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drawings/drawing2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OLABORADORES\PRESTAÇÃO CONTAS LUIS\1 REDE VILA MARIA\2025\05 MAIO\"/>
    </mc:Choice>
  </mc:AlternateContent>
  <xr:revisionPtr revIDLastSave="0" documentId="13_ncr:1_{A6569F4D-C04E-4512-9E6A-697C700DE0CC}" xr6:coauthVersionLast="47" xr6:coauthVersionMax="47" xr10:uidLastSave="{00000000-0000-0000-0000-000000000000}"/>
  <bookViews>
    <workbookView xWindow="-120" yWindow="-120" windowWidth="29040" windowHeight="15720" tabRatio="769" firstSheet="1" activeTab="1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AMA_UBS V Medeiros" sheetId="6" r:id="rId5"/>
    <sheet name="UBS V Guilherme" sheetId="5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 IZO" sheetId="44" r:id="rId17"/>
    <sheet name="PAI MED" sheetId="47" r:id="rId18"/>
    <sheet name="CEO II VG" sheetId="19" r:id="rId19"/>
    <sheet name="CER Carandiru" sheetId="30" r:id="rId20"/>
    <sheet name="APD no CER III Carandiru" sheetId="29" r:id="rId21"/>
    <sheet name="CAPS INF II VM-VG" sheetId="31" r:id="rId22"/>
    <sheet name=" UPA" sheetId="21" r:id="rId23"/>
    <sheet name="HORA CERTA" sheetId="32" r:id="rId24"/>
    <sheet name="SADT" sheetId="46" r:id="rId25"/>
    <sheet name="PRODUÇÃO Geral" sheetId="33" r:id="rId26"/>
    <sheet name="AMA JD BRASIL" sheetId="22" state="hidden" r:id="rId27"/>
    <sheet name="AMA VL QUILHERME" sheetId="23" state="hidden" r:id="rId28"/>
    <sheet name="AMA VL MEDEIROS" sheetId="24" state="hidden" r:id="rId29"/>
    <sheet name="PRODUÇÃO Unidades" sheetId="43" state="hidden" r:id="rId30"/>
    <sheet name="Produção Total CBO UBS" sheetId="42" state="hidden" r:id="rId31"/>
    <sheet name="PRODUÇÃO ODONTO" sheetId="37" state="hidden" r:id="rId32"/>
    <sheet name="PRODUÇÃO LINHA SERV" sheetId="36" state="hidden" r:id="rId33"/>
    <sheet name="EQUIPE MINIMA UND" sheetId="34" state="hidden" r:id="rId34"/>
    <sheet name="Eq Minima Unds Horas" sheetId="38" state="hidden" r:id="rId35"/>
    <sheet name="Eq Min. Hrs Medicas" sheetId="39" state="hidden" r:id="rId36"/>
    <sheet name="Eq Min Hrs Odonto" sheetId="40" state="hidden" r:id="rId37"/>
    <sheet name="Eq Min Hrs Enfermagem" sheetId="41" state="hidden" r:id="rId38"/>
  </sheets>
  <definedNames>
    <definedName name="_xlnm.Print_Area" localSheetId="25">'PRODUÇÃO Geral'!$A$1:$N$549</definedName>
    <definedName name="_xlnm.Print_Area" localSheetId="6">'UBS Izolina Mazzei'!$A$1:$N$37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33" l="1"/>
  <c r="K7" i="33"/>
  <c r="J8" i="33"/>
  <c r="K8" i="33"/>
  <c r="J9" i="33"/>
  <c r="K9" i="33"/>
  <c r="J10" i="33"/>
  <c r="K10" i="33"/>
  <c r="J11" i="33"/>
  <c r="K11" i="33"/>
  <c r="J12" i="33"/>
  <c r="K12" i="33"/>
  <c r="J13" i="33"/>
  <c r="K13" i="33"/>
  <c r="J14" i="33"/>
  <c r="K14" i="33"/>
  <c r="J15" i="33"/>
  <c r="K15" i="33"/>
  <c r="J16" i="33"/>
  <c r="K16" i="33"/>
  <c r="J17" i="33"/>
  <c r="K17" i="33"/>
  <c r="J18" i="33"/>
  <c r="K18" i="33"/>
  <c r="J19" i="33"/>
  <c r="K19" i="33"/>
  <c r="J20" i="33"/>
  <c r="K20" i="33"/>
  <c r="J21" i="33"/>
  <c r="K21" i="33"/>
  <c r="J22" i="33"/>
  <c r="K22" i="33"/>
  <c r="J23" i="33"/>
  <c r="K23" i="33"/>
  <c r="J24" i="33"/>
  <c r="K24" i="33"/>
  <c r="J25" i="33"/>
  <c r="K25" i="33"/>
  <c r="J26" i="33"/>
  <c r="K26" i="33"/>
  <c r="J27" i="33"/>
  <c r="K27" i="33"/>
  <c r="J28" i="33"/>
  <c r="K28" i="33"/>
  <c r="J29" i="33"/>
  <c r="K29" i="33"/>
  <c r="J30" i="33"/>
  <c r="K30" i="33"/>
  <c r="J31" i="33"/>
  <c r="K31" i="33"/>
  <c r="J32" i="33"/>
  <c r="K32" i="33"/>
  <c r="J33" i="33"/>
  <c r="K33" i="33"/>
  <c r="J34" i="33"/>
  <c r="K34" i="33"/>
  <c r="J39" i="33"/>
  <c r="K39" i="33"/>
  <c r="J40" i="33"/>
  <c r="K40" i="33"/>
  <c r="J41" i="33"/>
  <c r="K41" i="33"/>
  <c r="J42" i="33"/>
  <c r="K42" i="33"/>
  <c r="J43" i="33"/>
  <c r="K43" i="33"/>
  <c r="J44" i="33"/>
  <c r="K44" i="33"/>
  <c r="J45" i="33"/>
  <c r="K45" i="33"/>
  <c r="J46" i="33"/>
  <c r="K46" i="33"/>
  <c r="J47" i="33"/>
  <c r="K47" i="33"/>
  <c r="J48" i="33"/>
  <c r="K48" i="33"/>
  <c r="J49" i="33"/>
  <c r="K49" i="33"/>
  <c r="J50" i="33"/>
  <c r="K50" i="33"/>
  <c r="J51" i="33"/>
  <c r="K51" i="33"/>
  <c r="J52" i="33"/>
  <c r="K52" i="33"/>
  <c r="J53" i="33"/>
  <c r="K53" i="33"/>
  <c r="J54" i="33"/>
  <c r="K54" i="33"/>
  <c r="J55" i="33"/>
  <c r="K55" i="33"/>
  <c r="J56" i="33"/>
  <c r="K56" i="33"/>
  <c r="J57" i="33"/>
  <c r="K57" i="33"/>
  <c r="J58" i="33"/>
  <c r="K58" i="33"/>
  <c r="J59" i="33"/>
  <c r="K59" i="33"/>
  <c r="J60" i="33"/>
  <c r="K60" i="33"/>
  <c r="J61" i="33"/>
  <c r="K61" i="33"/>
  <c r="J62" i="33"/>
  <c r="K62" i="33"/>
  <c r="J63" i="33"/>
  <c r="K63" i="33"/>
  <c r="J64" i="33"/>
  <c r="K64" i="33"/>
  <c r="J65" i="33"/>
  <c r="K65" i="33"/>
  <c r="J66" i="33"/>
  <c r="K66" i="33"/>
  <c r="J67" i="33"/>
  <c r="K67" i="33"/>
  <c r="J68" i="33"/>
  <c r="K68" i="33"/>
  <c r="J69" i="33"/>
  <c r="K69" i="33"/>
  <c r="J70" i="33"/>
  <c r="K70" i="33"/>
  <c r="J71" i="33"/>
  <c r="K71" i="33"/>
  <c r="J72" i="33"/>
  <c r="K72" i="33"/>
  <c r="J73" i="33"/>
  <c r="K73" i="33"/>
  <c r="J74" i="33"/>
  <c r="K74" i="33"/>
  <c r="J75" i="33"/>
  <c r="K75" i="33"/>
  <c r="J76" i="33"/>
  <c r="K76" i="33"/>
  <c r="J81" i="33"/>
  <c r="K81" i="33"/>
  <c r="J82" i="33"/>
  <c r="K82" i="33"/>
  <c r="J83" i="33"/>
  <c r="K83" i="33"/>
  <c r="J84" i="33"/>
  <c r="K84" i="33"/>
  <c r="J85" i="33"/>
  <c r="K85" i="33"/>
  <c r="J86" i="33"/>
  <c r="K86" i="33"/>
  <c r="J87" i="33"/>
  <c r="K87" i="33"/>
  <c r="J88" i="33"/>
  <c r="K88" i="33"/>
  <c r="J89" i="33"/>
  <c r="K89" i="33"/>
  <c r="J90" i="33"/>
  <c r="K90" i="33"/>
  <c r="J91" i="33"/>
  <c r="K91" i="33"/>
  <c r="J92" i="33"/>
  <c r="K92" i="33"/>
  <c r="J93" i="33"/>
  <c r="K93" i="33"/>
  <c r="J94" i="33"/>
  <c r="K94" i="33"/>
  <c r="J95" i="33"/>
  <c r="K95" i="33"/>
  <c r="J96" i="33"/>
  <c r="K96" i="33"/>
  <c r="J97" i="33"/>
  <c r="K97" i="33"/>
  <c r="J98" i="33"/>
  <c r="K98" i="33"/>
  <c r="J99" i="33"/>
  <c r="K99" i="33"/>
  <c r="J100" i="33"/>
  <c r="K100" i="33"/>
  <c r="J101" i="33"/>
  <c r="K101" i="33"/>
  <c r="J102" i="33"/>
  <c r="K102" i="33"/>
  <c r="J103" i="33"/>
  <c r="K103" i="33"/>
  <c r="J104" i="33"/>
  <c r="K104" i="33"/>
  <c r="J105" i="33"/>
  <c r="K105" i="33"/>
  <c r="J106" i="33"/>
  <c r="K106" i="33"/>
  <c r="J107" i="33"/>
  <c r="K107" i="33"/>
  <c r="J108" i="33"/>
  <c r="K108" i="33"/>
  <c r="J109" i="33"/>
  <c r="K109" i="33"/>
  <c r="J110" i="33"/>
  <c r="K110" i="33"/>
  <c r="J111" i="33"/>
  <c r="K111" i="33"/>
  <c r="J112" i="33"/>
  <c r="K112" i="33"/>
  <c r="J113" i="33"/>
  <c r="K113" i="33"/>
  <c r="J114" i="33"/>
  <c r="K114" i="33"/>
  <c r="J115" i="33"/>
  <c r="K115" i="33"/>
  <c r="J116" i="33"/>
  <c r="K116" i="33"/>
  <c r="J117" i="33"/>
  <c r="K117" i="33"/>
  <c r="J118" i="33"/>
  <c r="K118" i="33"/>
  <c r="J123" i="33"/>
  <c r="K123" i="33"/>
  <c r="J124" i="33"/>
  <c r="K124" i="33"/>
  <c r="J125" i="33"/>
  <c r="K125" i="33"/>
  <c r="J126" i="33"/>
  <c r="K126" i="33"/>
  <c r="J127" i="33"/>
  <c r="K127" i="33"/>
  <c r="J128" i="33"/>
  <c r="K128" i="33"/>
  <c r="J129" i="33"/>
  <c r="K129" i="33"/>
  <c r="J130" i="33"/>
  <c r="K130" i="33"/>
  <c r="J131" i="33"/>
  <c r="K131" i="33"/>
  <c r="J132" i="33"/>
  <c r="K132" i="33"/>
  <c r="J133" i="33"/>
  <c r="K133" i="33"/>
  <c r="J134" i="33"/>
  <c r="K134" i="33"/>
  <c r="J135" i="33"/>
  <c r="K135" i="33"/>
  <c r="J136" i="33"/>
  <c r="K136" i="33"/>
  <c r="J137" i="33"/>
  <c r="K137" i="33"/>
  <c r="J138" i="33"/>
  <c r="K138" i="33"/>
  <c r="J139" i="33"/>
  <c r="K139" i="33"/>
  <c r="J140" i="33"/>
  <c r="K140" i="33"/>
  <c r="J141" i="33"/>
  <c r="K141" i="33"/>
  <c r="J142" i="33"/>
  <c r="K142" i="33"/>
  <c r="J143" i="33"/>
  <c r="K143" i="33"/>
  <c r="J144" i="33"/>
  <c r="K144" i="33"/>
  <c r="J145" i="33"/>
  <c r="K145" i="33"/>
  <c r="J150" i="33"/>
  <c r="K150" i="33"/>
  <c r="J151" i="33"/>
  <c r="K151" i="33"/>
  <c r="J152" i="33"/>
  <c r="K152" i="33"/>
  <c r="J153" i="33"/>
  <c r="K153" i="33"/>
  <c r="J154" i="33"/>
  <c r="K154" i="33"/>
  <c r="J155" i="33"/>
  <c r="K155" i="33"/>
  <c r="J156" i="33"/>
  <c r="K156" i="33"/>
  <c r="J157" i="33"/>
  <c r="K157" i="33"/>
  <c r="J158" i="33"/>
  <c r="K158" i="33"/>
  <c r="J159" i="33"/>
  <c r="K159" i="33"/>
  <c r="J160" i="33"/>
  <c r="K160" i="33"/>
  <c r="J161" i="33"/>
  <c r="K161" i="33"/>
  <c r="J162" i="33"/>
  <c r="K162" i="33"/>
  <c r="J163" i="33"/>
  <c r="K163" i="33"/>
  <c r="J164" i="33"/>
  <c r="K164" i="33"/>
  <c r="J165" i="33"/>
  <c r="K165" i="33"/>
  <c r="J166" i="33"/>
  <c r="K166" i="33"/>
  <c r="J167" i="33"/>
  <c r="K167" i="33"/>
  <c r="J168" i="33"/>
  <c r="K168" i="33"/>
  <c r="J169" i="33"/>
  <c r="K169" i="33"/>
  <c r="J170" i="33"/>
  <c r="K170" i="33"/>
  <c r="J171" i="33"/>
  <c r="K171" i="33"/>
  <c r="J172" i="33"/>
  <c r="K172" i="33"/>
  <c r="J173" i="33"/>
  <c r="K173" i="33"/>
  <c r="J178" i="33"/>
  <c r="K178" i="33"/>
  <c r="J179" i="33"/>
  <c r="K179" i="33"/>
  <c r="J184" i="33"/>
  <c r="K184" i="33"/>
  <c r="J185" i="33"/>
  <c r="K185" i="33"/>
  <c r="J186" i="33"/>
  <c r="K186" i="33"/>
  <c r="J187" i="33"/>
  <c r="K187" i="33"/>
  <c r="J188" i="33"/>
  <c r="K188" i="33"/>
  <c r="J189" i="33"/>
  <c r="K189" i="33"/>
  <c r="J190" i="33"/>
  <c r="K190" i="33"/>
  <c r="J191" i="33"/>
  <c r="K191" i="33"/>
  <c r="J192" i="33"/>
  <c r="K192" i="33"/>
  <c r="J193" i="33"/>
  <c r="K193" i="33"/>
  <c r="J194" i="33"/>
  <c r="K194" i="33"/>
  <c r="J195" i="33"/>
  <c r="K195" i="33"/>
  <c r="J196" i="33"/>
  <c r="K196" i="33"/>
  <c r="J197" i="33"/>
  <c r="K197" i="33"/>
  <c r="J198" i="33"/>
  <c r="K198" i="33"/>
  <c r="J199" i="33"/>
  <c r="K199" i="33"/>
  <c r="J200" i="33"/>
  <c r="K200" i="33"/>
  <c r="J201" i="33"/>
  <c r="K201" i="33"/>
  <c r="J202" i="33"/>
  <c r="K202" i="33"/>
  <c r="J203" i="33"/>
  <c r="K203" i="33"/>
  <c r="J204" i="33"/>
  <c r="K204" i="33"/>
  <c r="J205" i="33"/>
  <c r="K205" i="33"/>
  <c r="J206" i="33"/>
  <c r="K206" i="33"/>
  <c r="J207" i="33"/>
  <c r="K207" i="33"/>
  <c r="J208" i="33"/>
  <c r="K208" i="33"/>
  <c r="J209" i="33"/>
  <c r="K209" i="33"/>
  <c r="J210" i="33"/>
  <c r="K210" i="33"/>
  <c r="J215" i="33"/>
  <c r="K215" i="33"/>
  <c r="J216" i="33"/>
  <c r="K216" i="33"/>
  <c r="J221" i="33"/>
  <c r="K221" i="33"/>
  <c r="J222" i="33"/>
  <c r="K222" i="33"/>
  <c r="J223" i="33"/>
  <c r="K223" i="33"/>
  <c r="J224" i="33"/>
  <c r="K224" i="33"/>
  <c r="J225" i="33"/>
  <c r="K225" i="33"/>
  <c r="J226" i="33"/>
  <c r="K226" i="33"/>
  <c r="J227" i="33"/>
  <c r="K227" i="33"/>
  <c r="J228" i="33"/>
  <c r="K228" i="33"/>
  <c r="J229" i="33"/>
  <c r="K229" i="33"/>
  <c r="J230" i="33"/>
  <c r="K230" i="33"/>
  <c r="J231" i="33"/>
  <c r="K231" i="33"/>
  <c r="J232" i="33"/>
  <c r="K232" i="33"/>
  <c r="J233" i="33"/>
  <c r="K233" i="33"/>
  <c r="J234" i="33"/>
  <c r="K234" i="33"/>
  <c r="J235" i="33"/>
  <c r="K235" i="33"/>
  <c r="J236" i="33"/>
  <c r="K236" i="33"/>
  <c r="J237" i="33"/>
  <c r="K237" i="33"/>
  <c r="J238" i="33"/>
  <c r="K238" i="33"/>
  <c r="J239" i="33"/>
  <c r="K239" i="33"/>
  <c r="J240" i="33"/>
  <c r="K240" i="33"/>
  <c r="J241" i="33"/>
  <c r="K241" i="33"/>
  <c r="J242" i="33"/>
  <c r="K242" i="33"/>
  <c r="J243" i="33"/>
  <c r="K243" i="33"/>
  <c r="J244" i="33"/>
  <c r="K244" i="33"/>
  <c r="J245" i="33"/>
  <c r="K245" i="33"/>
  <c r="J250" i="33"/>
  <c r="K250" i="33"/>
  <c r="J251" i="33"/>
  <c r="K251" i="33"/>
  <c r="J252" i="33"/>
  <c r="K252" i="33"/>
  <c r="J253" i="33"/>
  <c r="K253" i="33"/>
  <c r="J254" i="33"/>
  <c r="K254" i="33"/>
  <c r="J255" i="33"/>
  <c r="K255" i="33"/>
  <c r="J256" i="33"/>
  <c r="K256" i="33"/>
  <c r="J257" i="33"/>
  <c r="K257" i="33"/>
  <c r="J262" i="33"/>
  <c r="K262" i="33"/>
  <c r="J263" i="33"/>
  <c r="K263" i="33"/>
  <c r="J264" i="33"/>
  <c r="K264" i="33"/>
  <c r="J265" i="33"/>
  <c r="K265" i="33"/>
  <c r="J266" i="33"/>
  <c r="K266" i="33"/>
  <c r="J267" i="33"/>
  <c r="K267" i="33"/>
  <c r="J268" i="33"/>
  <c r="K268" i="33"/>
  <c r="J269" i="33"/>
  <c r="K269" i="33"/>
  <c r="J270" i="33"/>
  <c r="K270" i="33"/>
  <c r="J271" i="33"/>
  <c r="K271" i="33"/>
  <c r="J272" i="33"/>
  <c r="K272" i="33"/>
  <c r="J273" i="33"/>
  <c r="K273" i="33"/>
  <c r="J274" i="33"/>
  <c r="K274" i="33"/>
  <c r="J275" i="33"/>
  <c r="K275" i="33"/>
  <c r="J276" i="33"/>
  <c r="K276" i="33"/>
  <c r="J277" i="33"/>
  <c r="K277" i="33"/>
  <c r="J278" i="33"/>
  <c r="K278" i="33"/>
  <c r="J279" i="33"/>
  <c r="K279" i="33"/>
  <c r="J280" i="33"/>
  <c r="K280" i="33"/>
  <c r="J281" i="33"/>
  <c r="K281" i="33"/>
  <c r="J282" i="33"/>
  <c r="K282" i="33"/>
  <c r="J287" i="33"/>
  <c r="K287" i="33"/>
  <c r="J288" i="33"/>
  <c r="K288" i="33"/>
  <c r="J289" i="33"/>
  <c r="K289" i="33"/>
  <c r="J290" i="33"/>
  <c r="K290" i="33"/>
  <c r="J291" i="33"/>
  <c r="K291" i="33"/>
  <c r="J292" i="33"/>
  <c r="K292" i="33"/>
  <c r="J293" i="33"/>
  <c r="K293" i="33"/>
  <c r="J294" i="33"/>
  <c r="K294" i="33"/>
  <c r="J295" i="33"/>
  <c r="K295" i="33"/>
  <c r="J296" i="33"/>
  <c r="K296" i="33"/>
  <c r="J297" i="33"/>
  <c r="K297" i="33"/>
  <c r="J298" i="33"/>
  <c r="K298" i="33"/>
  <c r="J299" i="33"/>
  <c r="K299" i="33"/>
  <c r="J300" i="33"/>
  <c r="K300" i="33"/>
  <c r="J301" i="33"/>
  <c r="K301" i="33"/>
  <c r="J302" i="33"/>
  <c r="K302" i="33"/>
  <c r="J303" i="33"/>
  <c r="K303" i="33"/>
  <c r="J304" i="33"/>
  <c r="K304" i="33"/>
  <c r="J305" i="33"/>
  <c r="K305" i="33"/>
  <c r="J306" i="33"/>
  <c r="K306" i="33"/>
  <c r="J307" i="33"/>
  <c r="K307" i="33"/>
  <c r="J308" i="33"/>
  <c r="K308" i="33"/>
  <c r="J309" i="33"/>
  <c r="K309" i="33"/>
  <c r="J314" i="33"/>
  <c r="K314" i="33"/>
  <c r="J315" i="33"/>
  <c r="K315" i="33"/>
  <c r="J316" i="33"/>
  <c r="K316" i="33"/>
  <c r="J317" i="33"/>
  <c r="K317" i="33"/>
  <c r="J318" i="33"/>
  <c r="K318" i="33"/>
  <c r="J319" i="33"/>
  <c r="K319" i="33"/>
  <c r="J320" i="33"/>
  <c r="K320" i="33"/>
  <c r="J321" i="33"/>
  <c r="K321" i="33"/>
  <c r="J322" i="33"/>
  <c r="K322" i="33"/>
  <c r="J323" i="33"/>
  <c r="K323" i="33"/>
  <c r="J324" i="33"/>
  <c r="K324" i="33"/>
  <c r="J325" i="33"/>
  <c r="K325" i="33"/>
  <c r="J326" i="33"/>
  <c r="K326" i="33"/>
  <c r="J327" i="33"/>
  <c r="K327" i="33"/>
  <c r="J328" i="33"/>
  <c r="K328" i="33"/>
  <c r="J329" i="33"/>
  <c r="K329" i="33"/>
  <c r="J330" i="33"/>
  <c r="K330" i="33"/>
  <c r="J331" i="33"/>
  <c r="K331" i="33"/>
  <c r="J336" i="33"/>
  <c r="K336" i="33"/>
  <c r="J337" i="33"/>
  <c r="K337" i="33"/>
  <c r="J338" i="33"/>
  <c r="K338" i="33"/>
  <c r="J339" i="33"/>
  <c r="K339" i="33"/>
  <c r="J340" i="33"/>
  <c r="K340" i="33"/>
  <c r="J341" i="33"/>
  <c r="K341" i="33"/>
  <c r="J342" i="33"/>
  <c r="K342" i="33"/>
  <c r="J343" i="33"/>
  <c r="K343" i="33"/>
  <c r="J344" i="33"/>
  <c r="K344" i="33"/>
  <c r="J345" i="33"/>
  <c r="K345" i="33"/>
  <c r="J346" i="33"/>
  <c r="K346" i="33"/>
  <c r="J347" i="33"/>
  <c r="K347" i="33"/>
  <c r="J348" i="33"/>
  <c r="K348" i="33"/>
  <c r="J349" i="33"/>
  <c r="K349" i="33"/>
  <c r="J350" i="33"/>
  <c r="K350" i="33"/>
  <c r="J351" i="33"/>
  <c r="K351" i="33"/>
  <c r="J352" i="33"/>
  <c r="K352" i="33"/>
  <c r="J353" i="33"/>
  <c r="K353" i="33"/>
  <c r="J354" i="33"/>
  <c r="K354" i="33"/>
  <c r="J355" i="33"/>
  <c r="K355" i="33"/>
  <c r="J356" i="33"/>
  <c r="K356" i="33"/>
  <c r="J361" i="33"/>
  <c r="K361" i="33"/>
  <c r="J362" i="33"/>
  <c r="K362" i="33"/>
  <c r="J363" i="33"/>
  <c r="K363" i="33"/>
  <c r="J364" i="33"/>
  <c r="K364" i="33"/>
  <c r="J365" i="33"/>
  <c r="K365" i="33"/>
  <c r="J366" i="33"/>
  <c r="K366" i="33"/>
  <c r="J367" i="33"/>
  <c r="K367" i="33"/>
  <c r="J368" i="33"/>
  <c r="K368" i="33"/>
  <c r="J369" i="33"/>
  <c r="K369" i="33"/>
  <c r="J370" i="33"/>
  <c r="K370" i="33"/>
  <c r="J375" i="33"/>
  <c r="K375" i="33"/>
  <c r="J376" i="33"/>
  <c r="K376" i="33"/>
  <c r="J377" i="33"/>
  <c r="K377" i="33"/>
  <c r="J378" i="33"/>
  <c r="K378" i="33"/>
  <c r="J379" i="33"/>
  <c r="K379" i="33"/>
  <c r="J380" i="33"/>
  <c r="K380" i="33"/>
  <c r="J381" i="33"/>
  <c r="K381" i="33"/>
  <c r="J382" i="33"/>
  <c r="K382" i="33"/>
  <c r="J383" i="33"/>
  <c r="K383" i="33"/>
  <c r="J384" i="33"/>
  <c r="K384" i="33"/>
  <c r="J385" i="33"/>
  <c r="K385" i="33"/>
  <c r="J386" i="33"/>
  <c r="K386" i="33"/>
  <c r="J387" i="33"/>
  <c r="K387" i="33"/>
  <c r="J388" i="33"/>
  <c r="K388" i="33"/>
  <c r="J389" i="33"/>
  <c r="K389" i="33"/>
  <c r="J390" i="33"/>
  <c r="K390" i="33"/>
  <c r="J391" i="33"/>
  <c r="K391" i="33"/>
  <c r="J392" i="33"/>
  <c r="K392" i="33"/>
  <c r="J393" i="33"/>
  <c r="K393" i="33"/>
  <c r="J394" i="33"/>
  <c r="K394" i="33"/>
  <c r="J395" i="33"/>
  <c r="K395" i="33"/>
  <c r="J396" i="33"/>
  <c r="K396" i="33"/>
  <c r="J397" i="33"/>
  <c r="K397" i="33"/>
  <c r="J398" i="33"/>
  <c r="K398" i="33"/>
  <c r="J399" i="33"/>
  <c r="K399" i="33"/>
  <c r="J404" i="33"/>
  <c r="K404" i="33"/>
  <c r="J405" i="33"/>
  <c r="K405" i="33"/>
  <c r="J406" i="33"/>
  <c r="K406" i="33"/>
  <c r="J407" i="33"/>
  <c r="K407" i="33"/>
  <c r="J408" i="33"/>
  <c r="K408" i="33"/>
  <c r="J409" i="33"/>
  <c r="K409" i="33"/>
  <c r="J410" i="33"/>
  <c r="K410" i="33"/>
  <c r="J411" i="33"/>
  <c r="K411" i="33"/>
  <c r="J412" i="33"/>
  <c r="K412" i="33"/>
  <c r="J413" i="33"/>
  <c r="K413" i="33"/>
  <c r="J414" i="33"/>
  <c r="K414" i="33"/>
  <c r="J415" i="33"/>
  <c r="K415" i="33"/>
  <c r="J416" i="33"/>
  <c r="K416" i="33"/>
  <c r="J417" i="33"/>
  <c r="K417" i="33"/>
  <c r="J418" i="33"/>
  <c r="K418" i="33"/>
  <c r="J419" i="33"/>
  <c r="K419" i="33"/>
  <c r="J420" i="33"/>
  <c r="K420" i="33"/>
  <c r="J421" i="33"/>
  <c r="K421" i="33"/>
  <c r="J422" i="33"/>
  <c r="K422" i="33"/>
  <c r="J423" i="33"/>
  <c r="K423" i="33"/>
  <c r="J424" i="33"/>
  <c r="K424" i="33"/>
  <c r="J425" i="33"/>
  <c r="K425" i="33"/>
  <c r="J426" i="33"/>
  <c r="K426" i="33"/>
  <c r="J427" i="33"/>
  <c r="K427" i="33"/>
  <c r="J432" i="33"/>
  <c r="K432" i="33"/>
  <c r="J433" i="33"/>
  <c r="K433" i="33"/>
  <c r="J434" i="33"/>
  <c r="K434" i="33"/>
  <c r="J435" i="33"/>
  <c r="K435" i="33"/>
  <c r="J436" i="33"/>
  <c r="K436" i="33"/>
  <c r="J437" i="33"/>
  <c r="K437" i="33"/>
  <c r="J438" i="33"/>
  <c r="K438" i="33"/>
  <c r="J439" i="33"/>
  <c r="K439" i="33"/>
  <c r="J440" i="33"/>
  <c r="K440" i="33"/>
  <c r="J445" i="33"/>
  <c r="K445" i="33"/>
  <c r="J446" i="33"/>
  <c r="K446" i="33"/>
  <c r="J447" i="33"/>
  <c r="K447" i="33"/>
  <c r="J448" i="33"/>
  <c r="K448" i="33"/>
  <c r="J449" i="33"/>
  <c r="K449" i="33"/>
  <c r="J450" i="33"/>
  <c r="K450" i="33"/>
  <c r="J451" i="33"/>
  <c r="K451" i="33"/>
  <c r="J452" i="33"/>
  <c r="K452" i="33"/>
  <c r="J453" i="33"/>
  <c r="K453" i="33"/>
  <c r="J454" i="33"/>
  <c r="K454" i="33"/>
  <c r="J455" i="33"/>
  <c r="K455" i="33"/>
  <c r="J456" i="33"/>
  <c r="K456" i="33"/>
  <c r="J457" i="33"/>
  <c r="K457" i="33"/>
  <c r="J458" i="33"/>
  <c r="K458" i="33"/>
  <c r="J459" i="33"/>
  <c r="K459" i="33"/>
  <c r="J460" i="33"/>
  <c r="K460" i="33"/>
  <c r="J465" i="33"/>
  <c r="K465" i="33"/>
  <c r="J466" i="33"/>
  <c r="K466" i="33"/>
  <c r="J467" i="33"/>
  <c r="K467" i="33"/>
  <c r="J468" i="33"/>
  <c r="K468" i="33"/>
  <c r="J473" i="33"/>
  <c r="K473" i="33"/>
  <c r="J474" i="33"/>
  <c r="K474" i="33"/>
  <c r="J475" i="33"/>
  <c r="K475" i="33"/>
  <c r="J476" i="33"/>
  <c r="K476" i="33"/>
  <c r="J477" i="33"/>
  <c r="K477" i="33"/>
  <c r="K482" i="33"/>
  <c r="K483" i="33"/>
  <c r="K484" i="33"/>
  <c r="J485" i="33"/>
  <c r="K485" i="33"/>
  <c r="J490" i="33"/>
  <c r="K490" i="33"/>
  <c r="J491" i="33"/>
  <c r="K491" i="33"/>
  <c r="J492" i="33"/>
  <c r="K492" i="33"/>
  <c r="J493" i="33"/>
  <c r="K493" i="33"/>
  <c r="J494" i="33"/>
  <c r="K494" i="33"/>
  <c r="J495" i="33"/>
  <c r="K495" i="33"/>
  <c r="J496" i="33"/>
  <c r="K496" i="33"/>
  <c r="J497" i="33"/>
  <c r="K497" i="33"/>
  <c r="J498" i="33"/>
  <c r="K498" i="33"/>
  <c r="J499" i="33"/>
  <c r="K499" i="33"/>
  <c r="J500" i="33"/>
  <c r="K500" i="33"/>
  <c r="J501" i="33"/>
  <c r="K501" i="33"/>
  <c r="J502" i="33"/>
  <c r="K502" i="33"/>
  <c r="J503" i="33"/>
  <c r="K503" i="33"/>
  <c r="J504" i="33"/>
  <c r="K504" i="33"/>
  <c r="J505" i="33"/>
  <c r="K505" i="33"/>
  <c r="J506" i="33"/>
  <c r="K506" i="33"/>
  <c r="J507" i="33"/>
  <c r="K507" i="33"/>
  <c r="J508" i="33"/>
  <c r="K508" i="33"/>
  <c r="J509" i="33"/>
  <c r="K509" i="33"/>
  <c r="J510" i="33"/>
  <c r="K510" i="33"/>
  <c r="J511" i="33"/>
  <c r="K511" i="33"/>
  <c r="J512" i="33"/>
  <c r="K512" i="33"/>
  <c r="J513" i="33"/>
  <c r="K513" i="33"/>
  <c r="J514" i="33"/>
  <c r="K514" i="33"/>
  <c r="J515" i="33"/>
  <c r="K515" i="33"/>
  <c r="J516" i="33"/>
  <c r="K516" i="33"/>
  <c r="J517" i="33"/>
  <c r="K517" i="33"/>
  <c r="J518" i="33"/>
  <c r="K518" i="33"/>
  <c r="J519" i="33"/>
  <c r="K519" i="33"/>
  <c r="J520" i="33"/>
  <c r="K520" i="33"/>
  <c r="J521" i="33"/>
  <c r="K521" i="33"/>
  <c r="J522" i="33"/>
  <c r="K522" i="33"/>
  <c r="J523" i="33"/>
  <c r="K523" i="33"/>
  <c r="J524" i="33"/>
  <c r="K524" i="33"/>
  <c r="J525" i="33"/>
  <c r="K525" i="33"/>
  <c r="J530" i="33"/>
  <c r="K530" i="33"/>
  <c r="J531" i="33"/>
  <c r="K531" i="33"/>
  <c r="J532" i="33"/>
  <c r="K532" i="33"/>
  <c r="J533" i="33"/>
  <c r="K533" i="33"/>
  <c r="J534" i="33"/>
  <c r="K534" i="33"/>
  <c r="J535" i="33"/>
  <c r="K535" i="33"/>
  <c r="J536" i="33"/>
  <c r="K536" i="33"/>
  <c r="J537" i="33"/>
  <c r="K537" i="33"/>
  <c r="J542" i="33"/>
  <c r="K542" i="33"/>
  <c r="J543" i="33"/>
  <c r="K543" i="33"/>
  <c r="J544" i="33"/>
  <c r="K544" i="33"/>
  <c r="J545" i="33"/>
  <c r="K545" i="33"/>
  <c r="J546" i="33"/>
  <c r="K546" i="33"/>
  <c r="J547" i="33"/>
  <c r="K547" i="33"/>
  <c r="J548" i="33"/>
  <c r="K548" i="33"/>
  <c r="J549" i="33"/>
  <c r="K549" i="33"/>
  <c r="M30" i="32"/>
  <c r="M37" i="32"/>
  <c r="I7" i="33"/>
  <c r="K16" i="46"/>
  <c r="K28" i="46"/>
  <c r="M27" i="46"/>
  <c r="L27" i="46"/>
  <c r="M22" i="46"/>
  <c r="M23" i="46"/>
  <c r="M24" i="46"/>
  <c r="M25" i="46"/>
  <c r="M26" i="46"/>
  <c r="M21" i="46"/>
  <c r="M10" i="46"/>
  <c r="M16" i="46" s="1"/>
  <c r="M9" i="46"/>
  <c r="M11" i="46"/>
  <c r="M12" i="46"/>
  <c r="M13" i="46"/>
  <c r="M14" i="46"/>
  <c r="M15" i="46"/>
  <c r="L9" i="46"/>
  <c r="L37" i="32"/>
  <c r="M49" i="32"/>
  <c r="M53" i="32" s="1"/>
  <c r="M50" i="32"/>
  <c r="M51" i="32"/>
  <c r="M52" i="32"/>
  <c r="M48" i="32"/>
  <c r="L48" i="32"/>
  <c r="M42" i="32"/>
  <c r="M43" i="32"/>
  <c r="M41" i="32"/>
  <c r="M44" i="32" s="1"/>
  <c r="L41" i="32"/>
  <c r="M31" i="32"/>
  <c r="M32" i="32"/>
  <c r="M33" i="32"/>
  <c r="M34" i="32"/>
  <c r="M35" i="32"/>
  <c r="M36" i="32"/>
  <c r="L30" i="32"/>
  <c r="L26" i="32"/>
  <c r="L10" i="32"/>
  <c r="M10" i="32"/>
  <c r="L11" i="32"/>
  <c r="M11" i="32"/>
  <c r="L12" i="32"/>
  <c r="M12" i="32"/>
  <c r="L13" i="32"/>
  <c r="M13" i="32"/>
  <c r="L14" i="32"/>
  <c r="M14" i="32"/>
  <c r="L15" i="32"/>
  <c r="M15" i="32"/>
  <c r="L16" i="32"/>
  <c r="M16" i="32"/>
  <c r="L17" i="32"/>
  <c r="M17" i="32"/>
  <c r="L18" i="32"/>
  <c r="M18" i="32"/>
  <c r="L19" i="32"/>
  <c r="M19" i="32"/>
  <c r="L20" i="32"/>
  <c r="M20" i="32"/>
  <c r="M21" i="32"/>
  <c r="M22" i="32"/>
  <c r="L23" i="32"/>
  <c r="M23" i="32"/>
  <c r="M24" i="32"/>
  <c r="L25" i="32"/>
  <c r="M25" i="32"/>
  <c r="M9" i="32"/>
  <c r="L9" i="32"/>
  <c r="K53" i="32"/>
  <c r="K44" i="32"/>
  <c r="K37" i="32"/>
  <c r="K26" i="32"/>
  <c r="J26" i="32"/>
  <c r="M15" i="21"/>
  <c r="M16" i="21"/>
  <c r="M14" i="21"/>
  <c r="K17" i="21"/>
  <c r="L10" i="31"/>
  <c r="M10" i="31"/>
  <c r="L11" i="31"/>
  <c r="M11" i="31"/>
  <c r="L12" i="31"/>
  <c r="M12" i="31"/>
  <c r="M9" i="31"/>
  <c r="L9" i="31"/>
  <c r="K13" i="31"/>
  <c r="J13" i="31"/>
  <c r="L10" i="29"/>
  <c r="M10" i="29"/>
  <c r="L11" i="29"/>
  <c r="M11" i="29"/>
  <c r="M9" i="29"/>
  <c r="L9" i="29"/>
  <c r="K12" i="29"/>
  <c r="J12" i="29"/>
  <c r="L10" i="30"/>
  <c r="M10" i="30"/>
  <c r="L11" i="30"/>
  <c r="M11" i="30"/>
  <c r="L12" i="30"/>
  <c r="M12" i="30"/>
  <c r="L13" i="30"/>
  <c r="M13" i="30"/>
  <c r="L14" i="30"/>
  <c r="M14" i="30"/>
  <c r="L15" i="30"/>
  <c r="M15" i="30"/>
  <c r="L16" i="30"/>
  <c r="M16" i="30"/>
  <c r="L17" i="30"/>
  <c r="M17" i="30"/>
  <c r="L18" i="30"/>
  <c r="M18" i="30"/>
  <c r="L19" i="30"/>
  <c r="M19" i="30"/>
  <c r="L20" i="30"/>
  <c r="M20" i="30"/>
  <c r="L21" i="30"/>
  <c r="M21" i="30"/>
  <c r="L22" i="30"/>
  <c r="M22" i="30"/>
  <c r="L23" i="30"/>
  <c r="M23" i="30"/>
  <c r="M9" i="30"/>
  <c r="L9" i="30"/>
  <c r="K24" i="30"/>
  <c r="J24" i="30"/>
  <c r="L10" i="19"/>
  <c r="M10" i="19"/>
  <c r="L11" i="19"/>
  <c r="M11" i="19"/>
  <c r="L12" i="19"/>
  <c r="M12" i="19"/>
  <c r="L13" i="19"/>
  <c r="M13" i="19"/>
  <c r="L14" i="19"/>
  <c r="M14" i="19"/>
  <c r="L15" i="19"/>
  <c r="M15" i="19"/>
  <c r="L16" i="19"/>
  <c r="M16" i="19"/>
  <c r="M9" i="19"/>
  <c r="L9" i="19"/>
  <c r="K17" i="19"/>
  <c r="J17" i="19"/>
  <c r="M9" i="47"/>
  <c r="L9" i="47"/>
  <c r="K10" i="47"/>
  <c r="J10" i="47"/>
  <c r="M9" i="44"/>
  <c r="L9" i="44"/>
  <c r="K10" i="44"/>
  <c r="J10" i="44"/>
  <c r="L10" i="45"/>
  <c r="M10" i="45"/>
  <c r="L11" i="45"/>
  <c r="M11" i="45"/>
  <c r="L12" i="45"/>
  <c r="M12" i="45"/>
  <c r="L13" i="45"/>
  <c r="M13" i="45"/>
  <c r="L14" i="45"/>
  <c r="M14" i="45"/>
  <c r="L15" i="45"/>
  <c r="M15" i="45"/>
  <c r="L16" i="45"/>
  <c r="M16" i="45"/>
  <c r="L17" i="45"/>
  <c r="M17" i="45"/>
  <c r="M9" i="45"/>
  <c r="L9" i="45"/>
  <c r="K18" i="45"/>
  <c r="J18" i="45"/>
  <c r="L10" i="25"/>
  <c r="M10" i="25"/>
  <c r="L11" i="25"/>
  <c r="M11" i="25"/>
  <c r="L12" i="25"/>
  <c r="M12" i="25"/>
  <c r="L13" i="25"/>
  <c r="M13" i="25"/>
  <c r="L14" i="25"/>
  <c r="M14" i="25"/>
  <c r="L15" i="25"/>
  <c r="M15" i="25"/>
  <c r="M9" i="25"/>
  <c r="L9" i="25"/>
  <c r="K16" i="25"/>
  <c r="J16" i="25"/>
  <c r="L10" i="14"/>
  <c r="M10" i="14"/>
  <c r="L11" i="14"/>
  <c r="M11" i="14"/>
  <c r="L12" i="14"/>
  <c r="M12" i="14"/>
  <c r="L13" i="14"/>
  <c r="M13" i="14"/>
  <c r="L14" i="14"/>
  <c r="M14" i="14"/>
  <c r="L15" i="14"/>
  <c r="M15" i="14"/>
  <c r="L16" i="14"/>
  <c r="M16" i="14"/>
  <c r="L17" i="14"/>
  <c r="M17" i="14"/>
  <c r="L18" i="14"/>
  <c r="M18" i="14"/>
  <c r="L19" i="14"/>
  <c r="M19" i="14"/>
  <c r="L20" i="14"/>
  <c r="M20" i="14"/>
  <c r="L21" i="14"/>
  <c r="M21" i="14"/>
  <c r="L22" i="14"/>
  <c r="M22" i="14"/>
  <c r="L23" i="14"/>
  <c r="M23" i="14"/>
  <c r="L24" i="14"/>
  <c r="M24" i="14"/>
  <c r="L25" i="14"/>
  <c r="M25" i="14"/>
  <c r="L26" i="14"/>
  <c r="M26" i="14"/>
  <c r="L27" i="14"/>
  <c r="M27" i="14"/>
  <c r="L28" i="14"/>
  <c r="M28" i="14"/>
  <c r="L29" i="14"/>
  <c r="M29" i="14"/>
  <c r="L30" i="14"/>
  <c r="M30" i="14"/>
  <c r="L31" i="14"/>
  <c r="M31" i="14"/>
  <c r="M9" i="14"/>
  <c r="L9" i="14"/>
  <c r="K32" i="14"/>
  <c r="J32" i="14"/>
  <c r="L33" i="13"/>
  <c r="L10" i="13"/>
  <c r="M10" i="13"/>
  <c r="L11" i="13"/>
  <c r="M11" i="13"/>
  <c r="L12" i="13"/>
  <c r="M12" i="13"/>
  <c r="L13" i="13"/>
  <c r="M13" i="13"/>
  <c r="L14" i="13"/>
  <c r="M14" i="13"/>
  <c r="L15" i="13"/>
  <c r="M15" i="13"/>
  <c r="L16" i="13"/>
  <c r="M16" i="13"/>
  <c r="L17" i="13"/>
  <c r="M17" i="13"/>
  <c r="L18" i="13"/>
  <c r="M18" i="13"/>
  <c r="L19" i="13"/>
  <c r="M19" i="13"/>
  <c r="L20" i="13"/>
  <c r="M20" i="13"/>
  <c r="L21" i="13"/>
  <c r="M21" i="13"/>
  <c r="L22" i="13"/>
  <c r="M22" i="13"/>
  <c r="L23" i="13"/>
  <c r="M23" i="13"/>
  <c r="L24" i="13"/>
  <c r="M24" i="13"/>
  <c r="L25" i="13"/>
  <c r="M25" i="13"/>
  <c r="L26" i="13"/>
  <c r="M26" i="13"/>
  <c r="L27" i="13"/>
  <c r="M27" i="13"/>
  <c r="L28" i="13"/>
  <c r="M28" i="13"/>
  <c r="L29" i="13"/>
  <c r="M29" i="13"/>
  <c r="L30" i="13"/>
  <c r="M30" i="13"/>
  <c r="L31" i="13"/>
  <c r="M31" i="13"/>
  <c r="L32" i="13"/>
  <c r="M32" i="13"/>
  <c r="M9" i="13"/>
  <c r="L9" i="13"/>
  <c r="K33" i="13"/>
  <c r="J24" i="13"/>
  <c r="J33" i="13" s="1"/>
  <c r="L10" i="12"/>
  <c r="M10" i="12"/>
  <c r="L11" i="12"/>
  <c r="M11" i="12"/>
  <c r="L12" i="12"/>
  <c r="M12" i="12"/>
  <c r="L13" i="12"/>
  <c r="M13" i="12"/>
  <c r="L14" i="12"/>
  <c r="M14" i="12"/>
  <c r="L15" i="12"/>
  <c r="M15" i="12"/>
  <c r="L16" i="12"/>
  <c r="M16" i="12"/>
  <c r="L17" i="12"/>
  <c r="M17" i="12"/>
  <c r="L18" i="12"/>
  <c r="M18" i="12"/>
  <c r="L19" i="12"/>
  <c r="M19" i="12"/>
  <c r="L20" i="12"/>
  <c r="M20" i="12"/>
  <c r="L21" i="12"/>
  <c r="M21" i="12"/>
  <c r="L22" i="12"/>
  <c r="M22" i="12"/>
  <c r="L23" i="12"/>
  <c r="M23" i="12"/>
  <c r="L24" i="12"/>
  <c r="M24" i="12"/>
  <c r="L25" i="12"/>
  <c r="M25" i="12"/>
  <c r="L26" i="12"/>
  <c r="M26" i="12"/>
  <c r="L27" i="12"/>
  <c r="M27" i="12"/>
  <c r="L28" i="12"/>
  <c r="M28" i="12"/>
  <c r="M9" i="12"/>
  <c r="L9" i="12"/>
  <c r="K29" i="12"/>
  <c r="J29" i="12"/>
  <c r="L26" i="11"/>
  <c r="L10" i="11"/>
  <c r="M10" i="11"/>
  <c r="L11" i="11"/>
  <c r="M11" i="11"/>
  <c r="L12" i="11"/>
  <c r="M12" i="11"/>
  <c r="L13" i="11"/>
  <c r="M13" i="11"/>
  <c r="L14" i="11"/>
  <c r="M14" i="11"/>
  <c r="L15" i="11"/>
  <c r="M15" i="11"/>
  <c r="L16" i="11"/>
  <c r="M16" i="11"/>
  <c r="L17" i="11"/>
  <c r="M17" i="11"/>
  <c r="L18" i="11"/>
  <c r="M18" i="11"/>
  <c r="L19" i="11"/>
  <c r="M19" i="11"/>
  <c r="L20" i="11"/>
  <c r="M20" i="11"/>
  <c r="L21" i="11"/>
  <c r="M21" i="11"/>
  <c r="L22" i="11"/>
  <c r="M22" i="11"/>
  <c r="L23" i="11"/>
  <c r="M23" i="11"/>
  <c r="L24" i="11"/>
  <c r="M24" i="11"/>
  <c r="L25" i="11"/>
  <c r="M25" i="11"/>
  <c r="M9" i="11"/>
  <c r="L9" i="11"/>
  <c r="K26" i="11"/>
  <c r="J26" i="11"/>
  <c r="L10" i="10"/>
  <c r="M10" i="10"/>
  <c r="L11" i="10"/>
  <c r="M11" i="10"/>
  <c r="L12" i="10"/>
  <c r="M12" i="10"/>
  <c r="L13" i="10"/>
  <c r="M13" i="10"/>
  <c r="L14" i="10"/>
  <c r="M14" i="10"/>
  <c r="L15" i="10"/>
  <c r="M15" i="10"/>
  <c r="L16" i="10"/>
  <c r="M16" i="10"/>
  <c r="L17" i="10"/>
  <c r="M17" i="10"/>
  <c r="L18" i="10"/>
  <c r="M18" i="10"/>
  <c r="L19" i="10"/>
  <c r="M19" i="10"/>
  <c r="L20" i="10"/>
  <c r="M20" i="10"/>
  <c r="L21" i="10"/>
  <c r="M21" i="10"/>
  <c r="L22" i="10"/>
  <c r="M22" i="10"/>
  <c r="L23" i="10"/>
  <c r="M23" i="10"/>
  <c r="L24" i="10"/>
  <c r="M24" i="10"/>
  <c r="L25" i="10"/>
  <c r="M25" i="10"/>
  <c r="L26" i="10"/>
  <c r="M26" i="10"/>
  <c r="L27" i="10"/>
  <c r="M27" i="10"/>
  <c r="L28" i="10"/>
  <c r="M28" i="10"/>
  <c r="L29" i="10"/>
  <c r="M29" i="10"/>
  <c r="L30" i="10"/>
  <c r="M30" i="10"/>
  <c r="M9" i="10"/>
  <c r="L9" i="10"/>
  <c r="K31" i="10"/>
  <c r="J31" i="10"/>
  <c r="J13" i="10"/>
  <c r="J12" i="10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M9" i="9"/>
  <c r="L9" i="9"/>
  <c r="K29" i="9"/>
  <c r="J29" i="9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M16" i="8"/>
  <c r="L17" i="8"/>
  <c r="M17" i="8"/>
  <c r="L18" i="8"/>
  <c r="M18" i="8"/>
  <c r="L19" i="8"/>
  <c r="M19" i="8"/>
  <c r="L20" i="8"/>
  <c r="M20" i="8"/>
  <c r="L21" i="8"/>
  <c r="M21" i="8"/>
  <c r="L22" i="8"/>
  <c r="M22" i="8"/>
  <c r="L23" i="8"/>
  <c r="M23" i="8"/>
  <c r="L24" i="8"/>
  <c r="M24" i="8"/>
  <c r="L25" i="8"/>
  <c r="M25" i="8"/>
  <c r="L26" i="8"/>
  <c r="M26" i="8"/>
  <c r="L27" i="8"/>
  <c r="M27" i="8"/>
  <c r="L28" i="8"/>
  <c r="M28" i="8"/>
  <c r="L29" i="8"/>
  <c r="M29" i="8"/>
  <c r="L30" i="8"/>
  <c r="M30" i="8"/>
  <c r="L31" i="8"/>
  <c r="M31" i="8"/>
  <c r="L32" i="8"/>
  <c r="M32" i="8"/>
  <c r="M9" i="8"/>
  <c r="L9" i="8"/>
  <c r="K33" i="8"/>
  <c r="J33" i="8"/>
  <c r="L10" i="7"/>
  <c r="M10" i="7"/>
  <c r="L11" i="7"/>
  <c r="M11" i="7"/>
  <c r="L12" i="7"/>
  <c r="M12" i="7"/>
  <c r="L13" i="7"/>
  <c r="M13" i="7"/>
  <c r="L14" i="7"/>
  <c r="M14" i="7"/>
  <c r="L15" i="7"/>
  <c r="M15" i="7"/>
  <c r="L16" i="7"/>
  <c r="M16" i="7"/>
  <c r="L17" i="7"/>
  <c r="M17" i="7"/>
  <c r="L18" i="7"/>
  <c r="M18" i="7"/>
  <c r="L19" i="7"/>
  <c r="M19" i="7"/>
  <c r="L20" i="7"/>
  <c r="M20" i="7"/>
  <c r="L21" i="7"/>
  <c r="M21" i="7"/>
  <c r="L22" i="7"/>
  <c r="M22" i="7"/>
  <c r="L23" i="7"/>
  <c r="M23" i="7"/>
  <c r="L24" i="7"/>
  <c r="M24" i="7"/>
  <c r="L25" i="7"/>
  <c r="M25" i="7"/>
  <c r="L26" i="7"/>
  <c r="M26" i="7"/>
  <c r="L27" i="7"/>
  <c r="M27" i="7"/>
  <c r="L28" i="7"/>
  <c r="M28" i="7"/>
  <c r="L29" i="7"/>
  <c r="M29" i="7"/>
  <c r="L30" i="7"/>
  <c r="M30" i="7"/>
  <c r="L31" i="7"/>
  <c r="M31" i="7"/>
  <c r="L32" i="7"/>
  <c r="M32" i="7"/>
  <c r="L33" i="7"/>
  <c r="M33" i="7"/>
  <c r="L34" i="7"/>
  <c r="M34" i="7"/>
  <c r="M9" i="7"/>
  <c r="L9" i="7"/>
  <c r="K68" i="7"/>
  <c r="J68" i="7"/>
  <c r="K52" i="7"/>
  <c r="K35" i="7"/>
  <c r="J35" i="7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9" i="5"/>
  <c r="K31" i="5"/>
  <c r="J15" i="5"/>
  <c r="J12" i="5"/>
  <c r="J31" i="5" s="1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9" i="6"/>
  <c r="L10" i="6"/>
  <c r="L11" i="6"/>
  <c r="L12" i="6"/>
  <c r="L13" i="6"/>
  <c r="L14" i="6"/>
  <c r="L15" i="6"/>
  <c r="L16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9" i="6"/>
  <c r="K32" i="6"/>
  <c r="J32" i="6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9" i="4"/>
  <c r="K46" i="4"/>
  <c r="J32" i="4"/>
  <c r="J29" i="4"/>
  <c r="J28" i="4"/>
  <c r="J13" i="4"/>
  <c r="J11" i="4"/>
  <c r="J46" i="4" s="1"/>
  <c r="L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9" i="3"/>
  <c r="L40" i="3"/>
  <c r="L41" i="3"/>
  <c r="L42" i="3"/>
  <c r="L43" i="3"/>
  <c r="L44" i="3"/>
  <c r="L45" i="3"/>
  <c r="K46" i="3"/>
  <c r="J38" i="3"/>
  <c r="J46" i="3" s="1"/>
  <c r="K36" i="2"/>
  <c r="L36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9" i="2"/>
  <c r="J23" i="2"/>
  <c r="J36" i="2" s="1"/>
  <c r="A29" i="46"/>
  <c r="A54" i="32"/>
  <c r="A18" i="21"/>
  <c r="A14" i="31"/>
  <c r="A13" i="29"/>
  <c r="A25" i="30"/>
  <c r="A18" i="19"/>
  <c r="A11" i="47"/>
  <c r="A11" i="44"/>
  <c r="A19" i="45"/>
  <c r="A17" i="25"/>
  <c r="A33" i="14"/>
  <c r="A34" i="13"/>
  <c r="A30" i="12"/>
  <c r="A27" i="11"/>
  <c r="A32" i="10"/>
  <c r="A30" i="9"/>
  <c r="A34" i="8"/>
  <c r="A36" i="7"/>
  <c r="A32" i="5"/>
  <c r="A33" i="6"/>
  <c r="A47" i="4"/>
  <c r="A47" i="3"/>
  <c r="H7" i="33"/>
  <c r="H8" i="33"/>
  <c r="I8" i="33"/>
  <c r="H9" i="33"/>
  <c r="I9" i="33"/>
  <c r="H10" i="33"/>
  <c r="I10" i="33"/>
  <c r="H11" i="33"/>
  <c r="I11" i="33"/>
  <c r="H12" i="33"/>
  <c r="I12" i="33"/>
  <c r="H13" i="33"/>
  <c r="I13" i="33"/>
  <c r="H14" i="33"/>
  <c r="I14" i="33"/>
  <c r="H15" i="33"/>
  <c r="I15" i="33"/>
  <c r="H16" i="33"/>
  <c r="I16" i="33"/>
  <c r="H17" i="33"/>
  <c r="I17" i="33"/>
  <c r="H18" i="33"/>
  <c r="I18" i="33"/>
  <c r="H19" i="33"/>
  <c r="I19" i="33"/>
  <c r="H20" i="33"/>
  <c r="I20" i="33"/>
  <c r="I21" i="33"/>
  <c r="H22" i="33"/>
  <c r="I22" i="33"/>
  <c r="H23" i="33"/>
  <c r="I23" i="33"/>
  <c r="H24" i="33"/>
  <c r="I24" i="33"/>
  <c r="H25" i="33"/>
  <c r="I25" i="33"/>
  <c r="H26" i="33"/>
  <c r="I26" i="33"/>
  <c r="H27" i="33"/>
  <c r="I27" i="33"/>
  <c r="H28" i="33"/>
  <c r="I28" i="33"/>
  <c r="H29" i="33"/>
  <c r="I29" i="33"/>
  <c r="H30" i="33"/>
  <c r="I30" i="33"/>
  <c r="H31" i="33"/>
  <c r="I31" i="33"/>
  <c r="H32" i="33"/>
  <c r="I32" i="33"/>
  <c r="H33" i="33"/>
  <c r="I33" i="33"/>
  <c r="H39" i="33"/>
  <c r="I39" i="33"/>
  <c r="H40" i="33"/>
  <c r="I40" i="33"/>
  <c r="H41" i="33"/>
  <c r="I41" i="33"/>
  <c r="H42" i="33"/>
  <c r="I42" i="33"/>
  <c r="H43" i="33"/>
  <c r="I43" i="33"/>
  <c r="H44" i="33"/>
  <c r="I44" i="33"/>
  <c r="H45" i="33"/>
  <c r="I45" i="33"/>
  <c r="H46" i="33"/>
  <c r="I46" i="33"/>
  <c r="H47" i="33"/>
  <c r="I47" i="33"/>
  <c r="H48" i="33"/>
  <c r="I48" i="33"/>
  <c r="H49" i="33"/>
  <c r="I49" i="33"/>
  <c r="H50" i="33"/>
  <c r="I50" i="33"/>
  <c r="H51" i="33"/>
  <c r="I51" i="33"/>
  <c r="H52" i="33"/>
  <c r="I52" i="33"/>
  <c r="H53" i="33"/>
  <c r="I53" i="33"/>
  <c r="H54" i="33"/>
  <c r="I54" i="33"/>
  <c r="H55" i="33"/>
  <c r="I55" i="33"/>
  <c r="H56" i="33"/>
  <c r="I56" i="33"/>
  <c r="H57" i="33"/>
  <c r="I57" i="33"/>
  <c r="H58" i="33"/>
  <c r="I58" i="33"/>
  <c r="H59" i="33"/>
  <c r="I59" i="33"/>
  <c r="H60" i="33"/>
  <c r="I60" i="33"/>
  <c r="H61" i="33"/>
  <c r="I61" i="33"/>
  <c r="H62" i="33"/>
  <c r="I62" i="33"/>
  <c r="H63" i="33"/>
  <c r="I63" i="33"/>
  <c r="H64" i="33"/>
  <c r="I64" i="33"/>
  <c r="H65" i="33"/>
  <c r="I65" i="33"/>
  <c r="H66" i="33"/>
  <c r="I66" i="33"/>
  <c r="H67" i="33"/>
  <c r="I67" i="33"/>
  <c r="I68" i="33"/>
  <c r="H69" i="33"/>
  <c r="I69" i="33"/>
  <c r="H70" i="33"/>
  <c r="I70" i="33"/>
  <c r="H71" i="33"/>
  <c r="I71" i="33"/>
  <c r="H72" i="33"/>
  <c r="I72" i="33"/>
  <c r="H73" i="33"/>
  <c r="I73" i="33"/>
  <c r="H74" i="33"/>
  <c r="I74" i="33"/>
  <c r="H75" i="33"/>
  <c r="I75" i="33"/>
  <c r="H81" i="33"/>
  <c r="I81" i="33"/>
  <c r="H82" i="33"/>
  <c r="I82" i="33"/>
  <c r="I83" i="33"/>
  <c r="H84" i="33"/>
  <c r="I84" i="33"/>
  <c r="I85" i="33"/>
  <c r="H86" i="33"/>
  <c r="I86" i="33"/>
  <c r="H87" i="33"/>
  <c r="I87" i="33"/>
  <c r="H88" i="33"/>
  <c r="I88" i="33"/>
  <c r="H89" i="33"/>
  <c r="I89" i="33"/>
  <c r="H90" i="33"/>
  <c r="I90" i="33"/>
  <c r="H91" i="33"/>
  <c r="I91" i="33"/>
  <c r="H92" i="33"/>
  <c r="I92" i="33"/>
  <c r="H93" i="33"/>
  <c r="I93" i="33"/>
  <c r="H94" i="33"/>
  <c r="I94" i="33"/>
  <c r="H95" i="33"/>
  <c r="I95" i="33"/>
  <c r="H96" i="33"/>
  <c r="I96" i="33"/>
  <c r="H97" i="33"/>
  <c r="I97" i="33"/>
  <c r="H98" i="33"/>
  <c r="I98" i="33"/>
  <c r="H99" i="33"/>
  <c r="I99" i="33"/>
  <c r="I100" i="33"/>
  <c r="I101" i="33"/>
  <c r="H102" i="33"/>
  <c r="I102" i="33"/>
  <c r="H103" i="33"/>
  <c r="I103" i="33"/>
  <c r="I104" i="33"/>
  <c r="H105" i="33"/>
  <c r="I105" i="33"/>
  <c r="H106" i="33"/>
  <c r="I106" i="33"/>
  <c r="H107" i="33"/>
  <c r="I107" i="33"/>
  <c r="H108" i="33"/>
  <c r="I108" i="33"/>
  <c r="H109" i="33"/>
  <c r="I109" i="33"/>
  <c r="H110" i="33"/>
  <c r="I110" i="33"/>
  <c r="H111" i="33"/>
  <c r="I111" i="33"/>
  <c r="H112" i="33"/>
  <c r="I112" i="33"/>
  <c r="H113" i="33"/>
  <c r="I113" i="33"/>
  <c r="H114" i="33"/>
  <c r="I114" i="33"/>
  <c r="H115" i="33"/>
  <c r="I115" i="33"/>
  <c r="H116" i="33"/>
  <c r="I116" i="33"/>
  <c r="H117" i="33"/>
  <c r="I117" i="33"/>
  <c r="H123" i="33"/>
  <c r="I123" i="33"/>
  <c r="H124" i="33"/>
  <c r="I124" i="33"/>
  <c r="H125" i="33"/>
  <c r="I125" i="33"/>
  <c r="I126" i="33"/>
  <c r="H127" i="33"/>
  <c r="I127" i="33"/>
  <c r="H128" i="33"/>
  <c r="I128" i="33"/>
  <c r="I129" i="33"/>
  <c r="H130" i="33"/>
  <c r="I130" i="33"/>
  <c r="H131" i="33"/>
  <c r="I131" i="33"/>
  <c r="H132" i="33"/>
  <c r="I132" i="33"/>
  <c r="H133" i="33"/>
  <c r="I133" i="33"/>
  <c r="H134" i="33"/>
  <c r="I134" i="33"/>
  <c r="H135" i="33"/>
  <c r="I135" i="33"/>
  <c r="H136" i="33"/>
  <c r="I136" i="33"/>
  <c r="H137" i="33"/>
  <c r="I137" i="33"/>
  <c r="H138" i="33"/>
  <c r="I138" i="33"/>
  <c r="H139" i="33"/>
  <c r="I139" i="33"/>
  <c r="H140" i="33"/>
  <c r="I140" i="33"/>
  <c r="H141" i="33"/>
  <c r="I141" i="33"/>
  <c r="H142" i="33"/>
  <c r="I142" i="33"/>
  <c r="H143" i="33"/>
  <c r="I143" i="33"/>
  <c r="H144" i="33"/>
  <c r="I144" i="33"/>
  <c r="H150" i="33"/>
  <c r="I150" i="33"/>
  <c r="H151" i="33"/>
  <c r="I151" i="33"/>
  <c r="H152" i="33"/>
  <c r="I152" i="33"/>
  <c r="H153" i="33"/>
  <c r="I153" i="33"/>
  <c r="H154" i="33"/>
  <c r="I154" i="33"/>
  <c r="H155" i="33"/>
  <c r="I155" i="33"/>
  <c r="H156" i="33"/>
  <c r="I156" i="33"/>
  <c r="H157" i="33"/>
  <c r="I157" i="33"/>
  <c r="H158" i="33"/>
  <c r="I158" i="33"/>
  <c r="H159" i="33"/>
  <c r="I159" i="33"/>
  <c r="H160" i="33"/>
  <c r="I160" i="33"/>
  <c r="H161" i="33"/>
  <c r="I161" i="33"/>
  <c r="H162" i="33"/>
  <c r="I162" i="33"/>
  <c r="H163" i="33"/>
  <c r="I163" i="33"/>
  <c r="H164" i="33"/>
  <c r="I164" i="33"/>
  <c r="H165" i="33"/>
  <c r="I165" i="33"/>
  <c r="H166" i="33"/>
  <c r="I166" i="33"/>
  <c r="H167" i="33"/>
  <c r="I167" i="33"/>
  <c r="H168" i="33"/>
  <c r="I168" i="33"/>
  <c r="H169" i="33"/>
  <c r="I169" i="33"/>
  <c r="H170" i="33"/>
  <c r="I170" i="33"/>
  <c r="H171" i="33"/>
  <c r="I171" i="33"/>
  <c r="H172" i="33"/>
  <c r="I172" i="33"/>
  <c r="H178" i="33"/>
  <c r="I178" i="33"/>
  <c r="H184" i="33"/>
  <c r="I184" i="33"/>
  <c r="H185" i="33"/>
  <c r="I185" i="33"/>
  <c r="H186" i="33"/>
  <c r="I186" i="33"/>
  <c r="H187" i="33"/>
  <c r="I187" i="33"/>
  <c r="H188" i="33"/>
  <c r="I188" i="33"/>
  <c r="H189" i="33"/>
  <c r="I189" i="33"/>
  <c r="H190" i="33"/>
  <c r="I190" i="33"/>
  <c r="H191" i="33"/>
  <c r="I191" i="33"/>
  <c r="H192" i="33"/>
  <c r="I192" i="33"/>
  <c r="H193" i="33"/>
  <c r="I193" i="33"/>
  <c r="H194" i="33"/>
  <c r="I194" i="33"/>
  <c r="H195" i="33"/>
  <c r="I195" i="33"/>
  <c r="H196" i="33"/>
  <c r="I196" i="33"/>
  <c r="H197" i="33"/>
  <c r="I197" i="33"/>
  <c r="H198" i="33"/>
  <c r="I198" i="33"/>
  <c r="H199" i="33"/>
  <c r="I199" i="33"/>
  <c r="H200" i="33"/>
  <c r="I200" i="33"/>
  <c r="H201" i="33"/>
  <c r="I201" i="33"/>
  <c r="H202" i="33"/>
  <c r="I202" i="33"/>
  <c r="H203" i="33"/>
  <c r="I203" i="33"/>
  <c r="H204" i="33"/>
  <c r="I204" i="33"/>
  <c r="H205" i="33"/>
  <c r="I205" i="33"/>
  <c r="H206" i="33"/>
  <c r="I206" i="33"/>
  <c r="H207" i="33"/>
  <c r="I207" i="33"/>
  <c r="H208" i="33"/>
  <c r="I208" i="33"/>
  <c r="H209" i="33"/>
  <c r="I209" i="33"/>
  <c r="H215" i="33"/>
  <c r="I215" i="33"/>
  <c r="H221" i="33"/>
  <c r="I221" i="33"/>
  <c r="H222" i="33"/>
  <c r="I222" i="33"/>
  <c r="H223" i="33"/>
  <c r="I223" i="33"/>
  <c r="H224" i="33"/>
  <c r="I224" i="33"/>
  <c r="H225" i="33"/>
  <c r="I225" i="33"/>
  <c r="H226" i="33"/>
  <c r="I226" i="33"/>
  <c r="H227" i="33"/>
  <c r="I227" i="33"/>
  <c r="H228" i="33"/>
  <c r="I228" i="33"/>
  <c r="H229" i="33"/>
  <c r="I229" i="33"/>
  <c r="H230" i="33"/>
  <c r="I230" i="33"/>
  <c r="H231" i="33"/>
  <c r="I231" i="33"/>
  <c r="H232" i="33"/>
  <c r="I232" i="33"/>
  <c r="H233" i="33"/>
  <c r="I233" i="33"/>
  <c r="H234" i="33"/>
  <c r="I234" i="33"/>
  <c r="H235" i="33"/>
  <c r="I235" i="33"/>
  <c r="H236" i="33"/>
  <c r="I236" i="33"/>
  <c r="H237" i="33"/>
  <c r="I237" i="33"/>
  <c r="H238" i="33"/>
  <c r="I238" i="33"/>
  <c r="H239" i="33"/>
  <c r="I239" i="33"/>
  <c r="H240" i="33"/>
  <c r="I240" i="33"/>
  <c r="H241" i="33"/>
  <c r="I241" i="33"/>
  <c r="H242" i="33"/>
  <c r="I242" i="33"/>
  <c r="H243" i="33"/>
  <c r="I243" i="33"/>
  <c r="H244" i="33"/>
  <c r="I244" i="33"/>
  <c r="H250" i="33"/>
  <c r="I250" i="33"/>
  <c r="H251" i="33"/>
  <c r="I251" i="33"/>
  <c r="H252" i="33"/>
  <c r="I252" i="33"/>
  <c r="H253" i="33"/>
  <c r="I253" i="33"/>
  <c r="H254" i="33"/>
  <c r="I254" i="33"/>
  <c r="H255" i="33"/>
  <c r="I255" i="33"/>
  <c r="H256" i="33"/>
  <c r="I256" i="33"/>
  <c r="H262" i="33"/>
  <c r="I262" i="33"/>
  <c r="H263" i="33"/>
  <c r="I263" i="33"/>
  <c r="H264" i="33"/>
  <c r="I264" i="33"/>
  <c r="H265" i="33"/>
  <c r="I265" i="33"/>
  <c r="H266" i="33"/>
  <c r="I266" i="33"/>
  <c r="H267" i="33"/>
  <c r="I267" i="33"/>
  <c r="H268" i="33"/>
  <c r="I268" i="33"/>
  <c r="H269" i="33"/>
  <c r="I269" i="33"/>
  <c r="H270" i="33"/>
  <c r="I270" i="33"/>
  <c r="H271" i="33"/>
  <c r="I271" i="33"/>
  <c r="H272" i="33"/>
  <c r="I272" i="33"/>
  <c r="H273" i="33"/>
  <c r="I273" i="33"/>
  <c r="H274" i="33"/>
  <c r="I274" i="33"/>
  <c r="H275" i="33"/>
  <c r="I275" i="33"/>
  <c r="H276" i="33"/>
  <c r="I276" i="33"/>
  <c r="H277" i="33"/>
  <c r="I277" i="33"/>
  <c r="H278" i="33"/>
  <c r="I278" i="33"/>
  <c r="H279" i="33"/>
  <c r="I279" i="33"/>
  <c r="H280" i="33"/>
  <c r="I280" i="33"/>
  <c r="H281" i="33"/>
  <c r="I281" i="33"/>
  <c r="H287" i="33"/>
  <c r="I287" i="33"/>
  <c r="H288" i="33"/>
  <c r="I288" i="33"/>
  <c r="H289" i="33"/>
  <c r="I289" i="33"/>
  <c r="I290" i="33"/>
  <c r="I291" i="33"/>
  <c r="H292" i="33"/>
  <c r="I292" i="33"/>
  <c r="H293" i="33"/>
  <c r="I293" i="33"/>
  <c r="H294" i="33"/>
  <c r="I294" i="33"/>
  <c r="H295" i="33"/>
  <c r="I295" i="33"/>
  <c r="H296" i="33"/>
  <c r="I296" i="33"/>
  <c r="H297" i="33"/>
  <c r="I297" i="33"/>
  <c r="H298" i="33"/>
  <c r="I298" i="33"/>
  <c r="H299" i="33"/>
  <c r="I299" i="33"/>
  <c r="H300" i="33"/>
  <c r="I300" i="33"/>
  <c r="H301" i="33"/>
  <c r="I301" i="33"/>
  <c r="H302" i="33"/>
  <c r="I302" i="33"/>
  <c r="H303" i="33"/>
  <c r="I303" i="33"/>
  <c r="H304" i="33"/>
  <c r="I304" i="33"/>
  <c r="H305" i="33"/>
  <c r="I305" i="33"/>
  <c r="H306" i="33"/>
  <c r="I306" i="33"/>
  <c r="H307" i="33"/>
  <c r="I307" i="33"/>
  <c r="H308" i="33"/>
  <c r="I308" i="33"/>
  <c r="H314" i="33"/>
  <c r="I314" i="33"/>
  <c r="H315" i="33"/>
  <c r="I315" i="33"/>
  <c r="H316" i="33"/>
  <c r="I316" i="33"/>
  <c r="H317" i="33"/>
  <c r="I317" i="33"/>
  <c r="H318" i="33"/>
  <c r="I318" i="33"/>
  <c r="H319" i="33"/>
  <c r="I319" i="33"/>
  <c r="H320" i="33"/>
  <c r="I320" i="33"/>
  <c r="H321" i="33"/>
  <c r="I321" i="33"/>
  <c r="H322" i="33"/>
  <c r="I322" i="33"/>
  <c r="H323" i="33"/>
  <c r="I323" i="33"/>
  <c r="H324" i="33"/>
  <c r="I324" i="33"/>
  <c r="H325" i="33"/>
  <c r="I325" i="33"/>
  <c r="H326" i="33"/>
  <c r="I326" i="33"/>
  <c r="H327" i="33"/>
  <c r="I327" i="33"/>
  <c r="H328" i="33"/>
  <c r="I328" i="33"/>
  <c r="H329" i="33"/>
  <c r="I329" i="33"/>
  <c r="H330" i="33"/>
  <c r="I330" i="33"/>
  <c r="H336" i="33"/>
  <c r="I336" i="33"/>
  <c r="H337" i="33"/>
  <c r="I337" i="33"/>
  <c r="H338" i="33"/>
  <c r="I338" i="33"/>
  <c r="H339" i="33"/>
  <c r="I339" i="33"/>
  <c r="H340" i="33"/>
  <c r="I340" i="33"/>
  <c r="H341" i="33"/>
  <c r="I341" i="33"/>
  <c r="H342" i="33"/>
  <c r="I342" i="33"/>
  <c r="H343" i="33"/>
  <c r="I343" i="33"/>
  <c r="H344" i="33"/>
  <c r="I344" i="33"/>
  <c r="H345" i="33"/>
  <c r="I345" i="33"/>
  <c r="H346" i="33"/>
  <c r="I346" i="33"/>
  <c r="H347" i="33"/>
  <c r="I347" i="33"/>
  <c r="H348" i="33"/>
  <c r="I348" i="33"/>
  <c r="H349" i="33"/>
  <c r="I349" i="33"/>
  <c r="H350" i="33"/>
  <c r="I350" i="33"/>
  <c r="H351" i="33"/>
  <c r="I351" i="33"/>
  <c r="H352" i="33"/>
  <c r="I352" i="33"/>
  <c r="H353" i="33"/>
  <c r="I353" i="33"/>
  <c r="H354" i="33"/>
  <c r="I354" i="33"/>
  <c r="H355" i="33"/>
  <c r="I355" i="33"/>
  <c r="H361" i="33"/>
  <c r="I361" i="33"/>
  <c r="H362" i="33"/>
  <c r="I362" i="33"/>
  <c r="H363" i="33"/>
  <c r="I363" i="33"/>
  <c r="H364" i="33"/>
  <c r="I364" i="33"/>
  <c r="H365" i="33"/>
  <c r="I365" i="33"/>
  <c r="H366" i="33"/>
  <c r="I366" i="33"/>
  <c r="H367" i="33"/>
  <c r="I367" i="33"/>
  <c r="H368" i="33"/>
  <c r="I368" i="33"/>
  <c r="H369" i="33"/>
  <c r="I369" i="33"/>
  <c r="H375" i="33"/>
  <c r="I375" i="33"/>
  <c r="H376" i="33"/>
  <c r="I376" i="33"/>
  <c r="H377" i="33"/>
  <c r="I377" i="33"/>
  <c r="H378" i="33"/>
  <c r="I378" i="33"/>
  <c r="H379" i="33"/>
  <c r="I379" i="33"/>
  <c r="H380" i="33"/>
  <c r="I380" i="33"/>
  <c r="H381" i="33"/>
  <c r="I381" i="33"/>
  <c r="H382" i="33"/>
  <c r="I382" i="33"/>
  <c r="H383" i="33"/>
  <c r="I383" i="33"/>
  <c r="H384" i="33"/>
  <c r="I384" i="33"/>
  <c r="H385" i="33"/>
  <c r="I385" i="33"/>
  <c r="H386" i="33"/>
  <c r="I386" i="33"/>
  <c r="H387" i="33"/>
  <c r="I387" i="33"/>
  <c r="H388" i="33"/>
  <c r="I388" i="33"/>
  <c r="H389" i="33"/>
  <c r="I389" i="33"/>
  <c r="I390" i="33"/>
  <c r="H391" i="33"/>
  <c r="I391" i="33"/>
  <c r="H392" i="33"/>
  <c r="I392" i="33"/>
  <c r="H393" i="33"/>
  <c r="I393" i="33"/>
  <c r="H394" i="33"/>
  <c r="I394" i="33"/>
  <c r="H395" i="33"/>
  <c r="I395" i="33"/>
  <c r="H396" i="33"/>
  <c r="I396" i="33"/>
  <c r="H397" i="33"/>
  <c r="I397" i="33"/>
  <c r="H398" i="33"/>
  <c r="I398" i="33"/>
  <c r="H404" i="33"/>
  <c r="I404" i="33"/>
  <c r="H405" i="33"/>
  <c r="I405" i="33"/>
  <c r="H406" i="33"/>
  <c r="I406" i="33"/>
  <c r="H407" i="33"/>
  <c r="I407" i="33"/>
  <c r="H408" i="33"/>
  <c r="I408" i="33"/>
  <c r="H409" i="33"/>
  <c r="I409" i="33"/>
  <c r="H410" i="33"/>
  <c r="I410" i="33"/>
  <c r="H411" i="33"/>
  <c r="I411" i="33"/>
  <c r="H412" i="33"/>
  <c r="I412" i="33"/>
  <c r="H413" i="33"/>
  <c r="I413" i="33"/>
  <c r="H414" i="33"/>
  <c r="I414" i="33"/>
  <c r="H415" i="33"/>
  <c r="I415" i="33"/>
  <c r="H416" i="33"/>
  <c r="I416" i="33"/>
  <c r="H417" i="33"/>
  <c r="I417" i="33"/>
  <c r="H418" i="33"/>
  <c r="I418" i="33"/>
  <c r="H419" i="33"/>
  <c r="I419" i="33"/>
  <c r="H420" i="33"/>
  <c r="I420" i="33"/>
  <c r="H421" i="33"/>
  <c r="I421" i="33"/>
  <c r="H422" i="33"/>
  <c r="I422" i="33"/>
  <c r="H423" i="33"/>
  <c r="I423" i="33"/>
  <c r="H424" i="33"/>
  <c r="I424" i="33"/>
  <c r="H425" i="33"/>
  <c r="I425" i="33"/>
  <c r="H426" i="33"/>
  <c r="I426" i="33"/>
  <c r="H432" i="33"/>
  <c r="I432" i="33"/>
  <c r="H433" i="33"/>
  <c r="I433" i="33"/>
  <c r="H434" i="33"/>
  <c r="I434" i="33"/>
  <c r="H435" i="33"/>
  <c r="I435" i="33"/>
  <c r="H436" i="33"/>
  <c r="I436" i="33"/>
  <c r="H437" i="33"/>
  <c r="I437" i="33"/>
  <c r="H438" i="33"/>
  <c r="I438" i="33"/>
  <c r="H439" i="33"/>
  <c r="I439" i="33"/>
  <c r="H445" i="33"/>
  <c r="I445" i="33"/>
  <c r="H446" i="33"/>
  <c r="I446" i="33"/>
  <c r="H447" i="33"/>
  <c r="I447" i="33"/>
  <c r="H448" i="33"/>
  <c r="I448" i="33"/>
  <c r="H449" i="33"/>
  <c r="I449" i="33"/>
  <c r="H450" i="33"/>
  <c r="I450" i="33"/>
  <c r="H451" i="33"/>
  <c r="I451" i="33"/>
  <c r="H452" i="33"/>
  <c r="I452" i="33"/>
  <c r="H453" i="33"/>
  <c r="I453" i="33"/>
  <c r="H454" i="33"/>
  <c r="I454" i="33"/>
  <c r="H455" i="33"/>
  <c r="I455" i="33"/>
  <c r="H456" i="33"/>
  <c r="I456" i="33"/>
  <c r="H457" i="33"/>
  <c r="I457" i="33"/>
  <c r="H458" i="33"/>
  <c r="I458" i="33"/>
  <c r="H459" i="33"/>
  <c r="I459" i="33"/>
  <c r="H465" i="33"/>
  <c r="I465" i="33"/>
  <c r="H466" i="33"/>
  <c r="I466" i="33"/>
  <c r="H467" i="33"/>
  <c r="I467" i="33"/>
  <c r="H473" i="33"/>
  <c r="I473" i="33"/>
  <c r="H474" i="33"/>
  <c r="I474" i="33"/>
  <c r="H475" i="33"/>
  <c r="I475" i="33"/>
  <c r="H476" i="33"/>
  <c r="I476" i="33"/>
  <c r="I482" i="33"/>
  <c r="I483" i="33"/>
  <c r="I484" i="33"/>
  <c r="H485" i="33"/>
  <c r="H490" i="33"/>
  <c r="I490" i="33"/>
  <c r="H491" i="33"/>
  <c r="I491" i="33"/>
  <c r="H492" i="33"/>
  <c r="I492" i="33"/>
  <c r="H493" i="33"/>
  <c r="I493" i="33"/>
  <c r="H494" i="33"/>
  <c r="I494" i="33"/>
  <c r="H495" i="33"/>
  <c r="I495" i="33"/>
  <c r="H496" i="33"/>
  <c r="I496" i="33"/>
  <c r="H497" i="33"/>
  <c r="I497" i="33"/>
  <c r="H498" i="33"/>
  <c r="I498" i="33"/>
  <c r="H499" i="33"/>
  <c r="I499" i="33"/>
  <c r="H500" i="33"/>
  <c r="I500" i="33"/>
  <c r="H501" i="33"/>
  <c r="I501" i="33"/>
  <c r="H502" i="33"/>
  <c r="I502" i="33"/>
  <c r="H503" i="33"/>
  <c r="I503" i="33"/>
  <c r="H504" i="33"/>
  <c r="I504" i="33"/>
  <c r="H505" i="33"/>
  <c r="I505" i="33"/>
  <c r="H506" i="33"/>
  <c r="I506" i="33"/>
  <c r="H508" i="33"/>
  <c r="I508" i="33"/>
  <c r="H509" i="33"/>
  <c r="I509" i="33"/>
  <c r="H510" i="33"/>
  <c r="I510" i="33"/>
  <c r="H511" i="33"/>
  <c r="I511" i="33"/>
  <c r="H512" i="33"/>
  <c r="I512" i="33"/>
  <c r="H513" i="33"/>
  <c r="I513" i="33"/>
  <c r="H514" i="33"/>
  <c r="I514" i="33"/>
  <c r="H515" i="33"/>
  <c r="H516" i="33"/>
  <c r="I516" i="33"/>
  <c r="H517" i="33"/>
  <c r="I517" i="33"/>
  <c r="H518" i="33"/>
  <c r="I518" i="33"/>
  <c r="H519" i="33"/>
  <c r="H520" i="33"/>
  <c r="I520" i="33"/>
  <c r="H521" i="33"/>
  <c r="I521" i="33"/>
  <c r="H522" i="33"/>
  <c r="I522" i="33"/>
  <c r="H523" i="33"/>
  <c r="I523" i="33"/>
  <c r="H524" i="33"/>
  <c r="I524" i="33"/>
  <c r="H525" i="33"/>
  <c r="H530" i="33"/>
  <c r="I530" i="33"/>
  <c r="H531" i="33"/>
  <c r="I531" i="33"/>
  <c r="H532" i="33"/>
  <c r="I532" i="33"/>
  <c r="H533" i="33"/>
  <c r="I533" i="33"/>
  <c r="H534" i="33"/>
  <c r="I534" i="33"/>
  <c r="H535" i="33"/>
  <c r="I535" i="33"/>
  <c r="H536" i="33"/>
  <c r="I536" i="33"/>
  <c r="H537" i="33"/>
  <c r="H542" i="33"/>
  <c r="I542" i="33"/>
  <c r="H543" i="33"/>
  <c r="I543" i="33"/>
  <c r="H544" i="33"/>
  <c r="I544" i="33"/>
  <c r="H545" i="33"/>
  <c r="I545" i="33"/>
  <c r="H546" i="33"/>
  <c r="I546" i="33"/>
  <c r="H547" i="33"/>
  <c r="I547" i="33"/>
  <c r="H548" i="33"/>
  <c r="I548" i="33"/>
  <c r="H549" i="33"/>
  <c r="H26" i="32"/>
  <c r="H507" i="33" s="1"/>
  <c r="M36" i="2" l="1"/>
  <c r="M26" i="32"/>
  <c r="L29" i="9"/>
  <c r="M29" i="9"/>
  <c r="L23" i="46"/>
  <c r="L22" i="46"/>
  <c r="I28" i="46"/>
  <c r="I549" i="33" s="1"/>
  <c r="I16" i="46"/>
  <c r="I537" i="33" s="1"/>
  <c r="I53" i="32"/>
  <c r="I525" i="33" s="1"/>
  <c r="N20" i="32"/>
  <c r="I44" i="32"/>
  <c r="I519" i="33" s="1"/>
  <c r="I37" i="32"/>
  <c r="I515" i="33" s="1"/>
  <c r="I26" i="32"/>
  <c r="I507" i="33" s="1"/>
  <c r="I17" i="21"/>
  <c r="I485" i="33" s="1"/>
  <c r="I13" i="31"/>
  <c r="I477" i="33" s="1"/>
  <c r="H13" i="31"/>
  <c r="H477" i="33" s="1"/>
  <c r="I12" i="29"/>
  <c r="I468" i="33" s="1"/>
  <c r="H12" i="29"/>
  <c r="H468" i="33" s="1"/>
  <c r="I24" i="30"/>
  <c r="I460" i="33" s="1"/>
  <c r="H24" i="30"/>
  <c r="H460" i="33" s="1"/>
  <c r="I17" i="19"/>
  <c r="I440" i="33" s="1"/>
  <c r="H17" i="19"/>
  <c r="H440" i="33" s="1"/>
  <c r="I10" i="47"/>
  <c r="I179" i="33" s="1"/>
  <c r="H10" i="47"/>
  <c r="H179" i="33" s="1"/>
  <c r="I10" i="44"/>
  <c r="I216" i="33" s="1"/>
  <c r="H10" i="44"/>
  <c r="H216" i="33" s="1"/>
  <c r="I18" i="45"/>
  <c r="I370" i="33" s="1"/>
  <c r="H18" i="45"/>
  <c r="H370" i="33" s="1"/>
  <c r="I16" i="25"/>
  <c r="I257" i="33" s="1"/>
  <c r="H16" i="25"/>
  <c r="H257" i="33" s="1"/>
  <c r="I32" i="14"/>
  <c r="I427" i="33" s="1"/>
  <c r="H32" i="14"/>
  <c r="H427" i="33" s="1"/>
  <c r="I33" i="13"/>
  <c r="I399" i="33" s="1"/>
  <c r="H24" i="13"/>
  <c r="I29" i="12"/>
  <c r="I356" i="33" s="1"/>
  <c r="H29" i="12"/>
  <c r="H356" i="33" s="1"/>
  <c r="I26" i="11"/>
  <c r="I331" i="33" s="1"/>
  <c r="H26" i="11"/>
  <c r="H331" i="33" s="1"/>
  <c r="I31" i="10"/>
  <c r="I309" i="33" s="1"/>
  <c r="H13" i="10"/>
  <c r="H291" i="33" s="1"/>
  <c r="H12" i="10"/>
  <c r="I29" i="9"/>
  <c r="I282" i="33" s="1"/>
  <c r="H29" i="9"/>
  <c r="H282" i="33" s="1"/>
  <c r="I33" i="8"/>
  <c r="I245" i="33" s="1"/>
  <c r="H33" i="8"/>
  <c r="H245" i="33" s="1"/>
  <c r="I68" i="7"/>
  <c r="H68" i="7"/>
  <c r="I52" i="7"/>
  <c r="I35" i="7"/>
  <c r="I210" i="33" s="1"/>
  <c r="H35" i="7"/>
  <c r="H210" i="33" s="1"/>
  <c r="I31" i="5"/>
  <c r="I145" i="33" s="1"/>
  <c r="H15" i="5"/>
  <c r="H129" i="33" s="1"/>
  <c r="H12" i="5"/>
  <c r="I32" i="6"/>
  <c r="I173" i="33" s="1"/>
  <c r="H32" i="6"/>
  <c r="H173" i="33" s="1"/>
  <c r="I46" i="4"/>
  <c r="I118" i="33" s="1"/>
  <c r="H32" i="4"/>
  <c r="H104" i="33" s="1"/>
  <c r="H29" i="4"/>
  <c r="H101" i="33" s="1"/>
  <c r="H28" i="4"/>
  <c r="H100" i="33" s="1"/>
  <c r="H13" i="4"/>
  <c r="H85" i="33" s="1"/>
  <c r="H11" i="4"/>
  <c r="I46" i="3"/>
  <c r="I76" i="33" s="1"/>
  <c r="H38" i="3"/>
  <c r="H68" i="33" s="1"/>
  <c r="L7" i="33"/>
  <c r="I36" i="2"/>
  <c r="I34" i="33" s="1"/>
  <c r="H23" i="2"/>
  <c r="H33" i="13" l="1"/>
  <c r="H399" i="33" s="1"/>
  <c r="H390" i="33"/>
  <c r="H31" i="10"/>
  <c r="H309" i="33" s="1"/>
  <c r="H290" i="33"/>
  <c r="H31" i="5"/>
  <c r="H145" i="33" s="1"/>
  <c r="H126" i="33"/>
  <c r="H46" i="4"/>
  <c r="H118" i="33" s="1"/>
  <c r="H83" i="33"/>
  <c r="H46" i="3"/>
  <c r="H76" i="33" s="1"/>
  <c r="H36" i="2"/>
  <c r="H34" i="33" s="1"/>
  <c r="H21" i="33"/>
  <c r="M28" i="46"/>
  <c r="F81" i="33"/>
  <c r="G81" i="33"/>
  <c r="F82" i="33"/>
  <c r="G82" i="33"/>
  <c r="G83" i="33"/>
  <c r="F84" i="33"/>
  <c r="G84" i="33"/>
  <c r="G85" i="33"/>
  <c r="F86" i="33"/>
  <c r="G86" i="33"/>
  <c r="F87" i="33"/>
  <c r="G87" i="33"/>
  <c r="F88" i="33"/>
  <c r="G88" i="33"/>
  <c r="F89" i="33"/>
  <c r="G89" i="33"/>
  <c r="F90" i="33"/>
  <c r="G90" i="33"/>
  <c r="F91" i="33"/>
  <c r="G91" i="33"/>
  <c r="F92" i="33"/>
  <c r="G92" i="33"/>
  <c r="F93" i="33"/>
  <c r="G93" i="33"/>
  <c r="F94" i="33"/>
  <c r="G94" i="33"/>
  <c r="F95" i="33"/>
  <c r="G95" i="33"/>
  <c r="F96" i="33"/>
  <c r="G96" i="33"/>
  <c r="F97" i="33"/>
  <c r="G97" i="33"/>
  <c r="F98" i="33"/>
  <c r="G98" i="33"/>
  <c r="F99" i="33"/>
  <c r="G99" i="33"/>
  <c r="G100" i="33"/>
  <c r="G101" i="33"/>
  <c r="F102" i="33"/>
  <c r="G102" i="33"/>
  <c r="F103" i="33"/>
  <c r="G103" i="33"/>
  <c r="G104" i="33"/>
  <c r="F105" i="33"/>
  <c r="G105" i="33"/>
  <c r="F106" i="33"/>
  <c r="G106" i="33"/>
  <c r="F107" i="33"/>
  <c r="G107" i="33"/>
  <c r="F108" i="33"/>
  <c r="G108" i="33"/>
  <c r="F109" i="33"/>
  <c r="G109" i="33"/>
  <c r="F110" i="33"/>
  <c r="G110" i="33"/>
  <c r="F111" i="33"/>
  <c r="G111" i="33"/>
  <c r="F112" i="33"/>
  <c r="G112" i="33"/>
  <c r="F113" i="33"/>
  <c r="G113" i="33"/>
  <c r="F114" i="33"/>
  <c r="G114" i="33"/>
  <c r="F115" i="33"/>
  <c r="G115" i="33"/>
  <c r="F116" i="33"/>
  <c r="G116" i="33"/>
  <c r="F117" i="33"/>
  <c r="G117" i="33"/>
  <c r="F123" i="33"/>
  <c r="G123" i="33"/>
  <c r="F124" i="33"/>
  <c r="G124" i="33"/>
  <c r="F125" i="33"/>
  <c r="G125" i="33"/>
  <c r="G126" i="33"/>
  <c r="F127" i="33"/>
  <c r="G127" i="33"/>
  <c r="F128" i="33"/>
  <c r="G128" i="33"/>
  <c r="G129" i="33"/>
  <c r="F130" i="33"/>
  <c r="G130" i="33"/>
  <c r="F131" i="33"/>
  <c r="G131" i="33"/>
  <c r="F132" i="33"/>
  <c r="G132" i="33"/>
  <c r="F133" i="33"/>
  <c r="G133" i="33"/>
  <c r="F134" i="33"/>
  <c r="G134" i="33"/>
  <c r="F135" i="33"/>
  <c r="G135" i="33"/>
  <c r="F136" i="33"/>
  <c r="G136" i="33"/>
  <c r="F137" i="33"/>
  <c r="G137" i="33"/>
  <c r="F138" i="33"/>
  <c r="G138" i="33"/>
  <c r="F139" i="33"/>
  <c r="G139" i="33"/>
  <c r="F140" i="33"/>
  <c r="G140" i="33"/>
  <c r="F141" i="33"/>
  <c r="G141" i="33"/>
  <c r="F142" i="33"/>
  <c r="G142" i="33"/>
  <c r="F143" i="33"/>
  <c r="G143" i="33"/>
  <c r="F144" i="33"/>
  <c r="G144" i="33"/>
  <c r="F150" i="33"/>
  <c r="G150" i="33"/>
  <c r="F151" i="33"/>
  <c r="G151" i="33"/>
  <c r="F152" i="33"/>
  <c r="G152" i="33"/>
  <c r="F153" i="33"/>
  <c r="G153" i="33"/>
  <c r="F154" i="33"/>
  <c r="G154" i="33"/>
  <c r="F155" i="33"/>
  <c r="G155" i="33"/>
  <c r="F156" i="33"/>
  <c r="G156" i="33"/>
  <c r="F157" i="33"/>
  <c r="G157" i="33"/>
  <c r="F158" i="33"/>
  <c r="G158" i="33"/>
  <c r="F159" i="33"/>
  <c r="G159" i="33"/>
  <c r="F160" i="33"/>
  <c r="G160" i="33"/>
  <c r="F161" i="33"/>
  <c r="G161" i="33"/>
  <c r="F162" i="33"/>
  <c r="G162" i="33"/>
  <c r="F163" i="33"/>
  <c r="G163" i="33"/>
  <c r="F164" i="33"/>
  <c r="G164" i="33"/>
  <c r="F165" i="33"/>
  <c r="G165" i="33"/>
  <c r="F166" i="33"/>
  <c r="G166" i="33"/>
  <c r="F167" i="33"/>
  <c r="G167" i="33"/>
  <c r="F168" i="33"/>
  <c r="G168" i="33"/>
  <c r="F169" i="33"/>
  <c r="G169" i="33"/>
  <c r="F170" i="33"/>
  <c r="G170" i="33"/>
  <c r="F171" i="33"/>
  <c r="G171" i="33"/>
  <c r="F172" i="33"/>
  <c r="G172" i="33"/>
  <c r="F178" i="33"/>
  <c r="G178" i="33"/>
  <c r="F184" i="33"/>
  <c r="G184" i="33"/>
  <c r="F185" i="33"/>
  <c r="G185" i="33"/>
  <c r="F186" i="33"/>
  <c r="G186" i="33"/>
  <c r="F187" i="33"/>
  <c r="G187" i="33"/>
  <c r="F188" i="33"/>
  <c r="G188" i="33"/>
  <c r="F189" i="33"/>
  <c r="G189" i="33"/>
  <c r="F190" i="33"/>
  <c r="G190" i="33"/>
  <c r="F191" i="33"/>
  <c r="G191" i="33"/>
  <c r="F192" i="33"/>
  <c r="G192" i="33"/>
  <c r="F193" i="33"/>
  <c r="G193" i="33"/>
  <c r="F194" i="33"/>
  <c r="G194" i="33"/>
  <c r="F195" i="33"/>
  <c r="G195" i="33"/>
  <c r="F196" i="33"/>
  <c r="G196" i="33"/>
  <c r="F197" i="33"/>
  <c r="G197" i="33"/>
  <c r="F198" i="33"/>
  <c r="G198" i="33"/>
  <c r="F199" i="33"/>
  <c r="G199" i="33"/>
  <c r="F200" i="33"/>
  <c r="G200" i="33"/>
  <c r="F201" i="33"/>
  <c r="G201" i="33"/>
  <c r="F202" i="33"/>
  <c r="G202" i="33"/>
  <c r="F203" i="33"/>
  <c r="G203" i="33"/>
  <c r="F204" i="33"/>
  <c r="G204" i="33"/>
  <c r="F205" i="33"/>
  <c r="G205" i="33"/>
  <c r="F206" i="33"/>
  <c r="G206" i="33"/>
  <c r="F207" i="33"/>
  <c r="G207" i="33"/>
  <c r="F208" i="33"/>
  <c r="G208" i="33"/>
  <c r="F209" i="33"/>
  <c r="G209" i="33"/>
  <c r="F215" i="33"/>
  <c r="G215" i="33"/>
  <c r="F221" i="33"/>
  <c r="G221" i="33"/>
  <c r="F222" i="33"/>
  <c r="G222" i="33"/>
  <c r="F223" i="33"/>
  <c r="G223" i="33"/>
  <c r="F224" i="33"/>
  <c r="G224" i="33"/>
  <c r="F225" i="33"/>
  <c r="G225" i="33"/>
  <c r="F226" i="33"/>
  <c r="G226" i="33"/>
  <c r="F227" i="33"/>
  <c r="G227" i="33"/>
  <c r="F228" i="33"/>
  <c r="G228" i="33"/>
  <c r="F229" i="33"/>
  <c r="G229" i="33"/>
  <c r="F230" i="33"/>
  <c r="G230" i="33"/>
  <c r="F231" i="33"/>
  <c r="G231" i="33"/>
  <c r="F232" i="33"/>
  <c r="G232" i="33"/>
  <c r="F233" i="33"/>
  <c r="G233" i="33"/>
  <c r="F234" i="33"/>
  <c r="G234" i="33"/>
  <c r="F235" i="33"/>
  <c r="G235" i="33"/>
  <c r="F236" i="33"/>
  <c r="G236" i="33"/>
  <c r="F237" i="33"/>
  <c r="G237" i="33"/>
  <c r="F238" i="33"/>
  <c r="G238" i="33"/>
  <c r="F239" i="33"/>
  <c r="G239" i="33"/>
  <c r="F240" i="33"/>
  <c r="G240" i="33"/>
  <c r="F241" i="33"/>
  <c r="G241" i="33"/>
  <c r="F242" i="33"/>
  <c r="G242" i="33"/>
  <c r="F243" i="33"/>
  <c r="G243" i="33"/>
  <c r="F244" i="33"/>
  <c r="G244" i="33"/>
  <c r="F250" i="33"/>
  <c r="G250" i="33"/>
  <c r="F251" i="33"/>
  <c r="G251" i="33"/>
  <c r="F252" i="33"/>
  <c r="G252" i="33"/>
  <c r="F253" i="33"/>
  <c r="G253" i="33"/>
  <c r="F254" i="33"/>
  <c r="G254" i="33"/>
  <c r="F255" i="33"/>
  <c r="G255" i="33"/>
  <c r="F256" i="33"/>
  <c r="G256" i="33"/>
  <c r="F262" i="33"/>
  <c r="G262" i="33"/>
  <c r="F263" i="33"/>
  <c r="G263" i="33"/>
  <c r="F264" i="33"/>
  <c r="G264" i="33"/>
  <c r="F265" i="33"/>
  <c r="G265" i="33"/>
  <c r="F266" i="33"/>
  <c r="G266" i="33"/>
  <c r="F267" i="33"/>
  <c r="G267" i="33"/>
  <c r="F268" i="33"/>
  <c r="G268" i="33"/>
  <c r="F269" i="33"/>
  <c r="G269" i="33"/>
  <c r="F270" i="33"/>
  <c r="G270" i="33"/>
  <c r="F271" i="33"/>
  <c r="G271" i="33"/>
  <c r="F272" i="33"/>
  <c r="G272" i="33"/>
  <c r="F273" i="33"/>
  <c r="G273" i="33"/>
  <c r="F274" i="33"/>
  <c r="G274" i="33"/>
  <c r="F275" i="33"/>
  <c r="G275" i="33"/>
  <c r="F276" i="33"/>
  <c r="G276" i="33"/>
  <c r="F277" i="33"/>
  <c r="G277" i="33"/>
  <c r="F278" i="33"/>
  <c r="G278" i="33"/>
  <c r="F279" i="33"/>
  <c r="G279" i="33"/>
  <c r="F280" i="33"/>
  <c r="G280" i="33"/>
  <c r="F281" i="33"/>
  <c r="G281" i="33"/>
  <c r="F287" i="33"/>
  <c r="G287" i="33"/>
  <c r="F288" i="33"/>
  <c r="G288" i="33"/>
  <c r="F289" i="33"/>
  <c r="G289" i="33"/>
  <c r="G290" i="33"/>
  <c r="G291" i="33"/>
  <c r="F292" i="33"/>
  <c r="G292" i="33"/>
  <c r="F293" i="33"/>
  <c r="G293" i="33"/>
  <c r="F294" i="33"/>
  <c r="G294" i="33"/>
  <c r="F295" i="33"/>
  <c r="G295" i="33"/>
  <c r="F296" i="33"/>
  <c r="G296" i="33"/>
  <c r="F297" i="33"/>
  <c r="G297" i="33"/>
  <c r="F298" i="33"/>
  <c r="G298" i="33"/>
  <c r="F299" i="33"/>
  <c r="G299" i="33"/>
  <c r="F300" i="33"/>
  <c r="G300" i="33"/>
  <c r="F301" i="33"/>
  <c r="G301" i="33"/>
  <c r="F302" i="33"/>
  <c r="G302" i="33"/>
  <c r="F303" i="33"/>
  <c r="G303" i="33"/>
  <c r="F304" i="33"/>
  <c r="G304" i="33"/>
  <c r="F305" i="33"/>
  <c r="G305" i="33"/>
  <c r="F306" i="33"/>
  <c r="G306" i="33"/>
  <c r="F307" i="33"/>
  <c r="G307" i="33"/>
  <c r="F308" i="33"/>
  <c r="G308" i="33"/>
  <c r="F314" i="33"/>
  <c r="G314" i="33"/>
  <c r="F315" i="33"/>
  <c r="G315" i="33"/>
  <c r="F316" i="33"/>
  <c r="G316" i="33"/>
  <c r="F317" i="33"/>
  <c r="G317" i="33"/>
  <c r="F318" i="33"/>
  <c r="G318" i="33"/>
  <c r="F319" i="33"/>
  <c r="G319" i="33"/>
  <c r="F320" i="33"/>
  <c r="G320" i="33"/>
  <c r="F321" i="33"/>
  <c r="G321" i="33"/>
  <c r="F322" i="33"/>
  <c r="G322" i="33"/>
  <c r="F323" i="33"/>
  <c r="G323" i="33"/>
  <c r="F324" i="33"/>
  <c r="G324" i="33"/>
  <c r="F325" i="33"/>
  <c r="G325" i="33"/>
  <c r="F326" i="33"/>
  <c r="G326" i="33"/>
  <c r="F327" i="33"/>
  <c r="G327" i="33"/>
  <c r="F328" i="33"/>
  <c r="G328" i="33"/>
  <c r="F329" i="33"/>
  <c r="G329" i="33"/>
  <c r="F330" i="33"/>
  <c r="G330" i="33"/>
  <c r="F336" i="33"/>
  <c r="G336" i="33"/>
  <c r="F337" i="33"/>
  <c r="G337" i="33"/>
  <c r="F338" i="33"/>
  <c r="G338" i="33"/>
  <c r="F339" i="33"/>
  <c r="G339" i="33"/>
  <c r="F340" i="33"/>
  <c r="G340" i="33"/>
  <c r="F341" i="33"/>
  <c r="G341" i="33"/>
  <c r="F342" i="33"/>
  <c r="G342" i="33"/>
  <c r="F343" i="33"/>
  <c r="G343" i="33"/>
  <c r="F344" i="33"/>
  <c r="G344" i="33"/>
  <c r="F345" i="33"/>
  <c r="G345" i="33"/>
  <c r="F346" i="33"/>
  <c r="G346" i="33"/>
  <c r="F347" i="33"/>
  <c r="G347" i="33"/>
  <c r="F348" i="33"/>
  <c r="G348" i="33"/>
  <c r="F349" i="33"/>
  <c r="G349" i="33"/>
  <c r="F350" i="33"/>
  <c r="G350" i="33"/>
  <c r="F351" i="33"/>
  <c r="G351" i="33"/>
  <c r="F352" i="33"/>
  <c r="G352" i="33"/>
  <c r="F353" i="33"/>
  <c r="G353" i="33"/>
  <c r="F354" i="33"/>
  <c r="G354" i="33"/>
  <c r="F355" i="33"/>
  <c r="G355" i="33"/>
  <c r="F361" i="33"/>
  <c r="G361" i="33"/>
  <c r="F362" i="33"/>
  <c r="G362" i="33"/>
  <c r="F363" i="33"/>
  <c r="G363" i="33"/>
  <c r="F364" i="33"/>
  <c r="G364" i="33"/>
  <c r="F365" i="33"/>
  <c r="G365" i="33"/>
  <c r="F366" i="33"/>
  <c r="G366" i="33"/>
  <c r="F367" i="33"/>
  <c r="G367" i="33"/>
  <c r="F368" i="33"/>
  <c r="G368" i="33"/>
  <c r="F369" i="33"/>
  <c r="G369" i="33"/>
  <c r="F375" i="33"/>
  <c r="G375" i="33"/>
  <c r="F376" i="33"/>
  <c r="G376" i="33"/>
  <c r="F377" i="33"/>
  <c r="G377" i="33"/>
  <c r="F378" i="33"/>
  <c r="G378" i="33"/>
  <c r="F379" i="33"/>
  <c r="G379" i="33"/>
  <c r="F380" i="33"/>
  <c r="G380" i="33"/>
  <c r="F381" i="33"/>
  <c r="G381" i="33"/>
  <c r="F382" i="33"/>
  <c r="G382" i="33"/>
  <c r="F383" i="33"/>
  <c r="G383" i="33"/>
  <c r="F384" i="33"/>
  <c r="G384" i="33"/>
  <c r="F385" i="33"/>
  <c r="G385" i="33"/>
  <c r="F386" i="33"/>
  <c r="G386" i="33"/>
  <c r="F387" i="33"/>
  <c r="G387" i="33"/>
  <c r="F388" i="33"/>
  <c r="G388" i="33"/>
  <c r="F389" i="33"/>
  <c r="G389" i="33"/>
  <c r="G390" i="33"/>
  <c r="F391" i="33"/>
  <c r="G391" i="33"/>
  <c r="F392" i="33"/>
  <c r="G392" i="33"/>
  <c r="F393" i="33"/>
  <c r="G393" i="33"/>
  <c r="F394" i="33"/>
  <c r="G394" i="33"/>
  <c r="F395" i="33"/>
  <c r="G395" i="33"/>
  <c r="F396" i="33"/>
  <c r="G396" i="33"/>
  <c r="F397" i="33"/>
  <c r="G397" i="33"/>
  <c r="F398" i="33"/>
  <c r="G398" i="33"/>
  <c r="F404" i="33"/>
  <c r="G404" i="33"/>
  <c r="F405" i="33"/>
  <c r="G405" i="33"/>
  <c r="F406" i="33"/>
  <c r="G406" i="33"/>
  <c r="F407" i="33"/>
  <c r="G407" i="33"/>
  <c r="F408" i="33"/>
  <c r="G408" i="33"/>
  <c r="F409" i="33"/>
  <c r="G409" i="33"/>
  <c r="F410" i="33"/>
  <c r="G410" i="33"/>
  <c r="F411" i="33"/>
  <c r="G411" i="33"/>
  <c r="F412" i="33"/>
  <c r="G412" i="33"/>
  <c r="F413" i="33"/>
  <c r="G413" i="33"/>
  <c r="F414" i="33"/>
  <c r="G414" i="33"/>
  <c r="F415" i="33"/>
  <c r="G415" i="33"/>
  <c r="F416" i="33"/>
  <c r="G416" i="33"/>
  <c r="F417" i="33"/>
  <c r="G417" i="33"/>
  <c r="F418" i="33"/>
  <c r="G418" i="33"/>
  <c r="F419" i="33"/>
  <c r="G419" i="33"/>
  <c r="F420" i="33"/>
  <c r="G420" i="33"/>
  <c r="F421" i="33"/>
  <c r="G421" i="33"/>
  <c r="F422" i="33"/>
  <c r="G422" i="33"/>
  <c r="F423" i="33"/>
  <c r="G423" i="33"/>
  <c r="F424" i="33"/>
  <c r="G424" i="33"/>
  <c r="F425" i="33"/>
  <c r="G425" i="33"/>
  <c r="F426" i="33"/>
  <c r="G426" i="33"/>
  <c r="F432" i="33"/>
  <c r="G432" i="33"/>
  <c r="F433" i="33"/>
  <c r="G433" i="33"/>
  <c r="F434" i="33"/>
  <c r="G434" i="33"/>
  <c r="F435" i="33"/>
  <c r="G435" i="33"/>
  <c r="F436" i="33"/>
  <c r="G436" i="33"/>
  <c r="F437" i="33"/>
  <c r="G437" i="33"/>
  <c r="F438" i="33"/>
  <c r="G438" i="33"/>
  <c r="F439" i="33"/>
  <c r="G439" i="33"/>
  <c r="F445" i="33"/>
  <c r="G445" i="33"/>
  <c r="F446" i="33"/>
  <c r="G446" i="33"/>
  <c r="F447" i="33"/>
  <c r="G447" i="33"/>
  <c r="F448" i="33"/>
  <c r="G448" i="33"/>
  <c r="F449" i="33"/>
  <c r="G449" i="33"/>
  <c r="F450" i="33"/>
  <c r="G450" i="33"/>
  <c r="F451" i="33"/>
  <c r="G451" i="33"/>
  <c r="F452" i="33"/>
  <c r="G452" i="33"/>
  <c r="F453" i="33"/>
  <c r="G453" i="33"/>
  <c r="F454" i="33"/>
  <c r="G454" i="33"/>
  <c r="F455" i="33"/>
  <c r="G455" i="33"/>
  <c r="F456" i="33"/>
  <c r="G456" i="33"/>
  <c r="F457" i="33"/>
  <c r="G457" i="33"/>
  <c r="F458" i="33"/>
  <c r="G458" i="33"/>
  <c r="F459" i="33"/>
  <c r="G459" i="33"/>
  <c r="F465" i="33"/>
  <c r="G465" i="33"/>
  <c r="F466" i="33"/>
  <c r="G466" i="33"/>
  <c r="F467" i="33"/>
  <c r="G467" i="33"/>
  <c r="F473" i="33"/>
  <c r="G473" i="33"/>
  <c r="F474" i="33"/>
  <c r="G474" i="33"/>
  <c r="F475" i="33"/>
  <c r="G475" i="33"/>
  <c r="F476" i="33"/>
  <c r="G476" i="33"/>
  <c r="G482" i="33"/>
  <c r="G483" i="33"/>
  <c r="G484" i="33"/>
  <c r="F485" i="33"/>
  <c r="F490" i="33"/>
  <c r="G490" i="33"/>
  <c r="F491" i="33"/>
  <c r="G491" i="33"/>
  <c r="F492" i="33"/>
  <c r="G492" i="33"/>
  <c r="F493" i="33"/>
  <c r="G493" i="33"/>
  <c r="F494" i="33"/>
  <c r="G494" i="33"/>
  <c r="F495" i="33"/>
  <c r="G495" i="33"/>
  <c r="F496" i="33"/>
  <c r="G496" i="33"/>
  <c r="F497" i="33"/>
  <c r="G497" i="33"/>
  <c r="F498" i="33"/>
  <c r="G498" i="33"/>
  <c r="F499" i="33"/>
  <c r="G499" i="33"/>
  <c r="F500" i="33"/>
  <c r="G500" i="33"/>
  <c r="F501" i="33"/>
  <c r="G501" i="33"/>
  <c r="F502" i="33"/>
  <c r="G502" i="33"/>
  <c r="F503" i="33"/>
  <c r="G503" i="33"/>
  <c r="F504" i="33"/>
  <c r="G504" i="33"/>
  <c r="F505" i="33"/>
  <c r="G505" i="33"/>
  <c r="F506" i="33"/>
  <c r="G506" i="33"/>
  <c r="F508" i="33"/>
  <c r="G508" i="33"/>
  <c r="F509" i="33"/>
  <c r="G509" i="33"/>
  <c r="F510" i="33"/>
  <c r="G510" i="33"/>
  <c r="F511" i="33"/>
  <c r="G511" i="33"/>
  <c r="F512" i="33"/>
  <c r="G512" i="33"/>
  <c r="F513" i="33"/>
  <c r="G513" i="33"/>
  <c r="F514" i="33"/>
  <c r="G514" i="33"/>
  <c r="F516" i="33"/>
  <c r="G516" i="33"/>
  <c r="F517" i="33"/>
  <c r="G517" i="33"/>
  <c r="F518" i="33"/>
  <c r="G518" i="33"/>
  <c r="F520" i="33"/>
  <c r="G520" i="33"/>
  <c r="F521" i="33"/>
  <c r="G521" i="33"/>
  <c r="F522" i="33"/>
  <c r="G522" i="33"/>
  <c r="F523" i="33"/>
  <c r="G523" i="33"/>
  <c r="F524" i="33"/>
  <c r="G524" i="33"/>
  <c r="F530" i="33"/>
  <c r="G530" i="33"/>
  <c r="F531" i="33"/>
  <c r="G531" i="33"/>
  <c r="F532" i="33"/>
  <c r="G532" i="33"/>
  <c r="F533" i="33"/>
  <c r="G533" i="33"/>
  <c r="F534" i="33"/>
  <c r="G534" i="33"/>
  <c r="F535" i="33"/>
  <c r="G535" i="33"/>
  <c r="F536" i="33"/>
  <c r="G536" i="33"/>
  <c r="F537" i="33"/>
  <c r="F542" i="33"/>
  <c r="G542" i="33"/>
  <c r="F543" i="33"/>
  <c r="G543" i="33"/>
  <c r="F544" i="33"/>
  <c r="G544" i="33"/>
  <c r="F545" i="33"/>
  <c r="G545" i="33"/>
  <c r="F546" i="33"/>
  <c r="G546" i="33"/>
  <c r="F547" i="33"/>
  <c r="G547" i="33"/>
  <c r="F548" i="33"/>
  <c r="G548" i="33"/>
  <c r="F549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F53" i="33"/>
  <c r="G53" i="33"/>
  <c r="F54" i="33"/>
  <c r="G54" i="33"/>
  <c r="F55" i="33"/>
  <c r="G55" i="33"/>
  <c r="F56" i="33"/>
  <c r="G56" i="33"/>
  <c r="F57" i="33"/>
  <c r="G57" i="33"/>
  <c r="F58" i="33"/>
  <c r="G58" i="33"/>
  <c r="F59" i="33"/>
  <c r="G59" i="33"/>
  <c r="F60" i="33"/>
  <c r="G60" i="33"/>
  <c r="F61" i="33"/>
  <c r="G61" i="33"/>
  <c r="F62" i="33"/>
  <c r="G62" i="33"/>
  <c r="F63" i="33"/>
  <c r="G63" i="33"/>
  <c r="F64" i="33"/>
  <c r="G64" i="33"/>
  <c r="F65" i="33"/>
  <c r="G65" i="33"/>
  <c r="F66" i="33"/>
  <c r="G66" i="33"/>
  <c r="F67" i="33"/>
  <c r="G67" i="33"/>
  <c r="G68" i="33"/>
  <c r="F69" i="33"/>
  <c r="G69" i="33"/>
  <c r="F70" i="33"/>
  <c r="G70" i="33"/>
  <c r="F71" i="33"/>
  <c r="G71" i="33"/>
  <c r="F72" i="33"/>
  <c r="G72" i="33"/>
  <c r="F73" i="33"/>
  <c r="G73" i="33"/>
  <c r="F74" i="33"/>
  <c r="G74" i="33"/>
  <c r="F75" i="33"/>
  <c r="G75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G28" i="46" l="1"/>
  <c r="G549" i="33" s="1"/>
  <c r="G16" i="46"/>
  <c r="G537" i="33" s="1"/>
  <c r="G53" i="32"/>
  <c r="G525" i="33" s="1"/>
  <c r="F525" i="33"/>
  <c r="G44" i="32"/>
  <c r="G519" i="33" s="1"/>
  <c r="F519" i="33"/>
  <c r="G37" i="32"/>
  <c r="G515" i="33" s="1"/>
  <c r="F515" i="33"/>
  <c r="F26" i="32"/>
  <c r="F507" i="33" s="1"/>
  <c r="G26" i="32"/>
  <c r="G507" i="33" s="1"/>
  <c r="G17" i="21" l="1"/>
  <c r="G485" i="33" s="1"/>
  <c r="L13" i="31"/>
  <c r="G13" i="31"/>
  <c r="G477" i="33" s="1"/>
  <c r="F13" i="31"/>
  <c r="F477" i="33" s="1"/>
  <c r="L466" i="33"/>
  <c r="L467" i="33"/>
  <c r="M465" i="33"/>
  <c r="G12" i="29"/>
  <c r="G468" i="33" s="1"/>
  <c r="F12" i="29"/>
  <c r="F468" i="33" s="1"/>
  <c r="M454" i="33"/>
  <c r="N22" i="30"/>
  <c r="N458" i="33" s="1"/>
  <c r="M459" i="33"/>
  <c r="L457" i="33"/>
  <c r="L459" i="33"/>
  <c r="N14" i="30"/>
  <c r="N450" i="33" s="1"/>
  <c r="M447" i="33"/>
  <c r="M445" i="33"/>
  <c r="L448" i="33"/>
  <c r="G24" i="30"/>
  <c r="G460" i="33" s="1"/>
  <c r="F24" i="30"/>
  <c r="F460" i="33" s="1"/>
  <c r="M439" i="33"/>
  <c r="L434" i="33"/>
  <c r="L436" i="33"/>
  <c r="G17" i="19"/>
  <c r="G440" i="33" s="1"/>
  <c r="F17" i="19"/>
  <c r="F440" i="33" s="1"/>
  <c r="G10" i="47"/>
  <c r="G179" i="33" s="1"/>
  <c r="F10" i="47"/>
  <c r="F179" i="33" s="1"/>
  <c r="M215" i="33"/>
  <c r="L215" i="33"/>
  <c r="G10" i="44"/>
  <c r="G216" i="33" s="1"/>
  <c r="F10" i="44"/>
  <c r="F216" i="33" s="1"/>
  <c r="M367" i="33"/>
  <c r="M369" i="33"/>
  <c r="L362" i="33"/>
  <c r="M361" i="33"/>
  <c r="L18" i="45"/>
  <c r="G18" i="45"/>
  <c r="G370" i="33" s="1"/>
  <c r="F18" i="45"/>
  <c r="F370" i="33" s="1"/>
  <c r="L252" i="33"/>
  <c r="L255" i="33"/>
  <c r="L256" i="33"/>
  <c r="G16" i="25"/>
  <c r="G257" i="33" s="1"/>
  <c r="F16" i="25"/>
  <c r="F257" i="33" s="1"/>
  <c r="M409" i="33"/>
  <c r="M416" i="33"/>
  <c r="M419" i="33"/>
  <c r="M420" i="33"/>
  <c r="M421" i="33"/>
  <c r="M422" i="33"/>
  <c r="L32" i="14"/>
  <c r="L411" i="33"/>
  <c r="L412" i="33"/>
  <c r="L416" i="33"/>
  <c r="L421" i="33"/>
  <c r="L422" i="33"/>
  <c r="L423" i="33"/>
  <c r="L424" i="33"/>
  <c r="L426" i="33"/>
  <c r="G32" i="14"/>
  <c r="G427" i="33" s="1"/>
  <c r="F32" i="14"/>
  <c r="F427" i="33" s="1"/>
  <c r="M377" i="33"/>
  <c r="M378" i="33"/>
  <c r="M387" i="33"/>
  <c r="M388" i="33"/>
  <c r="N23" i="13"/>
  <c r="N389" i="33" s="1"/>
  <c r="M390" i="33"/>
  <c r="L378" i="33"/>
  <c r="N13" i="13"/>
  <c r="N379" i="33" s="1"/>
  <c r="L387" i="33"/>
  <c r="L391" i="33"/>
  <c r="G33" i="13"/>
  <c r="G399" i="33" s="1"/>
  <c r="F24" i="13"/>
  <c r="G29" i="12"/>
  <c r="G356" i="33" s="1"/>
  <c r="N10" i="12"/>
  <c r="N337" i="33" s="1"/>
  <c r="M347" i="33"/>
  <c r="M348" i="33"/>
  <c r="M349" i="33"/>
  <c r="M350" i="33"/>
  <c r="L342" i="33"/>
  <c r="L343" i="33"/>
  <c r="L348" i="33"/>
  <c r="L354" i="33"/>
  <c r="L355" i="33"/>
  <c r="F29" i="12"/>
  <c r="F356" i="33" s="1"/>
  <c r="M322" i="33"/>
  <c r="M323" i="33"/>
  <c r="M324" i="33"/>
  <c r="M326" i="33"/>
  <c r="L317" i="33"/>
  <c r="N13" i="11"/>
  <c r="N318" i="33" s="1"/>
  <c r="L320" i="33"/>
  <c r="L326" i="33"/>
  <c r="L329" i="33"/>
  <c r="N25" i="11"/>
  <c r="N330" i="33" s="1"/>
  <c r="L314" i="33"/>
  <c r="G26" i="11"/>
  <c r="G331" i="33" s="1"/>
  <c r="F26" i="11"/>
  <c r="F331" i="33" s="1"/>
  <c r="M288" i="33"/>
  <c r="M297" i="33"/>
  <c r="N20" i="10"/>
  <c r="N298" i="33" s="1"/>
  <c r="M299" i="33"/>
  <c r="N28" i="10"/>
  <c r="N306" i="33" s="1"/>
  <c r="L288" i="33"/>
  <c r="L296" i="33"/>
  <c r="L299" i="33"/>
  <c r="L300" i="33"/>
  <c r="L308" i="33"/>
  <c r="G31" i="10"/>
  <c r="G309" i="33" s="1"/>
  <c r="F13" i="10"/>
  <c r="F12" i="10"/>
  <c r="F290" i="33" s="1"/>
  <c r="M271" i="33"/>
  <c r="M272" i="33"/>
  <c r="M273" i="33"/>
  <c r="M274" i="33"/>
  <c r="L265" i="33"/>
  <c r="L266" i="33"/>
  <c r="L274" i="33"/>
  <c r="L275" i="33"/>
  <c r="L276" i="33"/>
  <c r="L277" i="33"/>
  <c r="G29" i="9"/>
  <c r="G282" i="33" s="1"/>
  <c r="F29" i="9"/>
  <c r="F282" i="33" s="1"/>
  <c r="L244" i="33"/>
  <c r="L221" i="33"/>
  <c r="M222" i="33"/>
  <c r="M231" i="33"/>
  <c r="M233" i="33"/>
  <c r="N31" i="8"/>
  <c r="N243" i="33" s="1"/>
  <c r="L223" i="33"/>
  <c r="L232" i="33"/>
  <c r="L233" i="33"/>
  <c r="L235" i="33"/>
  <c r="G33" i="8"/>
  <c r="G245" i="33" s="1"/>
  <c r="F33" i="8"/>
  <c r="F245" i="33" s="1"/>
  <c r="M197" i="33"/>
  <c r="M185" i="33"/>
  <c r="M186" i="33"/>
  <c r="M194" i="33"/>
  <c r="M196" i="33"/>
  <c r="M198" i="33"/>
  <c r="M199" i="33"/>
  <c r="N32" i="7"/>
  <c r="N207" i="33" s="1"/>
  <c r="M208" i="33"/>
  <c r="M209" i="33"/>
  <c r="N9" i="7"/>
  <c r="N184" i="33" s="1"/>
  <c r="L185" i="33"/>
  <c r="L196" i="33"/>
  <c r="L197" i="33"/>
  <c r="L208" i="33"/>
  <c r="L209" i="33"/>
  <c r="G68" i="7"/>
  <c r="F68" i="7"/>
  <c r="G52" i="7"/>
  <c r="G35" i="7"/>
  <c r="G210" i="33" s="1"/>
  <c r="F35" i="7"/>
  <c r="F210" i="33" s="1"/>
  <c r="M139" i="33"/>
  <c r="M124" i="33"/>
  <c r="M125" i="33"/>
  <c r="M126" i="33"/>
  <c r="M135" i="33"/>
  <c r="M136" i="33"/>
  <c r="M137" i="33"/>
  <c r="M140" i="33"/>
  <c r="L124" i="33"/>
  <c r="N13" i="5"/>
  <c r="N127" i="33" s="1"/>
  <c r="L128" i="33"/>
  <c r="L130" i="33"/>
  <c r="L135" i="33"/>
  <c r="L139" i="33"/>
  <c r="L140" i="33"/>
  <c r="L141" i="33"/>
  <c r="L142" i="33"/>
  <c r="G31" i="5"/>
  <c r="G145" i="33" s="1"/>
  <c r="F15" i="5"/>
  <c r="F129" i="33" s="1"/>
  <c r="F12" i="5"/>
  <c r="G32" i="6"/>
  <c r="G173" i="33" s="1"/>
  <c r="N16" i="6"/>
  <c r="N157" i="33" s="1"/>
  <c r="M158" i="33"/>
  <c r="M161" i="33"/>
  <c r="M162" i="33"/>
  <c r="M164" i="33"/>
  <c r="M168" i="33"/>
  <c r="N29" i="6"/>
  <c r="N170" i="33" s="1"/>
  <c r="L161" i="33"/>
  <c r="L163" i="33"/>
  <c r="L171" i="33"/>
  <c r="L152" i="33"/>
  <c r="L153" i="33"/>
  <c r="N9" i="6"/>
  <c r="L158" i="33"/>
  <c r="F32" i="6"/>
  <c r="F173" i="33" s="1"/>
  <c r="G46" i="4"/>
  <c r="G118" i="33" s="1"/>
  <c r="M82" i="33"/>
  <c r="M93" i="33"/>
  <c r="M94" i="33"/>
  <c r="M104" i="33"/>
  <c r="M105" i="33"/>
  <c r="M106" i="33"/>
  <c r="M116" i="33"/>
  <c r="L82" i="33"/>
  <c r="L92" i="33"/>
  <c r="L93" i="33"/>
  <c r="L94" i="33"/>
  <c r="L105" i="33"/>
  <c r="L106" i="33"/>
  <c r="L117" i="33"/>
  <c r="F32" i="4"/>
  <c r="F104" i="33" s="1"/>
  <c r="F29" i="4"/>
  <c r="F101" i="33" s="1"/>
  <c r="F28" i="4"/>
  <c r="F100" i="33" s="1"/>
  <c r="F13" i="4"/>
  <c r="F85" i="33" s="1"/>
  <c r="F11" i="4"/>
  <c r="F83" i="33" s="1"/>
  <c r="G46" i="3"/>
  <c r="G76" i="33" s="1"/>
  <c r="M51" i="33"/>
  <c r="M52" i="33"/>
  <c r="M63" i="33"/>
  <c r="M75" i="33"/>
  <c r="L41" i="33"/>
  <c r="N22" i="3"/>
  <c r="N52" i="33" s="1"/>
  <c r="L53" i="33"/>
  <c r="L63" i="33"/>
  <c r="L64" i="33"/>
  <c r="L65" i="33"/>
  <c r="L75" i="33"/>
  <c r="F38" i="3"/>
  <c r="G36" i="2"/>
  <c r="G34" i="33" s="1"/>
  <c r="L12" i="33"/>
  <c r="L14" i="33"/>
  <c r="L15" i="33"/>
  <c r="L17" i="33"/>
  <c r="L18" i="33"/>
  <c r="L19" i="33"/>
  <c r="L29" i="33"/>
  <c r="L30" i="33"/>
  <c r="L31" i="33"/>
  <c r="M9" i="33"/>
  <c r="M11" i="33"/>
  <c r="M12" i="33"/>
  <c r="M15" i="33"/>
  <c r="M17" i="33"/>
  <c r="M19" i="33"/>
  <c r="M20" i="33"/>
  <c r="M23" i="33"/>
  <c r="M24" i="33"/>
  <c r="M26" i="33"/>
  <c r="M27" i="33"/>
  <c r="M31" i="33"/>
  <c r="M32" i="33"/>
  <c r="F23" i="2"/>
  <c r="D542" i="33"/>
  <c r="E542" i="33"/>
  <c r="N542" i="33"/>
  <c r="D543" i="33"/>
  <c r="E543" i="33"/>
  <c r="D544" i="33"/>
  <c r="E544" i="33"/>
  <c r="D545" i="33"/>
  <c r="E545" i="33"/>
  <c r="D546" i="33"/>
  <c r="E546" i="33"/>
  <c r="D547" i="33"/>
  <c r="E547" i="33"/>
  <c r="D548" i="33"/>
  <c r="E548" i="33"/>
  <c r="D530" i="33"/>
  <c r="E530" i="33"/>
  <c r="L530" i="33"/>
  <c r="D531" i="33"/>
  <c r="E531" i="33"/>
  <c r="D532" i="33"/>
  <c r="E532" i="33"/>
  <c r="D533" i="33"/>
  <c r="E533" i="33"/>
  <c r="D534" i="33"/>
  <c r="E534" i="33"/>
  <c r="D535" i="33"/>
  <c r="E535" i="33"/>
  <c r="D536" i="33"/>
  <c r="E536" i="33"/>
  <c r="N536" i="33"/>
  <c r="D490" i="33"/>
  <c r="E490" i="33"/>
  <c r="D491" i="33"/>
  <c r="E491" i="33"/>
  <c r="D492" i="33"/>
  <c r="E492" i="33"/>
  <c r="D493" i="33"/>
  <c r="D494" i="33"/>
  <c r="E494" i="33"/>
  <c r="D495" i="33"/>
  <c r="E495" i="33"/>
  <c r="D496" i="33"/>
  <c r="E496" i="33"/>
  <c r="D497" i="33"/>
  <c r="E497" i="33"/>
  <c r="D498" i="33"/>
  <c r="E498" i="33"/>
  <c r="M498" i="33"/>
  <c r="D499" i="33"/>
  <c r="E499" i="33"/>
  <c r="D500" i="33"/>
  <c r="E500" i="33"/>
  <c r="D501" i="33"/>
  <c r="E501" i="33"/>
  <c r="D502" i="33"/>
  <c r="E502" i="33"/>
  <c r="N502" i="33"/>
  <c r="D503" i="33"/>
  <c r="E503" i="33"/>
  <c r="N503" i="33"/>
  <c r="D504" i="33"/>
  <c r="E504" i="33"/>
  <c r="D505" i="33"/>
  <c r="E505" i="33"/>
  <c r="N505" i="33"/>
  <c r="D506" i="33"/>
  <c r="E506" i="33"/>
  <c r="D508" i="33"/>
  <c r="E508" i="33"/>
  <c r="D509" i="33"/>
  <c r="E509" i="33"/>
  <c r="D510" i="33"/>
  <c r="E510" i="33"/>
  <c r="D511" i="33"/>
  <c r="E511" i="33"/>
  <c r="M511" i="33"/>
  <c r="D512" i="33"/>
  <c r="E512" i="33"/>
  <c r="D513" i="33"/>
  <c r="E513" i="33"/>
  <c r="D514" i="33"/>
  <c r="E514" i="33"/>
  <c r="D516" i="33"/>
  <c r="E516" i="33"/>
  <c r="D517" i="33"/>
  <c r="E517" i="33"/>
  <c r="D518" i="33"/>
  <c r="E518" i="33"/>
  <c r="D520" i="33"/>
  <c r="E520" i="33"/>
  <c r="D521" i="33"/>
  <c r="E521" i="33"/>
  <c r="D522" i="33"/>
  <c r="E522" i="33"/>
  <c r="D523" i="33"/>
  <c r="E523" i="33"/>
  <c r="D524" i="33"/>
  <c r="E524" i="33"/>
  <c r="E482" i="33"/>
  <c r="L482" i="33"/>
  <c r="N482" i="33"/>
  <c r="E483" i="33"/>
  <c r="L483" i="33"/>
  <c r="N483" i="33"/>
  <c r="E484" i="33"/>
  <c r="L484" i="33"/>
  <c r="N484" i="33"/>
  <c r="D485" i="33"/>
  <c r="L485" i="33"/>
  <c r="N485" i="33"/>
  <c r="D473" i="33"/>
  <c r="E473" i="33"/>
  <c r="D474" i="33"/>
  <c r="E474" i="33"/>
  <c r="D475" i="33"/>
  <c r="E475" i="33"/>
  <c r="D476" i="33"/>
  <c r="E476" i="33"/>
  <c r="D465" i="33"/>
  <c r="E465" i="33"/>
  <c r="D466" i="33"/>
  <c r="E466" i="33"/>
  <c r="D467" i="33"/>
  <c r="E467" i="33"/>
  <c r="D445" i="33"/>
  <c r="E445" i="33"/>
  <c r="D446" i="33"/>
  <c r="E446" i="33"/>
  <c r="D447" i="33"/>
  <c r="E447" i="33"/>
  <c r="D448" i="33"/>
  <c r="E448" i="33"/>
  <c r="D449" i="33"/>
  <c r="E449" i="33"/>
  <c r="D450" i="33"/>
  <c r="E450" i="33"/>
  <c r="D451" i="33"/>
  <c r="E451" i="33"/>
  <c r="D452" i="33"/>
  <c r="E452" i="33"/>
  <c r="M452" i="33"/>
  <c r="D453" i="33"/>
  <c r="E453" i="33"/>
  <c r="D454" i="33"/>
  <c r="E454" i="33"/>
  <c r="D455" i="33"/>
  <c r="E455" i="33"/>
  <c r="D456" i="33"/>
  <c r="E456" i="33"/>
  <c r="D457" i="33"/>
  <c r="E457" i="33"/>
  <c r="D458" i="33"/>
  <c r="E458" i="33"/>
  <c r="D459" i="33"/>
  <c r="E459" i="33"/>
  <c r="D432" i="33"/>
  <c r="E432" i="33"/>
  <c r="L432" i="33"/>
  <c r="M432" i="33"/>
  <c r="D433" i="33"/>
  <c r="E433" i="33"/>
  <c r="D434" i="33"/>
  <c r="E434" i="33"/>
  <c r="D435" i="33"/>
  <c r="E435" i="33"/>
  <c r="D436" i="33"/>
  <c r="E436" i="33"/>
  <c r="D437" i="33"/>
  <c r="E437" i="33"/>
  <c r="L437" i="33"/>
  <c r="D438" i="33"/>
  <c r="E438" i="33"/>
  <c r="D439" i="33"/>
  <c r="E439" i="33"/>
  <c r="L439" i="33"/>
  <c r="D404" i="33"/>
  <c r="E404" i="33"/>
  <c r="D405" i="33"/>
  <c r="E405" i="33"/>
  <c r="D406" i="33"/>
  <c r="E406" i="33"/>
  <c r="D407" i="33"/>
  <c r="E407" i="33"/>
  <c r="M407" i="33"/>
  <c r="D408" i="33"/>
  <c r="E408" i="33"/>
  <c r="D409" i="33"/>
  <c r="E409" i="33"/>
  <c r="D410" i="33"/>
  <c r="E410" i="33"/>
  <c r="D411" i="33"/>
  <c r="E411" i="33"/>
  <c r="D412" i="33"/>
  <c r="E412" i="33"/>
  <c r="D413" i="33"/>
  <c r="E413" i="33"/>
  <c r="D414" i="33"/>
  <c r="E414" i="33"/>
  <c r="L414" i="33"/>
  <c r="D415" i="33"/>
  <c r="E415" i="33"/>
  <c r="D416" i="33"/>
  <c r="E416" i="33"/>
  <c r="D417" i="33"/>
  <c r="E417" i="33"/>
  <c r="D418" i="33"/>
  <c r="E418" i="33"/>
  <c r="D419" i="33"/>
  <c r="E419" i="33"/>
  <c r="D420" i="33"/>
  <c r="E420" i="33"/>
  <c r="D421" i="33"/>
  <c r="E421" i="33"/>
  <c r="D422" i="33"/>
  <c r="E422" i="33"/>
  <c r="D423" i="33"/>
  <c r="E423" i="33"/>
  <c r="D424" i="33"/>
  <c r="E424" i="33"/>
  <c r="D425" i="33"/>
  <c r="E425" i="33"/>
  <c r="D426" i="33"/>
  <c r="E426" i="33"/>
  <c r="D375" i="33"/>
  <c r="E375" i="33"/>
  <c r="L375" i="33"/>
  <c r="D376" i="33"/>
  <c r="E376" i="33"/>
  <c r="D377" i="33"/>
  <c r="E377" i="33"/>
  <c r="D378" i="33"/>
  <c r="E378" i="33"/>
  <c r="D379" i="33"/>
  <c r="E379" i="33"/>
  <c r="D380" i="33"/>
  <c r="E380" i="33"/>
  <c r="D381" i="33"/>
  <c r="E381" i="33"/>
  <c r="D382" i="33"/>
  <c r="E382" i="33"/>
  <c r="D383" i="33"/>
  <c r="E383" i="33"/>
  <c r="D384" i="33"/>
  <c r="E384" i="33"/>
  <c r="D385" i="33"/>
  <c r="E385" i="33"/>
  <c r="D386" i="33"/>
  <c r="E386" i="33"/>
  <c r="D387" i="33"/>
  <c r="E387" i="33"/>
  <c r="D388" i="33"/>
  <c r="E388" i="33"/>
  <c r="D389" i="33"/>
  <c r="E389" i="33"/>
  <c r="E390" i="33"/>
  <c r="D391" i="33"/>
  <c r="E391" i="33"/>
  <c r="D392" i="33"/>
  <c r="E392" i="33"/>
  <c r="D393" i="33"/>
  <c r="E393" i="33"/>
  <c r="D394" i="33"/>
  <c r="E394" i="33"/>
  <c r="D395" i="33"/>
  <c r="E395" i="33"/>
  <c r="D396" i="33"/>
  <c r="E396" i="33"/>
  <c r="D397" i="33"/>
  <c r="E397" i="33"/>
  <c r="D398" i="33"/>
  <c r="E398" i="33"/>
  <c r="D361" i="33"/>
  <c r="E361" i="33"/>
  <c r="D362" i="33"/>
  <c r="E362" i="33"/>
  <c r="M362" i="33"/>
  <c r="D363" i="33"/>
  <c r="E363" i="33"/>
  <c r="D364" i="33"/>
  <c r="E364" i="33"/>
  <c r="D365" i="33"/>
  <c r="E365" i="33"/>
  <c r="D366" i="33"/>
  <c r="E366" i="33"/>
  <c r="D367" i="33"/>
  <c r="E367" i="33"/>
  <c r="D368" i="33"/>
  <c r="E368" i="33"/>
  <c r="L368" i="33"/>
  <c r="D369" i="33"/>
  <c r="E369" i="33"/>
  <c r="D336" i="33"/>
  <c r="E336" i="33"/>
  <c r="D337" i="33"/>
  <c r="E337" i="33"/>
  <c r="D338" i="33"/>
  <c r="E338" i="33"/>
  <c r="D339" i="33"/>
  <c r="E339" i="33"/>
  <c r="D340" i="33"/>
  <c r="E340" i="33"/>
  <c r="M340" i="33"/>
  <c r="D341" i="33"/>
  <c r="E341" i="33"/>
  <c r="D342" i="33"/>
  <c r="E342" i="33"/>
  <c r="D343" i="33"/>
  <c r="E343" i="33"/>
  <c r="D344" i="33"/>
  <c r="E344" i="33"/>
  <c r="D345" i="33"/>
  <c r="E345" i="33"/>
  <c r="D346" i="33"/>
  <c r="E346" i="33"/>
  <c r="D347" i="33"/>
  <c r="E347" i="33"/>
  <c r="D348" i="33"/>
  <c r="E348" i="33"/>
  <c r="D349" i="33"/>
  <c r="E349" i="33"/>
  <c r="D350" i="33"/>
  <c r="E350" i="33"/>
  <c r="D351" i="33"/>
  <c r="E351" i="33"/>
  <c r="D352" i="33"/>
  <c r="E352" i="33"/>
  <c r="D353" i="33"/>
  <c r="E353" i="33"/>
  <c r="L353" i="33"/>
  <c r="D354" i="33"/>
  <c r="E354" i="33"/>
  <c r="D355" i="33"/>
  <c r="E355" i="33"/>
  <c r="D314" i="33"/>
  <c r="E314" i="33"/>
  <c r="D315" i="33"/>
  <c r="E315" i="33"/>
  <c r="D316" i="33"/>
  <c r="E316" i="33"/>
  <c r="D317" i="33"/>
  <c r="E317" i="33"/>
  <c r="D318" i="33"/>
  <c r="E318" i="33"/>
  <c r="D319" i="33"/>
  <c r="E319" i="33"/>
  <c r="D320" i="33"/>
  <c r="E320" i="33"/>
  <c r="M320" i="33"/>
  <c r="D321" i="33"/>
  <c r="E321" i="33"/>
  <c r="D322" i="33"/>
  <c r="E322" i="33"/>
  <c r="D323" i="33"/>
  <c r="E323" i="33"/>
  <c r="D324" i="33"/>
  <c r="E324" i="33"/>
  <c r="D325" i="33"/>
  <c r="E325" i="33"/>
  <c r="L325" i="33"/>
  <c r="D326" i="33"/>
  <c r="E326" i="33"/>
  <c r="D327" i="33"/>
  <c r="E327" i="33"/>
  <c r="D328" i="33"/>
  <c r="E328" i="33"/>
  <c r="D329" i="33"/>
  <c r="E329" i="33"/>
  <c r="D330" i="33"/>
  <c r="E330" i="33"/>
  <c r="D287" i="33"/>
  <c r="E287" i="33"/>
  <c r="D288" i="33"/>
  <c r="E288" i="33"/>
  <c r="D289" i="33"/>
  <c r="E289" i="33"/>
  <c r="L289" i="33"/>
  <c r="E290" i="33"/>
  <c r="E291" i="33"/>
  <c r="D292" i="33"/>
  <c r="E292" i="33"/>
  <c r="D293" i="33"/>
  <c r="E293" i="33"/>
  <c r="D294" i="33"/>
  <c r="E294" i="33"/>
  <c r="D295" i="33"/>
  <c r="E295" i="33"/>
  <c r="D296" i="33"/>
  <c r="E296" i="33"/>
  <c r="M296" i="33"/>
  <c r="D297" i="33"/>
  <c r="E297" i="33"/>
  <c r="D298" i="33"/>
  <c r="E298" i="33"/>
  <c r="D299" i="33"/>
  <c r="E299" i="33"/>
  <c r="D300" i="33"/>
  <c r="E300" i="33"/>
  <c r="D301" i="33"/>
  <c r="E301" i="33"/>
  <c r="L301" i="33"/>
  <c r="D302" i="33"/>
  <c r="E302" i="33"/>
  <c r="D303" i="33"/>
  <c r="E303" i="33"/>
  <c r="D304" i="33"/>
  <c r="E304" i="33"/>
  <c r="D305" i="33"/>
  <c r="E305" i="33"/>
  <c r="D306" i="33"/>
  <c r="E306" i="33"/>
  <c r="D307" i="33"/>
  <c r="E307" i="33"/>
  <c r="D308" i="33"/>
  <c r="E308" i="33"/>
  <c r="D262" i="33"/>
  <c r="E262" i="33"/>
  <c r="D263" i="33"/>
  <c r="E263" i="33"/>
  <c r="D264" i="33"/>
  <c r="E264" i="33"/>
  <c r="D265" i="33"/>
  <c r="E265" i="33"/>
  <c r="D266" i="33"/>
  <c r="E266" i="33"/>
  <c r="D267" i="33"/>
  <c r="E267" i="33"/>
  <c r="D268" i="33"/>
  <c r="E268" i="33"/>
  <c r="D269" i="33"/>
  <c r="E269" i="33"/>
  <c r="L269" i="33"/>
  <c r="D270" i="33"/>
  <c r="E270" i="33"/>
  <c r="D271" i="33"/>
  <c r="E271" i="33"/>
  <c r="D272" i="33"/>
  <c r="E272" i="33"/>
  <c r="D273" i="33"/>
  <c r="E273" i="33"/>
  <c r="D274" i="33"/>
  <c r="E274" i="33"/>
  <c r="D275" i="33"/>
  <c r="E275" i="33"/>
  <c r="D276" i="33"/>
  <c r="E276" i="33"/>
  <c r="D277" i="33"/>
  <c r="E277" i="33"/>
  <c r="D278" i="33"/>
  <c r="E278" i="33"/>
  <c r="D279" i="33"/>
  <c r="E279" i="33"/>
  <c r="D280" i="33"/>
  <c r="E280" i="33"/>
  <c r="D281" i="33"/>
  <c r="E281" i="33"/>
  <c r="L281" i="33"/>
  <c r="D250" i="33"/>
  <c r="E250" i="33"/>
  <c r="L250" i="33"/>
  <c r="D251" i="33"/>
  <c r="E251" i="33"/>
  <c r="D252" i="33"/>
  <c r="E252" i="33"/>
  <c r="D253" i="33"/>
  <c r="E253" i="33"/>
  <c r="D254" i="33"/>
  <c r="E254" i="33"/>
  <c r="D255" i="33"/>
  <c r="E255" i="33"/>
  <c r="D256" i="33"/>
  <c r="E256" i="33"/>
  <c r="D221" i="33"/>
  <c r="E221" i="33"/>
  <c r="M221" i="33"/>
  <c r="D222" i="33"/>
  <c r="E222" i="33"/>
  <c r="D223" i="33"/>
  <c r="E223" i="33"/>
  <c r="M223" i="33"/>
  <c r="D224" i="33"/>
  <c r="E224" i="33"/>
  <c r="D225" i="33"/>
  <c r="E225" i="33"/>
  <c r="D226" i="33"/>
  <c r="E226" i="33"/>
  <c r="L226" i="33"/>
  <c r="D227" i="33"/>
  <c r="E227" i="33"/>
  <c r="D228" i="33"/>
  <c r="E228" i="33"/>
  <c r="D229" i="33"/>
  <c r="E229" i="33"/>
  <c r="D230" i="33"/>
  <c r="E230" i="33"/>
  <c r="D231" i="33"/>
  <c r="E231" i="33"/>
  <c r="D232" i="33"/>
  <c r="E232" i="33"/>
  <c r="D233" i="33"/>
  <c r="E233" i="33"/>
  <c r="D234" i="33"/>
  <c r="E234" i="33"/>
  <c r="D235" i="33"/>
  <c r="E235" i="33"/>
  <c r="M235" i="33"/>
  <c r="D236" i="33"/>
  <c r="E236" i="33"/>
  <c r="D237" i="33"/>
  <c r="E237" i="33"/>
  <c r="D238" i="33"/>
  <c r="E238" i="33"/>
  <c r="L238" i="33"/>
  <c r="D239" i="33"/>
  <c r="E239" i="33"/>
  <c r="D240" i="33"/>
  <c r="E240" i="33"/>
  <c r="D241" i="33"/>
  <c r="E241" i="33"/>
  <c r="D242" i="33"/>
  <c r="E242" i="33"/>
  <c r="D243" i="33"/>
  <c r="E243" i="33"/>
  <c r="D244" i="33"/>
  <c r="E244" i="33"/>
  <c r="D215" i="33"/>
  <c r="E215" i="33"/>
  <c r="D184" i="33"/>
  <c r="E184" i="33"/>
  <c r="D185" i="33"/>
  <c r="E185" i="33"/>
  <c r="D186" i="33"/>
  <c r="E186" i="33"/>
  <c r="D187" i="33"/>
  <c r="E187" i="33"/>
  <c r="L187" i="33"/>
  <c r="M187" i="33"/>
  <c r="D188" i="33"/>
  <c r="E188" i="33"/>
  <c r="D189" i="33"/>
  <c r="E189" i="33"/>
  <c r="D190" i="33"/>
  <c r="E190" i="33"/>
  <c r="D191" i="33"/>
  <c r="E191" i="33"/>
  <c r="D192" i="33"/>
  <c r="E192" i="33"/>
  <c r="L192" i="33"/>
  <c r="D193" i="33"/>
  <c r="E193" i="33"/>
  <c r="D194" i="33"/>
  <c r="E194" i="33"/>
  <c r="D195" i="33"/>
  <c r="E195" i="33"/>
  <c r="D196" i="33"/>
  <c r="E196" i="33"/>
  <c r="D197" i="33"/>
  <c r="E197" i="33"/>
  <c r="D198" i="33"/>
  <c r="E198" i="33"/>
  <c r="D199" i="33"/>
  <c r="E199" i="33"/>
  <c r="D200" i="33"/>
  <c r="E200" i="33"/>
  <c r="D201" i="33"/>
  <c r="E201" i="33"/>
  <c r="D202" i="33"/>
  <c r="E202" i="33"/>
  <c r="L202" i="33"/>
  <c r="D203" i="33"/>
  <c r="E203" i="33"/>
  <c r="D204" i="33"/>
  <c r="E204" i="33"/>
  <c r="M204" i="33"/>
  <c r="D205" i="33"/>
  <c r="E205" i="33"/>
  <c r="D206" i="33"/>
  <c r="E206" i="33"/>
  <c r="D207" i="33"/>
  <c r="E207" i="33"/>
  <c r="D208" i="33"/>
  <c r="E208" i="33"/>
  <c r="D209" i="33"/>
  <c r="E209" i="33"/>
  <c r="D178" i="33"/>
  <c r="E178" i="33"/>
  <c r="D150" i="33"/>
  <c r="E150" i="33"/>
  <c r="M150" i="33"/>
  <c r="D151" i="33"/>
  <c r="E151" i="33"/>
  <c r="D152" i="33"/>
  <c r="E152" i="33"/>
  <c r="D153" i="33"/>
  <c r="E153" i="33"/>
  <c r="D154" i="33"/>
  <c r="E154" i="33"/>
  <c r="D155" i="33"/>
  <c r="E155" i="33"/>
  <c r="L155" i="33"/>
  <c r="M155" i="33"/>
  <c r="D156" i="33"/>
  <c r="E156" i="33"/>
  <c r="D157" i="33"/>
  <c r="E157" i="33"/>
  <c r="D158" i="33"/>
  <c r="E158" i="33"/>
  <c r="N158" i="33"/>
  <c r="D159" i="33"/>
  <c r="E159" i="33"/>
  <c r="D160" i="33"/>
  <c r="E160" i="33"/>
  <c r="L160" i="33"/>
  <c r="D161" i="33"/>
  <c r="E161" i="33"/>
  <c r="D162" i="33"/>
  <c r="E162" i="33"/>
  <c r="D163" i="33"/>
  <c r="E163" i="33"/>
  <c r="D164" i="33"/>
  <c r="E164" i="33"/>
  <c r="D165" i="33"/>
  <c r="E165" i="33"/>
  <c r="D166" i="33"/>
  <c r="E166" i="33"/>
  <c r="D167" i="33"/>
  <c r="E167" i="33"/>
  <c r="D168" i="33"/>
  <c r="E168" i="33"/>
  <c r="L168" i="33"/>
  <c r="D169" i="33"/>
  <c r="E169" i="33"/>
  <c r="D170" i="33"/>
  <c r="E170" i="33"/>
  <c r="D171" i="33"/>
  <c r="E171" i="33"/>
  <c r="D172" i="33"/>
  <c r="E172" i="33"/>
  <c r="D123" i="33"/>
  <c r="E123" i="33"/>
  <c r="L123" i="33"/>
  <c r="M123" i="33"/>
  <c r="D124" i="33"/>
  <c r="E124" i="33"/>
  <c r="D125" i="33"/>
  <c r="E125" i="33"/>
  <c r="E126" i="33"/>
  <c r="D127" i="33"/>
  <c r="E127" i="33"/>
  <c r="D128" i="33"/>
  <c r="E128" i="33"/>
  <c r="E129" i="33"/>
  <c r="D130" i="33"/>
  <c r="E130" i="33"/>
  <c r="D131" i="33"/>
  <c r="E131" i="33"/>
  <c r="D132" i="33"/>
  <c r="E132" i="33"/>
  <c r="D133" i="33"/>
  <c r="E133" i="33"/>
  <c r="D134" i="33"/>
  <c r="E134" i="33"/>
  <c r="D135" i="33"/>
  <c r="E135" i="33"/>
  <c r="D136" i="33"/>
  <c r="E136" i="33"/>
  <c r="D137" i="33"/>
  <c r="E137" i="33"/>
  <c r="D138" i="33"/>
  <c r="E138" i="33"/>
  <c r="D139" i="33"/>
  <c r="E139" i="33"/>
  <c r="D140" i="33"/>
  <c r="E140" i="33"/>
  <c r="D141" i="33"/>
  <c r="E141" i="33"/>
  <c r="D142" i="33"/>
  <c r="E142" i="33"/>
  <c r="D143" i="33"/>
  <c r="E143" i="33"/>
  <c r="D144" i="33"/>
  <c r="E144" i="33"/>
  <c r="D81" i="33"/>
  <c r="E81" i="33"/>
  <c r="D82" i="33"/>
  <c r="E82" i="33"/>
  <c r="E83" i="33"/>
  <c r="M83" i="33"/>
  <c r="D84" i="33"/>
  <c r="E84" i="33"/>
  <c r="E85" i="33"/>
  <c r="D86" i="33"/>
  <c r="E86" i="33"/>
  <c r="M86" i="33"/>
  <c r="D87" i="33"/>
  <c r="E87" i="33"/>
  <c r="D88" i="33"/>
  <c r="E88" i="33"/>
  <c r="L88" i="33"/>
  <c r="M88" i="33"/>
  <c r="D89" i="33"/>
  <c r="E89" i="33"/>
  <c r="D90" i="33"/>
  <c r="E90" i="33"/>
  <c r="D91" i="33"/>
  <c r="E91" i="33"/>
  <c r="L91" i="33"/>
  <c r="D92" i="33"/>
  <c r="E92" i="33"/>
  <c r="D93" i="33"/>
  <c r="E93" i="33"/>
  <c r="D94" i="33"/>
  <c r="E94" i="33"/>
  <c r="D95" i="33"/>
  <c r="E95" i="33"/>
  <c r="L95" i="33"/>
  <c r="D96" i="33"/>
  <c r="E96" i="33"/>
  <c r="M96" i="33"/>
  <c r="D97" i="33"/>
  <c r="E97" i="33"/>
  <c r="D98" i="33"/>
  <c r="E98" i="33"/>
  <c r="L98" i="33"/>
  <c r="D99" i="33"/>
  <c r="E99" i="33"/>
  <c r="E100" i="33"/>
  <c r="M100" i="33"/>
  <c r="E101" i="33"/>
  <c r="D102" i="33"/>
  <c r="E102" i="33"/>
  <c r="D103" i="33"/>
  <c r="E103" i="33"/>
  <c r="E104" i="33"/>
  <c r="D105" i="33"/>
  <c r="E105" i="33"/>
  <c r="D106" i="33"/>
  <c r="E106" i="33"/>
  <c r="D107" i="33"/>
  <c r="E107" i="33"/>
  <c r="D108" i="33"/>
  <c r="E108" i="33"/>
  <c r="L108" i="33"/>
  <c r="D109" i="33"/>
  <c r="E109" i="33"/>
  <c r="D110" i="33"/>
  <c r="E110" i="33"/>
  <c r="D111" i="33"/>
  <c r="E111" i="33"/>
  <c r="D112" i="33"/>
  <c r="E112" i="33"/>
  <c r="M112" i="33"/>
  <c r="D113" i="33"/>
  <c r="E113" i="33"/>
  <c r="L113" i="33"/>
  <c r="D114" i="33"/>
  <c r="E114" i="33"/>
  <c r="D115" i="33"/>
  <c r="E115" i="33"/>
  <c r="D116" i="33"/>
  <c r="E116" i="33"/>
  <c r="D117" i="33"/>
  <c r="E117" i="33"/>
  <c r="D39" i="33"/>
  <c r="E39" i="33"/>
  <c r="D40" i="33"/>
  <c r="E40" i="33"/>
  <c r="D41" i="33"/>
  <c r="E41" i="33"/>
  <c r="D42" i="33"/>
  <c r="E42" i="33"/>
  <c r="D43" i="33"/>
  <c r="E43" i="33"/>
  <c r="L43" i="33"/>
  <c r="D44" i="33"/>
  <c r="E44" i="33"/>
  <c r="L44" i="33"/>
  <c r="D45" i="33"/>
  <c r="E45" i="33"/>
  <c r="D46" i="33"/>
  <c r="E46" i="33"/>
  <c r="D47" i="33"/>
  <c r="E47" i="33"/>
  <c r="D48" i="33"/>
  <c r="E48" i="33"/>
  <c r="D49" i="33"/>
  <c r="E49" i="33"/>
  <c r="D50" i="33"/>
  <c r="E50" i="33"/>
  <c r="L50" i="33"/>
  <c r="M50" i="33"/>
  <c r="D51" i="33"/>
  <c r="E51" i="33"/>
  <c r="D52" i="33"/>
  <c r="E52" i="33"/>
  <c r="D53" i="33"/>
  <c r="E53" i="33"/>
  <c r="D54" i="33"/>
  <c r="E54" i="33"/>
  <c r="D55" i="33"/>
  <c r="E55" i="33"/>
  <c r="L55" i="33"/>
  <c r="D56" i="33"/>
  <c r="E56" i="33"/>
  <c r="L56" i="33"/>
  <c r="D57" i="33"/>
  <c r="E57" i="33"/>
  <c r="D58" i="33"/>
  <c r="E58" i="33"/>
  <c r="D59" i="33"/>
  <c r="E59" i="33"/>
  <c r="D60" i="33"/>
  <c r="E60" i="33"/>
  <c r="D61" i="33"/>
  <c r="E61" i="33"/>
  <c r="D62" i="33"/>
  <c r="E62" i="33"/>
  <c r="L62" i="33"/>
  <c r="M62" i="33"/>
  <c r="D63" i="33"/>
  <c r="E63" i="33"/>
  <c r="D64" i="33"/>
  <c r="E64" i="33"/>
  <c r="D65" i="33"/>
  <c r="E65" i="33"/>
  <c r="D66" i="33"/>
  <c r="E66" i="33"/>
  <c r="D67" i="33"/>
  <c r="E67" i="33"/>
  <c r="L67" i="33"/>
  <c r="E68" i="33"/>
  <c r="D69" i="33"/>
  <c r="E69" i="33"/>
  <c r="M69" i="33"/>
  <c r="D70" i="33"/>
  <c r="E70" i="33"/>
  <c r="D71" i="33"/>
  <c r="E71" i="33"/>
  <c r="D72" i="33"/>
  <c r="E72" i="33"/>
  <c r="D73" i="33"/>
  <c r="E73" i="33"/>
  <c r="D74" i="33"/>
  <c r="E74" i="33"/>
  <c r="L74" i="33"/>
  <c r="M74" i="33"/>
  <c r="D75" i="33"/>
  <c r="E75" i="33"/>
  <c r="D7" i="33"/>
  <c r="E7" i="33"/>
  <c r="D8" i="33"/>
  <c r="E8" i="33"/>
  <c r="D9" i="33"/>
  <c r="E9" i="33"/>
  <c r="D10" i="33"/>
  <c r="E10" i="33"/>
  <c r="D11" i="33"/>
  <c r="E11" i="33"/>
  <c r="D12" i="33"/>
  <c r="E12" i="33"/>
  <c r="D13" i="33"/>
  <c r="E13" i="33"/>
  <c r="D14" i="33"/>
  <c r="E14" i="33"/>
  <c r="D15" i="33"/>
  <c r="E15" i="33"/>
  <c r="D16" i="33"/>
  <c r="E16" i="33"/>
  <c r="D17" i="33"/>
  <c r="E17" i="33"/>
  <c r="D18" i="33"/>
  <c r="E18" i="33"/>
  <c r="D19" i="33"/>
  <c r="E19" i="33"/>
  <c r="D20" i="33"/>
  <c r="E20" i="33"/>
  <c r="E21" i="33"/>
  <c r="D22" i="33"/>
  <c r="E22" i="33"/>
  <c r="D23" i="33"/>
  <c r="E23" i="33"/>
  <c r="D24" i="33"/>
  <c r="E24" i="33"/>
  <c r="D25" i="33"/>
  <c r="E25" i="33"/>
  <c r="D26" i="33"/>
  <c r="E26" i="33"/>
  <c r="D27" i="33"/>
  <c r="E27" i="33"/>
  <c r="D28" i="33"/>
  <c r="E28" i="33"/>
  <c r="L28" i="33"/>
  <c r="D29" i="33"/>
  <c r="E29" i="33"/>
  <c r="D30" i="33"/>
  <c r="E30" i="33"/>
  <c r="D31" i="33"/>
  <c r="E31" i="33"/>
  <c r="D32" i="33"/>
  <c r="E32" i="33"/>
  <c r="D33" i="33"/>
  <c r="E33" i="33"/>
  <c r="C7" i="33"/>
  <c r="C16" i="46"/>
  <c r="D16" i="46"/>
  <c r="D537" i="33" s="1"/>
  <c r="E28" i="46"/>
  <c r="E549" i="33" s="1"/>
  <c r="D28" i="46"/>
  <c r="D549" i="33" s="1"/>
  <c r="B28" i="46"/>
  <c r="C28" i="46"/>
  <c r="L544" i="33"/>
  <c r="M544" i="33"/>
  <c r="L24" i="46"/>
  <c r="L545" i="33" s="1"/>
  <c r="M545" i="33"/>
  <c r="L25" i="46"/>
  <c r="L546" i="33" s="1"/>
  <c r="L26" i="46"/>
  <c r="L547" i="33" s="1"/>
  <c r="M547" i="33"/>
  <c r="L548" i="33"/>
  <c r="M548" i="33"/>
  <c r="M543" i="33"/>
  <c r="L543" i="33"/>
  <c r="E16" i="46"/>
  <c r="E537" i="33" s="1"/>
  <c r="L14" i="46"/>
  <c r="L535" i="33" s="1"/>
  <c r="M536" i="33"/>
  <c r="L11" i="46"/>
  <c r="M532" i="33"/>
  <c r="L12" i="46"/>
  <c r="L533" i="33" s="1"/>
  <c r="M533" i="33"/>
  <c r="L13" i="46"/>
  <c r="L534" i="33" s="1"/>
  <c r="M534" i="33"/>
  <c r="M535" i="33"/>
  <c r="M531" i="33"/>
  <c r="L10" i="46"/>
  <c r="L36" i="32"/>
  <c r="L514" i="33" s="1"/>
  <c r="M512" i="33"/>
  <c r="M517" i="33"/>
  <c r="E53" i="32"/>
  <c r="E525" i="33" s="1"/>
  <c r="D53" i="32"/>
  <c r="D525" i="33" s="1"/>
  <c r="C53" i="32"/>
  <c r="B53" i="32"/>
  <c r="L52" i="32"/>
  <c r="L524" i="33" s="1"/>
  <c r="L49" i="32"/>
  <c r="L521" i="33" s="1"/>
  <c r="M521" i="33"/>
  <c r="L50" i="32"/>
  <c r="N50" i="32" s="1"/>
  <c r="N522" i="33" s="1"/>
  <c r="M522" i="33"/>
  <c r="L51" i="32"/>
  <c r="L523" i="33" s="1"/>
  <c r="M523" i="33"/>
  <c r="M520" i="33"/>
  <c r="D44" i="32"/>
  <c r="D519" i="33" s="1"/>
  <c r="L42" i="32"/>
  <c r="L517" i="33" s="1"/>
  <c r="L43" i="32"/>
  <c r="M518" i="33"/>
  <c r="M516" i="33"/>
  <c r="L516" i="33"/>
  <c r="E37" i="32"/>
  <c r="E515" i="33" s="1"/>
  <c r="D26" i="32"/>
  <c r="D507" i="33" s="1"/>
  <c r="M514" i="33"/>
  <c r="L35" i="32"/>
  <c r="L513" i="33" s="1"/>
  <c r="L31" i="32"/>
  <c r="L509" i="33" s="1"/>
  <c r="M509" i="33"/>
  <c r="L32" i="32"/>
  <c r="L510" i="33" s="1"/>
  <c r="M510" i="33"/>
  <c r="L33" i="32"/>
  <c r="L511" i="33" s="1"/>
  <c r="L34" i="32"/>
  <c r="L512" i="33" s="1"/>
  <c r="M508" i="33"/>
  <c r="L508" i="33"/>
  <c r="N23" i="32"/>
  <c r="N504" i="33" s="1"/>
  <c r="L506" i="33"/>
  <c r="M491" i="33"/>
  <c r="M492" i="33"/>
  <c r="M494" i="33"/>
  <c r="M495" i="33"/>
  <c r="M496" i="33"/>
  <c r="M497" i="33"/>
  <c r="M499" i="33"/>
  <c r="M500" i="33"/>
  <c r="M501" i="33"/>
  <c r="M502" i="33"/>
  <c r="M503" i="33"/>
  <c r="M504" i="33"/>
  <c r="M505" i="33"/>
  <c r="M506" i="33"/>
  <c r="M490" i="33"/>
  <c r="L492" i="33"/>
  <c r="L493" i="33"/>
  <c r="L494" i="33"/>
  <c r="L495" i="33"/>
  <c r="L496" i="33"/>
  <c r="L497" i="33"/>
  <c r="L498" i="33"/>
  <c r="L499" i="33"/>
  <c r="L500" i="33"/>
  <c r="L501" i="33"/>
  <c r="L490" i="33"/>
  <c r="E44" i="32"/>
  <c r="E519" i="33" s="1"/>
  <c r="D37" i="32"/>
  <c r="D515" i="33" s="1"/>
  <c r="M473" i="33"/>
  <c r="M484" i="33"/>
  <c r="M483" i="33"/>
  <c r="M482" i="33"/>
  <c r="E17" i="21"/>
  <c r="E485" i="33" s="1"/>
  <c r="M475" i="33"/>
  <c r="L475" i="33"/>
  <c r="L474" i="33"/>
  <c r="M450" i="33"/>
  <c r="L450" i="33"/>
  <c r="M446" i="33"/>
  <c r="L445" i="33"/>
  <c r="L473" i="33"/>
  <c r="M474" i="33"/>
  <c r="L476" i="33"/>
  <c r="M476" i="33"/>
  <c r="E13" i="31"/>
  <c r="E477" i="33" s="1"/>
  <c r="D13" i="31"/>
  <c r="D477" i="33" s="1"/>
  <c r="M466" i="33"/>
  <c r="M467" i="33"/>
  <c r="L465" i="33"/>
  <c r="E12" i="29"/>
  <c r="E468" i="33" s="1"/>
  <c r="D12" i="29"/>
  <c r="D468" i="33" s="1"/>
  <c r="L458" i="33"/>
  <c r="L451" i="33"/>
  <c r="M451" i="33"/>
  <c r="L452" i="33"/>
  <c r="L453" i="33"/>
  <c r="M453" i="33"/>
  <c r="L454" i="33"/>
  <c r="L455" i="33"/>
  <c r="M455" i="33"/>
  <c r="L456" i="33"/>
  <c r="M456" i="33"/>
  <c r="L446" i="33"/>
  <c r="L447" i="33"/>
  <c r="L449" i="33"/>
  <c r="M449" i="33"/>
  <c r="E24" i="30"/>
  <c r="E460" i="33" s="1"/>
  <c r="D24" i="30"/>
  <c r="D460" i="33" s="1"/>
  <c r="L17" i="19"/>
  <c r="L440" i="33" s="1"/>
  <c r="L433" i="33"/>
  <c r="M433" i="33"/>
  <c r="M434" i="33"/>
  <c r="L435" i="33"/>
  <c r="M435" i="33"/>
  <c r="M436" i="33"/>
  <c r="N14" i="19"/>
  <c r="N437" i="33" s="1"/>
  <c r="L438" i="33"/>
  <c r="M438" i="33"/>
  <c r="E17" i="19"/>
  <c r="E440" i="33" s="1"/>
  <c r="D17" i="19"/>
  <c r="D440" i="33" s="1"/>
  <c r="M178" i="33"/>
  <c r="L178" i="33"/>
  <c r="E10" i="47"/>
  <c r="E179" i="33" s="1"/>
  <c r="D10" i="47"/>
  <c r="D179" i="33" s="1"/>
  <c r="L361" i="33"/>
  <c r="E10" i="44"/>
  <c r="E216" i="33" s="1"/>
  <c r="D10" i="44"/>
  <c r="D216" i="33" s="1"/>
  <c r="L369" i="33"/>
  <c r="L363" i="33"/>
  <c r="M363" i="33"/>
  <c r="L364" i="33"/>
  <c r="L365" i="33"/>
  <c r="M365" i="33"/>
  <c r="L366" i="33"/>
  <c r="M366" i="33"/>
  <c r="L367" i="33"/>
  <c r="M368" i="33"/>
  <c r="E18" i="45"/>
  <c r="E370" i="33" s="1"/>
  <c r="D18" i="45"/>
  <c r="D370" i="33" s="1"/>
  <c r="M250" i="33"/>
  <c r="L251" i="33"/>
  <c r="M251" i="33"/>
  <c r="M252" i="33"/>
  <c r="L253" i="33"/>
  <c r="M253" i="33"/>
  <c r="L254" i="33"/>
  <c r="M254" i="33"/>
  <c r="M255" i="33"/>
  <c r="M256" i="33"/>
  <c r="E16" i="25"/>
  <c r="E257" i="33" s="1"/>
  <c r="D16" i="25"/>
  <c r="D257" i="33" s="1"/>
  <c r="M426" i="33"/>
  <c r="L405" i="33"/>
  <c r="M405" i="33"/>
  <c r="L406" i="33"/>
  <c r="M406" i="33"/>
  <c r="L407" i="33"/>
  <c r="L408" i="33"/>
  <c r="L409" i="33"/>
  <c r="L410" i="33"/>
  <c r="M410" i="33"/>
  <c r="M411" i="33"/>
  <c r="M412" i="33"/>
  <c r="L413" i="33"/>
  <c r="M413" i="33"/>
  <c r="M414" i="33"/>
  <c r="L415" i="33"/>
  <c r="M415" i="33"/>
  <c r="L417" i="33"/>
  <c r="M417" i="33"/>
  <c r="L418" i="33"/>
  <c r="N23" i="14"/>
  <c r="N418" i="33" s="1"/>
  <c r="L419" i="33"/>
  <c r="L420" i="33"/>
  <c r="M423" i="33"/>
  <c r="M424" i="33"/>
  <c r="L425" i="33"/>
  <c r="M425" i="33"/>
  <c r="M404" i="33"/>
  <c r="L404" i="33"/>
  <c r="L376" i="33"/>
  <c r="E32" i="14"/>
  <c r="E427" i="33" s="1"/>
  <c r="D32" i="14"/>
  <c r="D427" i="33" s="1"/>
  <c r="M375" i="33"/>
  <c r="M336" i="33"/>
  <c r="L336" i="33"/>
  <c r="M385" i="33"/>
  <c r="L385" i="33"/>
  <c r="N32" i="13"/>
  <c r="N398" i="33" s="1"/>
  <c r="L398" i="33"/>
  <c r="M376" i="33"/>
  <c r="L377" i="33"/>
  <c r="L379" i="33"/>
  <c r="M379" i="33"/>
  <c r="L380" i="33"/>
  <c r="N14" i="13"/>
  <c r="N380" i="33" s="1"/>
  <c r="L381" i="33"/>
  <c r="N15" i="13"/>
  <c r="N381" i="33" s="1"/>
  <c r="L382" i="33"/>
  <c r="L383" i="33"/>
  <c r="M383" i="33"/>
  <c r="L384" i="33"/>
  <c r="N18" i="13"/>
  <c r="N384" i="33" s="1"/>
  <c r="N20" i="13"/>
  <c r="N386" i="33" s="1"/>
  <c r="M386" i="33"/>
  <c r="L388" i="33"/>
  <c r="L389" i="33"/>
  <c r="L392" i="33"/>
  <c r="M392" i="33"/>
  <c r="L393" i="33"/>
  <c r="N27" i="13"/>
  <c r="N393" i="33" s="1"/>
  <c r="L394" i="33"/>
  <c r="M394" i="33"/>
  <c r="L395" i="33"/>
  <c r="N29" i="13"/>
  <c r="N395" i="33" s="1"/>
  <c r="L396" i="33"/>
  <c r="N30" i="13"/>
  <c r="N396" i="33" s="1"/>
  <c r="L397" i="33"/>
  <c r="N31" i="13"/>
  <c r="N397" i="33" s="1"/>
  <c r="E33" i="13"/>
  <c r="E399" i="33" s="1"/>
  <c r="D24" i="13"/>
  <c r="D390" i="33" s="1"/>
  <c r="L323" i="33"/>
  <c r="L315" i="33"/>
  <c r="M354" i="33"/>
  <c r="L337" i="33"/>
  <c r="L338" i="33"/>
  <c r="M338" i="33"/>
  <c r="L339" i="33"/>
  <c r="M339" i="33"/>
  <c r="L340" i="33"/>
  <c r="L341" i="33"/>
  <c r="M341" i="33"/>
  <c r="M342" i="33"/>
  <c r="M343" i="33"/>
  <c r="L344" i="33"/>
  <c r="N17" i="12"/>
  <c r="N344" i="33" s="1"/>
  <c r="L345" i="33"/>
  <c r="M345" i="33"/>
  <c r="L346" i="33"/>
  <c r="M346" i="33"/>
  <c r="L347" i="33"/>
  <c r="L349" i="33"/>
  <c r="L351" i="33"/>
  <c r="M351" i="33"/>
  <c r="L352" i="33"/>
  <c r="M353" i="33"/>
  <c r="M355" i="33"/>
  <c r="E29" i="12"/>
  <c r="E356" i="33" s="1"/>
  <c r="D29" i="12"/>
  <c r="D356" i="33" s="1"/>
  <c r="M316" i="33"/>
  <c r="L316" i="33"/>
  <c r="M315" i="33"/>
  <c r="M317" i="33"/>
  <c r="M319" i="33"/>
  <c r="L321" i="33"/>
  <c r="M321" i="33"/>
  <c r="N17" i="11"/>
  <c r="N322" i="33" s="1"/>
  <c r="L324" i="33"/>
  <c r="M325" i="33"/>
  <c r="L327" i="33"/>
  <c r="M327" i="33"/>
  <c r="L328" i="33"/>
  <c r="M328" i="33"/>
  <c r="M329" i="33"/>
  <c r="M330" i="33"/>
  <c r="M314" i="33"/>
  <c r="E26" i="11"/>
  <c r="E331" i="33" s="1"/>
  <c r="D26" i="11"/>
  <c r="D331" i="33" s="1"/>
  <c r="M306" i="33"/>
  <c r="L306" i="33"/>
  <c r="M308" i="33"/>
  <c r="M289" i="33"/>
  <c r="M290" i="33"/>
  <c r="M291" i="33"/>
  <c r="L292" i="33"/>
  <c r="M292" i="33"/>
  <c r="L293" i="33"/>
  <c r="M293" i="33"/>
  <c r="L294" i="33"/>
  <c r="M294" i="33"/>
  <c r="L295" i="33"/>
  <c r="M295" i="33"/>
  <c r="L297" i="33"/>
  <c r="L298" i="33"/>
  <c r="M300" i="33"/>
  <c r="M301" i="33"/>
  <c r="L302" i="33"/>
  <c r="M302" i="33"/>
  <c r="L303" i="33"/>
  <c r="M303" i="33"/>
  <c r="L304" i="33"/>
  <c r="L305" i="33"/>
  <c r="M305" i="33"/>
  <c r="L307" i="33"/>
  <c r="M307" i="33"/>
  <c r="L287" i="33"/>
  <c r="M287" i="33"/>
  <c r="L262" i="33"/>
  <c r="E31" i="10"/>
  <c r="E309" i="33" s="1"/>
  <c r="D13" i="10"/>
  <c r="D291" i="33" s="1"/>
  <c r="D12" i="10"/>
  <c r="D290" i="33" s="1"/>
  <c r="L280" i="33"/>
  <c r="N28" i="9"/>
  <c r="N281" i="33" s="1"/>
  <c r="L263" i="33"/>
  <c r="M263" i="33"/>
  <c r="L264" i="33"/>
  <c r="M264" i="33"/>
  <c r="M265" i="33"/>
  <c r="M266" i="33"/>
  <c r="L267" i="33"/>
  <c r="M267" i="33"/>
  <c r="N15" i="9"/>
  <c r="N268" i="33" s="1"/>
  <c r="M268" i="33"/>
  <c r="M269" i="33"/>
  <c r="L270" i="33"/>
  <c r="M270" i="33"/>
  <c r="L271" i="33"/>
  <c r="L272" i="33"/>
  <c r="L273" i="33"/>
  <c r="M275" i="33"/>
  <c r="M276" i="33"/>
  <c r="M277" i="33"/>
  <c r="L278" i="33"/>
  <c r="M278" i="33"/>
  <c r="L279" i="33"/>
  <c r="M279" i="33"/>
  <c r="M280" i="33"/>
  <c r="M262" i="33"/>
  <c r="E29" i="9"/>
  <c r="E282" i="33" s="1"/>
  <c r="D29" i="9"/>
  <c r="D282" i="33" s="1"/>
  <c r="L190" i="33"/>
  <c r="L222" i="33"/>
  <c r="L224" i="33"/>
  <c r="M224" i="33"/>
  <c r="L225" i="33"/>
  <c r="M225" i="33"/>
  <c r="M226" i="33"/>
  <c r="L227" i="33"/>
  <c r="M227" i="33"/>
  <c r="L228" i="33"/>
  <c r="M228" i="33"/>
  <c r="L229" i="33"/>
  <c r="M229" i="33"/>
  <c r="L230" i="33"/>
  <c r="M230" i="33"/>
  <c r="L231" i="33"/>
  <c r="M232" i="33"/>
  <c r="L234" i="33"/>
  <c r="M234" i="33"/>
  <c r="L236" i="33"/>
  <c r="M236" i="33"/>
  <c r="L237" i="33"/>
  <c r="M237" i="33"/>
  <c r="M238" i="33"/>
  <c r="L239" i="33"/>
  <c r="M239" i="33"/>
  <c r="L240" i="33"/>
  <c r="M240" i="33"/>
  <c r="L241" i="33"/>
  <c r="M241" i="33"/>
  <c r="L242" i="33"/>
  <c r="M242" i="33"/>
  <c r="L243" i="33"/>
  <c r="M244" i="33"/>
  <c r="E33" i="8"/>
  <c r="E245" i="33" s="1"/>
  <c r="D33" i="8"/>
  <c r="D245" i="33" s="1"/>
  <c r="M188" i="33"/>
  <c r="L188" i="33"/>
  <c r="L184" i="33"/>
  <c r="D35" i="7"/>
  <c r="D210" i="33" s="1"/>
  <c r="L186" i="33"/>
  <c r="L189" i="33"/>
  <c r="N14" i="7"/>
  <c r="N189" i="33" s="1"/>
  <c r="M190" i="33"/>
  <c r="L191" i="33"/>
  <c r="M191" i="33"/>
  <c r="M192" i="33"/>
  <c r="L193" i="33"/>
  <c r="M193" i="33"/>
  <c r="L194" i="33"/>
  <c r="L195" i="33"/>
  <c r="N20" i="7"/>
  <c r="N195" i="33" s="1"/>
  <c r="L198" i="33"/>
  <c r="L199" i="33"/>
  <c r="L200" i="33"/>
  <c r="M200" i="33"/>
  <c r="L201" i="33"/>
  <c r="M201" i="33"/>
  <c r="M202" i="33"/>
  <c r="L203" i="33"/>
  <c r="M203" i="33"/>
  <c r="L204" i="33"/>
  <c r="N30" i="7"/>
  <c r="N205" i="33" s="1"/>
  <c r="M205" i="33"/>
  <c r="L206" i="33"/>
  <c r="M206" i="33"/>
  <c r="L207" i="33"/>
  <c r="L150" i="33"/>
  <c r="E68" i="7"/>
  <c r="D68" i="7"/>
  <c r="E52" i="7"/>
  <c r="E35" i="7"/>
  <c r="E210" i="33" s="1"/>
  <c r="M171" i="33"/>
  <c r="M172" i="33"/>
  <c r="L125" i="33"/>
  <c r="L127" i="33"/>
  <c r="M127" i="33"/>
  <c r="M128" i="33"/>
  <c r="M129" i="33"/>
  <c r="M130" i="33"/>
  <c r="L131" i="33"/>
  <c r="N17" i="5"/>
  <c r="N131" i="33" s="1"/>
  <c r="L132" i="33"/>
  <c r="M132" i="33"/>
  <c r="L133" i="33"/>
  <c r="M133" i="33"/>
  <c r="L134" i="33"/>
  <c r="M134" i="33"/>
  <c r="L136" i="33"/>
  <c r="L137" i="33"/>
  <c r="L138" i="33"/>
  <c r="M138" i="33"/>
  <c r="M141" i="33"/>
  <c r="M142" i="33"/>
  <c r="L143" i="33"/>
  <c r="M143" i="33"/>
  <c r="L144" i="33"/>
  <c r="M144" i="33"/>
  <c r="E31" i="5"/>
  <c r="E145" i="33" s="1"/>
  <c r="D15" i="5"/>
  <c r="D129" i="33" s="1"/>
  <c r="D12" i="5"/>
  <c r="D126" i="33" s="1"/>
  <c r="L151" i="33"/>
  <c r="M151" i="33"/>
  <c r="M152" i="33"/>
  <c r="M153" i="33"/>
  <c r="L154" i="33"/>
  <c r="M154" i="33"/>
  <c r="L156" i="33"/>
  <c r="M156" i="33"/>
  <c r="L157" i="33"/>
  <c r="L159" i="33"/>
  <c r="M159" i="33"/>
  <c r="M160" i="33"/>
  <c r="L164" i="33"/>
  <c r="L165" i="33"/>
  <c r="M165" i="33"/>
  <c r="L166" i="33"/>
  <c r="N25" i="6"/>
  <c r="N166" i="33" s="1"/>
  <c r="L167" i="33"/>
  <c r="M167" i="33"/>
  <c r="L169" i="33"/>
  <c r="M169" i="33"/>
  <c r="L170" i="33"/>
  <c r="L172" i="33"/>
  <c r="E32" i="6"/>
  <c r="E173" i="33" s="1"/>
  <c r="D32" i="6"/>
  <c r="D173" i="33" s="1"/>
  <c r="L84" i="33"/>
  <c r="M84" i="33"/>
  <c r="M85" i="33"/>
  <c r="L86" i="33"/>
  <c r="L87" i="33"/>
  <c r="M87" i="33"/>
  <c r="L89" i="33"/>
  <c r="M89" i="33"/>
  <c r="L90" i="33"/>
  <c r="M90" i="33"/>
  <c r="M91" i="33"/>
  <c r="M95" i="33"/>
  <c r="L96" i="33"/>
  <c r="L97" i="33"/>
  <c r="M97" i="33"/>
  <c r="L99" i="33"/>
  <c r="M99" i="33"/>
  <c r="M101" i="33"/>
  <c r="N30" i="4"/>
  <c r="N102" i="33" s="1"/>
  <c r="M102" i="33"/>
  <c r="L103" i="33"/>
  <c r="M103" i="33"/>
  <c r="L107" i="33"/>
  <c r="M107" i="33"/>
  <c r="M108" i="33"/>
  <c r="L109" i="33"/>
  <c r="M109" i="33"/>
  <c r="L110" i="33"/>
  <c r="M110" i="33"/>
  <c r="L111" i="33"/>
  <c r="M111" i="33"/>
  <c r="L112" i="33"/>
  <c r="M113" i="33"/>
  <c r="L114" i="33"/>
  <c r="M114" i="33"/>
  <c r="L115" i="33"/>
  <c r="M115" i="33"/>
  <c r="L116" i="33"/>
  <c r="L81" i="33"/>
  <c r="E46" i="4"/>
  <c r="E118" i="33" s="1"/>
  <c r="D32" i="4"/>
  <c r="D104" i="33" s="1"/>
  <c r="D29" i="4"/>
  <c r="D101" i="33" s="1"/>
  <c r="D28" i="4"/>
  <c r="D100" i="33" s="1"/>
  <c r="D13" i="4"/>
  <c r="D85" i="33" s="1"/>
  <c r="D11" i="4"/>
  <c r="L58" i="33"/>
  <c r="M41" i="33"/>
  <c r="L42" i="33"/>
  <c r="N12" i="3"/>
  <c r="N42" i="33" s="1"/>
  <c r="N14" i="3"/>
  <c r="N44" i="33" s="1"/>
  <c r="M45" i="33"/>
  <c r="L46" i="33"/>
  <c r="M46" i="33"/>
  <c r="L47" i="33"/>
  <c r="M47" i="33"/>
  <c r="L48" i="33"/>
  <c r="M48" i="33"/>
  <c r="L49" i="33"/>
  <c r="M49" i="33"/>
  <c r="N20" i="3"/>
  <c r="N50" i="33" s="1"/>
  <c r="L54" i="33"/>
  <c r="N24" i="3"/>
  <c r="N54" i="33" s="1"/>
  <c r="N26" i="3"/>
  <c r="N56" i="33" s="1"/>
  <c r="L57" i="33"/>
  <c r="N27" i="3"/>
  <c r="N57" i="33" s="1"/>
  <c r="N28" i="3"/>
  <c r="N58" i="33" s="1"/>
  <c r="L59" i="33"/>
  <c r="N29" i="3"/>
  <c r="N59" i="33" s="1"/>
  <c r="L60" i="33"/>
  <c r="N30" i="3"/>
  <c r="N60" i="33" s="1"/>
  <c r="L61" i="33"/>
  <c r="M61" i="33"/>
  <c r="L66" i="33"/>
  <c r="M66" i="33"/>
  <c r="M68" i="33"/>
  <c r="L69" i="33"/>
  <c r="L70" i="33"/>
  <c r="M70" i="33"/>
  <c r="L71" i="33"/>
  <c r="M71" i="33"/>
  <c r="L72" i="33"/>
  <c r="N42" i="3"/>
  <c r="N72" i="33" s="1"/>
  <c r="N43" i="3"/>
  <c r="N73" i="33" s="1"/>
  <c r="M73" i="33"/>
  <c r="E46" i="3"/>
  <c r="E76" i="33" s="1"/>
  <c r="D38" i="3"/>
  <c r="D68" i="33" s="1"/>
  <c r="M8" i="33"/>
  <c r="M10" i="33"/>
  <c r="M13" i="33"/>
  <c r="M14" i="33"/>
  <c r="M16" i="33"/>
  <c r="M18" i="33"/>
  <c r="M21" i="33"/>
  <c r="M22" i="33"/>
  <c r="M25" i="33"/>
  <c r="M28" i="33"/>
  <c r="M29" i="33"/>
  <c r="M30" i="33"/>
  <c r="M33" i="33"/>
  <c r="L8" i="33"/>
  <c r="L9" i="33"/>
  <c r="L10" i="33"/>
  <c r="L11" i="33"/>
  <c r="L13" i="33"/>
  <c r="L16" i="33"/>
  <c r="L20" i="33"/>
  <c r="L22" i="33"/>
  <c r="L23" i="33"/>
  <c r="L24" i="33"/>
  <c r="L25" i="33"/>
  <c r="L26" i="33"/>
  <c r="L27" i="33"/>
  <c r="L32" i="33"/>
  <c r="L33" i="33"/>
  <c r="E36" i="2"/>
  <c r="E34" i="33" s="1"/>
  <c r="D23" i="2"/>
  <c r="D21" i="33" s="1"/>
  <c r="C24" i="30"/>
  <c r="N22" i="46"/>
  <c r="N543" i="33" s="1"/>
  <c r="N27" i="46"/>
  <c r="N548" i="33" s="1"/>
  <c r="M542" i="33"/>
  <c r="L21" i="46"/>
  <c r="L15" i="46"/>
  <c r="L536" i="33" s="1"/>
  <c r="N49" i="32"/>
  <c r="N521" i="33" s="1"/>
  <c r="N51" i="32"/>
  <c r="N523" i="33" s="1"/>
  <c r="N33" i="32"/>
  <c r="N511" i="33" s="1"/>
  <c r="N16" i="32"/>
  <c r="N497" i="33" s="1"/>
  <c r="N18" i="32"/>
  <c r="N499" i="33" s="1"/>
  <c r="L503" i="33"/>
  <c r="L505" i="33"/>
  <c r="N10" i="31"/>
  <c r="N474" i="33" s="1"/>
  <c r="N12" i="31"/>
  <c r="N476" i="33" s="1"/>
  <c r="N10" i="30"/>
  <c r="N446" i="33" s="1"/>
  <c r="N13" i="30"/>
  <c r="N449" i="33" s="1"/>
  <c r="N15" i="30"/>
  <c r="N451" i="33" s="1"/>
  <c r="C18" i="45"/>
  <c r="N16" i="45"/>
  <c r="N368" i="33" s="1"/>
  <c r="N10" i="25"/>
  <c r="N251" i="33" s="1"/>
  <c r="N13" i="25"/>
  <c r="N254" i="33" s="1"/>
  <c r="N18" i="14"/>
  <c r="N413" i="33" s="1"/>
  <c r="N22" i="14"/>
  <c r="N417" i="33" s="1"/>
  <c r="N24" i="14"/>
  <c r="N419" i="33" s="1"/>
  <c r="N28" i="14"/>
  <c r="N423" i="33" s="1"/>
  <c r="N11" i="13"/>
  <c r="N377" i="33" s="1"/>
  <c r="N19" i="13"/>
  <c r="N385" i="33" s="1"/>
  <c r="N26" i="13"/>
  <c r="N392" i="33" s="1"/>
  <c r="N28" i="13"/>
  <c r="N394" i="33" s="1"/>
  <c r="N19" i="12"/>
  <c r="N346" i="33" s="1"/>
  <c r="N24" i="12"/>
  <c r="N351" i="33" s="1"/>
  <c r="N16" i="10"/>
  <c r="N294" i="33" s="1"/>
  <c r="N17" i="10"/>
  <c r="N295" i="33" s="1"/>
  <c r="N22" i="10"/>
  <c r="N300" i="33" s="1"/>
  <c r="N23" i="10"/>
  <c r="N301" i="33" s="1"/>
  <c r="N24" i="10"/>
  <c r="N302" i="33" s="1"/>
  <c r="N25" i="10"/>
  <c r="N303" i="33" s="1"/>
  <c r="N14" i="9"/>
  <c r="N267" i="33" s="1"/>
  <c r="N16" i="9"/>
  <c r="N269" i="33" s="1"/>
  <c r="N22" i="9"/>
  <c r="N275" i="33" s="1"/>
  <c r="N12" i="8"/>
  <c r="N224" i="33" s="1"/>
  <c r="N18" i="8"/>
  <c r="N230" i="33" s="1"/>
  <c r="N24" i="8"/>
  <c r="N236" i="33" s="1"/>
  <c r="N25" i="8"/>
  <c r="N237" i="33" s="1"/>
  <c r="N12" i="7"/>
  <c r="N187" i="33" s="1"/>
  <c r="N13" i="7"/>
  <c r="N188" i="33" s="1"/>
  <c r="N16" i="7"/>
  <c r="N191" i="33" s="1"/>
  <c r="N17" i="7"/>
  <c r="N192" i="33" s="1"/>
  <c r="N19" i="7"/>
  <c r="N194" i="33" s="1"/>
  <c r="N25" i="7"/>
  <c r="N200" i="33" s="1"/>
  <c r="N26" i="7"/>
  <c r="N201" i="33" s="1"/>
  <c r="N28" i="7"/>
  <c r="N203" i="33" s="1"/>
  <c r="N29" i="7"/>
  <c r="N204" i="33" s="1"/>
  <c r="C31" i="5"/>
  <c r="N24" i="5"/>
  <c r="N138" i="33" s="1"/>
  <c r="N30" i="5"/>
  <c r="N144" i="33" s="1"/>
  <c r="C32" i="6"/>
  <c r="N13" i="6"/>
  <c r="N154" i="33" s="1"/>
  <c r="N18" i="6"/>
  <c r="N159" i="33" s="1"/>
  <c r="N26" i="6"/>
  <c r="N167" i="33" s="1"/>
  <c r="C46" i="4"/>
  <c r="N16" i="4"/>
  <c r="N88" i="33" s="1"/>
  <c r="N17" i="4"/>
  <c r="N89" i="33" s="1"/>
  <c r="N18" i="4"/>
  <c r="N90" i="33" s="1"/>
  <c r="N23" i="4"/>
  <c r="N95" i="33" s="1"/>
  <c r="N41" i="4"/>
  <c r="N113" i="33" s="1"/>
  <c r="N42" i="4"/>
  <c r="N114" i="33" s="1"/>
  <c r="C46" i="3"/>
  <c r="N17" i="3"/>
  <c r="N47" i="33" s="1"/>
  <c r="N36" i="3"/>
  <c r="N66" i="33" s="1"/>
  <c r="N39" i="3"/>
  <c r="N69" i="33" s="1"/>
  <c r="N41" i="3"/>
  <c r="N71" i="33" s="1"/>
  <c r="M9" i="21"/>
  <c r="N9" i="12"/>
  <c r="N336" i="33" s="1"/>
  <c r="L9" i="21"/>
  <c r="L16" i="46" l="1"/>
  <c r="L28" i="46"/>
  <c r="L502" i="33"/>
  <c r="L53" i="32"/>
  <c r="N42" i="32"/>
  <c r="N517" i="33" s="1"/>
  <c r="N35" i="32"/>
  <c r="N513" i="33" s="1"/>
  <c r="N14" i="46"/>
  <c r="N535" i="33" s="1"/>
  <c r="N25" i="46"/>
  <c r="N546" i="33" s="1"/>
  <c r="N11" i="29"/>
  <c r="N467" i="33" s="1"/>
  <c r="N12" i="30"/>
  <c r="N448" i="33" s="1"/>
  <c r="N13" i="19"/>
  <c r="N436" i="33" s="1"/>
  <c r="N17" i="45"/>
  <c r="N369" i="33" s="1"/>
  <c r="N10" i="45"/>
  <c r="N362" i="33" s="1"/>
  <c r="N11" i="25"/>
  <c r="N252" i="33" s="1"/>
  <c r="N12" i="13"/>
  <c r="N378" i="33" s="1"/>
  <c r="F33" i="13"/>
  <c r="F399" i="33" s="1"/>
  <c r="F390" i="33"/>
  <c r="N25" i="13"/>
  <c r="N391" i="33" s="1"/>
  <c r="N16" i="13"/>
  <c r="N382" i="33" s="1"/>
  <c r="N28" i="12"/>
  <c r="N355" i="33" s="1"/>
  <c r="M337" i="33"/>
  <c r="N16" i="12"/>
  <c r="N343" i="33" s="1"/>
  <c r="L330" i="33"/>
  <c r="L318" i="33"/>
  <c r="N18" i="10"/>
  <c r="N296" i="33" s="1"/>
  <c r="F31" i="10"/>
  <c r="F309" i="33" s="1"/>
  <c r="F291" i="33"/>
  <c r="M298" i="33"/>
  <c r="N13" i="9"/>
  <c r="N266" i="33" s="1"/>
  <c r="N19" i="8"/>
  <c r="N231" i="33" s="1"/>
  <c r="N34" i="7"/>
  <c r="N209" i="33" s="1"/>
  <c r="N26" i="5"/>
  <c r="N140" i="33" s="1"/>
  <c r="F31" i="5"/>
  <c r="F145" i="33" s="1"/>
  <c r="F126" i="33"/>
  <c r="N22" i="6"/>
  <c r="N163" i="33" s="1"/>
  <c r="F46" i="4"/>
  <c r="F118" i="33" s="1"/>
  <c r="N10" i="4"/>
  <c r="N82" i="33" s="1"/>
  <c r="D46" i="4"/>
  <c r="D118" i="33" s="1"/>
  <c r="N9" i="3"/>
  <c r="N10" i="3"/>
  <c r="N40" i="33" s="1"/>
  <c r="L39" i="33"/>
  <c r="N35" i="3"/>
  <c r="N65" i="33" s="1"/>
  <c r="N34" i="3"/>
  <c r="N64" i="33" s="1"/>
  <c r="F46" i="3"/>
  <c r="F76" i="33" s="1"/>
  <c r="F68" i="33"/>
  <c r="F21" i="33"/>
  <c r="F36" i="2"/>
  <c r="F34" i="33" s="1"/>
  <c r="D36" i="2"/>
  <c r="D34" i="33" s="1"/>
  <c r="L504" i="33"/>
  <c r="N43" i="32"/>
  <c r="N518" i="33" s="1"/>
  <c r="L525" i="33"/>
  <c r="N10" i="32"/>
  <c r="N491" i="33" s="1"/>
  <c r="N13" i="46"/>
  <c r="N534" i="33" s="1"/>
  <c r="N10" i="46"/>
  <c r="N531" i="33" s="1"/>
  <c r="N12" i="46"/>
  <c r="N533" i="33" s="1"/>
  <c r="L537" i="33"/>
  <c r="M530" i="33"/>
  <c r="N9" i="46"/>
  <c r="L549" i="33"/>
  <c r="N11" i="46"/>
  <c r="N532" i="33" s="1"/>
  <c r="L532" i="33"/>
  <c r="N26" i="46"/>
  <c r="N547" i="33" s="1"/>
  <c r="M32" i="6"/>
  <c r="M173" i="33" s="1"/>
  <c r="N19" i="10"/>
  <c r="N297" i="33" s="1"/>
  <c r="M382" i="33"/>
  <c r="M46" i="3"/>
  <c r="M40" i="33"/>
  <c r="M46" i="4"/>
  <c r="M118" i="33" s="1"/>
  <c r="N22" i="12"/>
  <c r="N349" i="33" s="1"/>
  <c r="M448" i="33"/>
  <c r="N22" i="7"/>
  <c r="N197" i="33" s="1"/>
  <c r="M184" i="33"/>
  <c r="M31" i="5"/>
  <c r="M145" i="33" s="1"/>
  <c r="M34" i="33"/>
  <c r="M17" i="21"/>
  <c r="M13" i="31"/>
  <c r="N23" i="46"/>
  <c r="N544" i="33" s="1"/>
  <c r="L542" i="33"/>
  <c r="L531" i="33"/>
  <c r="M546" i="33"/>
  <c r="N24" i="46"/>
  <c r="N545" i="33" s="1"/>
  <c r="N32" i="32"/>
  <c r="N510" i="33" s="1"/>
  <c r="N31" i="32"/>
  <c r="N509" i="33" s="1"/>
  <c r="L44" i="32"/>
  <c r="L519" i="33" s="1"/>
  <c r="M513" i="33"/>
  <c r="L518" i="33"/>
  <c r="L491" i="33"/>
  <c r="N48" i="32"/>
  <c r="N520" i="33" s="1"/>
  <c r="L507" i="33"/>
  <c r="N17" i="32"/>
  <c r="N498" i="33" s="1"/>
  <c r="N52" i="32"/>
  <c r="N524" i="33" s="1"/>
  <c r="L522" i="33"/>
  <c r="L520" i="33"/>
  <c r="E26" i="32"/>
  <c r="E507" i="33" s="1"/>
  <c r="M524" i="33"/>
  <c r="N14" i="32"/>
  <c r="N495" i="33" s="1"/>
  <c r="E493" i="33"/>
  <c r="L515" i="33"/>
  <c r="N11" i="32"/>
  <c r="N492" i="33" s="1"/>
  <c r="N15" i="32"/>
  <c r="N496" i="33" s="1"/>
  <c r="N21" i="30"/>
  <c r="N457" i="33" s="1"/>
  <c r="L24" i="30"/>
  <c r="L460" i="33" s="1"/>
  <c r="M458" i="33"/>
  <c r="N23" i="30"/>
  <c r="N459" i="33" s="1"/>
  <c r="M457" i="33"/>
  <c r="N12" i="19"/>
  <c r="N435" i="33" s="1"/>
  <c r="M437" i="33"/>
  <c r="L370" i="33"/>
  <c r="N12" i="45"/>
  <c r="N364" i="33" s="1"/>
  <c r="N21" i="14"/>
  <c r="N416" i="33" s="1"/>
  <c r="M418" i="33"/>
  <c r="N13" i="14"/>
  <c r="N408" i="33" s="1"/>
  <c r="M408" i="33"/>
  <c r="L427" i="33"/>
  <c r="M389" i="33"/>
  <c r="N22" i="13"/>
  <c r="N388" i="33" s="1"/>
  <c r="M396" i="33"/>
  <c r="M384" i="33"/>
  <c r="M391" i="33"/>
  <c r="D33" i="13"/>
  <c r="D399" i="33" s="1"/>
  <c r="M398" i="33"/>
  <c r="M393" i="33"/>
  <c r="L386" i="33"/>
  <c r="M381" i="33"/>
  <c r="M395" i="33"/>
  <c r="M397" i="33"/>
  <c r="M380" i="33"/>
  <c r="L29" i="12"/>
  <c r="L356" i="33" s="1"/>
  <c r="N25" i="12"/>
  <c r="N352" i="33" s="1"/>
  <c r="L350" i="33"/>
  <c r="M352" i="33"/>
  <c r="N27" i="12"/>
  <c r="N354" i="33" s="1"/>
  <c r="M344" i="33"/>
  <c r="L322" i="33"/>
  <c r="L331" i="33"/>
  <c r="L319" i="33"/>
  <c r="N11" i="11"/>
  <c r="N316" i="33" s="1"/>
  <c r="M318" i="33"/>
  <c r="N26" i="10"/>
  <c r="N304" i="33" s="1"/>
  <c r="D31" i="10"/>
  <c r="D309" i="33" s="1"/>
  <c r="M304" i="33"/>
  <c r="N30" i="10"/>
  <c r="N308" i="33" s="1"/>
  <c r="N27" i="10"/>
  <c r="N305" i="33" s="1"/>
  <c r="N21" i="10"/>
  <c r="N299" i="33" s="1"/>
  <c r="N15" i="10"/>
  <c r="N293" i="33" s="1"/>
  <c r="L268" i="33"/>
  <c r="M281" i="33"/>
  <c r="L33" i="8"/>
  <c r="L245" i="33" s="1"/>
  <c r="N32" i="8"/>
  <c r="N244" i="33" s="1"/>
  <c r="N21" i="8"/>
  <c r="N233" i="33" s="1"/>
  <c r="M243" i="33"/>
  <c r="N29" i="8"/>
  <c r="N241" i="33" s="1"/>
  <c r="N23" i="8"/>
  <c r="N235" i="33" s="1"/>
  <c r="N17" i="8"/>
  <c r="N229" i="33" s="1"/>
  <c r="N11" i="8"/>
  <c r="N223" i="33" s="1"/>
  <c r="M189" i="33"/>
  <c r="N24" i="7"/>
  <c r="N199" i="33" s="1"/>
  <c r="L35" i="7"/>
  <c r="L210" i="33" s="1"/>
  <c r="N18" i="7"/>
  <c r="N193" i="33" s="1"/>
  <c r="L205" i="33"/>
  <c r="M207" i="33"/>
  <c r="N10" i="7"/>
  <c r="N185" i="33" s="1"/>
  <c r="N28" i="5"/>
  <c r="N142" i="33" s="1"/>
  <c r="N22" i="5"/>
  <c r="N136" i="33" s="1"/>
  <c r="D31" i="5"/>
  <c r="D145" i="33" s="1"/>
  <c r="N25" i="5"/>
  <c r="N139" i="33" s="1"/>
  <c r="M131" i="33"/>
  <c r="N21" i="6"/>
  <c r="N162" i="33" s="1"/>
  <c r="M157" i="33"/>
  <c r="N14" i="6"/>
  <c r="N155" i="33" s="1"/>
  <c r="N10" i="6"/>
  <c r="N151" i="33" s="1"/>
  <c r="L162" i="33"/>
  <c r="N11" i="6"/>
  <c r="N152" i="33" s="1"/>
  <c r="M166" i="33"/>
  <c r="N12" i="4"/>
  <c r="N84" i="33" s="1"/>
  <c r="N9" i="4"/>
  <c r="N81" i="33" s="1"/>
  <c r="L102" i="33"/>
  <c r="N45" i="4"/>
  <c r="N117" i="33" s="1"/>
  <c r="N21" i="4"/>
  <c r="N93" i="33" s="1"/>
  <c r="N26" i="4"/>
  <c r="N98" i="33" s="1"/>
  <c r="N20" i="4"/>
  <c r="N92" i="33" s="1"/>
  <c r="M81" i="33"/>
  <c r="N24" i="4"/>
  <c r="N96" i="33" s="1"/>
  <c r="M117" i="33"/>
  <c r="D83" i="33"/>
  <c r="N33" i="3"/>
  <c r="N63" i="33" s="1"/>
  <c r="N21" i="3"/>
  <c r="N51" i="33" s="1"/>
  <c r="N15" i="3"/>
  <c r="N45" i="33" s="1"/>
  <c r="M64" i="33"/>
  <c r="L45" i="33"/>
  <c r="N31" i="3"/>
  <c r="N61" i="33" s="1"/>
  <c r="M59" i="33"/>
  <c r="L52" i="33"/>
  <c r="L40" i="33"/>
  <c r="M57" i="33"/>
  <c r="N44" i="3"/>
  <c r="N74" i="33" s="1"/>
  <c r="N32" i="3"/>
  <c r="N62" i="33" s="1"/>
  <c r="M54" i="33"/>
  <c r="M42" i="33"/>
  <c r="N19" i="3"/>
  <c r="N49" i="33" s="1"/>
  <c r="N25" i="3"/>
  <c r="N55" i="33" s="1"/>
  <c r="N13" i="3"/>
  <c r="N43" i="33" s="1"/>
  <c r="N18" i="3"/>
  <c r="N48" i="33" s="1"/>
  <c r="N37" i="3"/>
  <c r="N67" i="33" s="1"/>
  <c r="L73" i="33"/>
  <c r="M56" i="33"/>
  <c r="M44" i="33"/>
  <c r="N39" i="33"/>
  <c r="M58" i="33"/>
  <c r="L51" i="33"/>
  <c r="M39" i="33"/>
  <c r="N16" i="3"/>
  <c r="N46" i="33" s="1"/>
  <c r="D46" i="3"/>
  <c r="D76" i="33" s="1"/>
  <c r="N23" i="3"/>
  <c r="N53" i="33" s="1"/>
  <c r="M65" i="33"/>
  <c r="M53" i="33"/>
  <c r="M72" i="33"/>
  <c r="M60" i="33"/>
  <c r="M67" i="33"/>
  <c r="M55" i="33"/>
  <c r="M43" i="33"/>
  <c r="N9" i="2"/>
  <c r="N7" i="33" s="1"/>
  <c r="M7" i="33"/>
  <c r="M163" i="33"/>
  <c r="M170" i="33"/>
  <c r="M98" i="33"/>
  <c r="M364" i="33"/>
  <c r="M92" i="33"/>
  <c r="M195" i="33"/>
  <c r="N18" i="30"/>
  <c r="N454" i="33" s="1"/>
  <c r="N19" i="30"/>
  <c r="N455" i="33" s="1"/>
  <c r="M24" i="30"/>
  <c r="N15" i="19"/>
  <c r="N438" i="33" s="1"/>
  <c r="M17" i="19"/>
  <c r="M440" i="33" s="1"/>
  <c r="M515" i="33"/>
  <c r="N45" i="3"/>
  <c r="N75" i="33" s="1"/>
  <c r="N15" i="25"/>
  <c r="N256" i="33" s="1"/>
  <c r="N26" i="12"/>
  <c r="N353" i="33" s="1"/>
  <c r="N23" i="12"/>
  <c r="N350" i="33" s="1"/>
  <c r="N20" i="12"/>
  <c r="N347" i="33" s="1"/>
  <c r="N15" i="12"/>
  <c r="N342" i="33" s="1"/>
  <c r="N14" i="12"/>
  <c r="N341" i="33" s="1"/>
  <c r="N11" i="12"/>
  <c r="N338" i="33" s="1"/>
  <c r="N15" i="45"/>
  <c r="N367" i="33" s="1"/>
  <c r="N501" i="33"/>
  <c r="M507" i="33"/>
  <c r="M525" i="33"/>
  <c r="M26" i="11"/>
  <c r="M331" i="33" s="1"/>
  <c r="N14" i="10"/>
  <c r="N292" i="33" s="1"/>
  <c r="M31" i="10"/>
  <c r="M309" i="33" s="1"/>
  <c r="M282" i="33"/>
  <c r="N33" i="7"/>
  <c r="N208" i="33" s="1"/>
  <c r="N21" i="7"/>
  <c r="N196" i="33" s="1"/>
  <c r="N20" i="5"/>
  <c r="N134" i="33" s="1"/>
  <c r="N14" i="5"/>
  <c r="N128" i="33" s="1"/>
  <c r="N27" i="8"/>
  <c r="N239" i="33" s="1"/>
  <c r="N15" i="8"/>
  <c r="N227" i="33" s="1"/>
  <c r="N34" i="32"/>
  <c r="N512" i="33" s="1"/>
  <c r="N19" i="32"/>
  <c r="N500" i="33" s="1"/>
  <c r="N30" i="32"/>
  <c r="N508" i="33" s="1"/>
  <c r="N25" i="32"/>
  <c r="N506" i="33" s="1"/>
  <c r="N13" i="32"/>
  <c r="N494" i="33" s="1"/>
  <c r="N36" i="32"/>
  <c r="N514" i="33" s="1"/>
  <c r="N41" i="32"/>
  <c r="N516" i="33" s="1"/>
  <c r="N11" i="31"/>
  <c r="N475" i="33" s="1"/>
  <c r="N17" i="30"/>
  <c r="N453" i="33" s="1"/>
  <c r="N20" i="30"/>
  <c r="N456" i="33" s="1"/>
  <c r="N16" i="30"/>
  <c r="N452" i="33" s="1"/>
  <c r="N11" i="30"/>
  <c r="N447" i="33" s="1"/>
  <c r="N11" i="19"/>
  <c r="N434" i="33" s="1"/>
  <c r="N10" i="19"/>
  <c r="N433" i="33" s="1"/>
  <c r="N11" i="45"/>
  <c r="N363" i="33" s="1"/>
  <c r="N13" i="45"/>
  <c r="N365" i="33" s="1"/>
  <c r="N14" i="25"/>
  <c r="N255" i="33" s="1"/>
  <c r="L16" i="25"/>
  <c r="L257" i="33" s="1"/>
  <c r="M16" i="25"/>
  <c r="M257" i="33" s="1"/>
  <c r="N12" i="25"/>
  <c r="N253" i="33" s="1"/>
  <c r="N14" i="14"/>
  <c r="N409" i="33" s="1"/>
  <c r="N25" i="14"/>
  <c r="N420" i="33" s="1"/>
  <c r="N29" i="14"/>
  <c r="N424" i="33" s="1"/>
  <c r="N16" i="14"/>
  <c r="N411" i="33" s="1"/>
  <c r="N31" i="14"/>
  <c r="N426" i="33" s="1"/>
  <c r="N26" i="14"/>
  <c r="N421" i="33" s="1"/>
  <c r="N15" i="14"/>
  <c r="N410" i="33" s="1"/>
  <c r="N10" i="14"/>
  <c r="N405" i="33" s="1"/>
  <c r="N30" i="14"/>
  <c r="N425" i="33" s="1"/>
  <c r="N20" i="14"/>
  <c r="N415" i="33" s="1"/>
  <c r="N12" i="14"/>
  <c r="N407" i="33" s="1"/>
  <c r="N17" i="14"/>
  <c r="N412" i="33" s="1"/>
  <c r="N10" i="13"/>
  <c r="N376" i="33" s="1"/>
  <c r="N17" i="13"/>
  <c r="N383" i="33" s="1"/>
  <c r="N21" i="13"/>
  <c r="N387" i="33" s="1"/>
  <c r="N13" i="12"/>
  <c r="N340" i="33" s="1"/>
  <c r="N18" i="12"/>
  <c r="N345" i="33" s="1"/>
  <c r="N12" i="12"/>
  <c r="N339" i="33" s="1"/>
  <c r="N21" i="12"/>
  <c r="N348" i="33" s="1"/>
  <c r="M29" i="12"/>
  <c r="M356" i="33" s="1"/>
  <c r="N14" i="11"/>
  <c r="N319" i="33" s="1"/>
  <c r="N21" i="11"/>
  <c r="N326" i="33" s="1"/>
  <c r="N10" i="11"/>
  <c r="N315" i="33" s="1"/>
  <c r="N19" i="11"/>
  <c r="N324" i="33" s="1"/>
  <c r="N23" i="11"/>
  <c r="N328" i="33" s="1"/>
  <c r="N10" i="10"/>
  <c r="N288" i="33" s="1"/>
  <c r="N29" i="10"/>
  <c r="N307" i="33" s="1"/>
  <c r="N24" i="9"/>
  <c r="N277" i="33" s="1"/>
  <c r="N19" i="9"/>
  <c r="N272" i="33" s="1"/>
  <c r="N22" i="8"/>
  <c r="N234" i="33" s="1"/>
  <c r="N16" i="8"/>
  <c r="N228" i="33" s="1"/>
  <c r="N26" i="8"/>
  <c r="N238" i="33" s="1"/>
  <c r="N10" i="8"/>
  <c r="N222" i="33" s="1"/>
  <c r="N30" i="8"/>
  <c r="N242" i="33" s="1"/>
  <c r="N20" i="8"/>
  <c r="N232" i="33" s="1"/>
  <c r="N14" i="8"/>
  <c r="N226" i="33" s="1"/>
  <c r="N28" i="8"/>
  <c r="N240" i="33" s="1"/>
  <c r="N13" i="8"/>
  <c r="N225" i="33" s="1"/>
  <c r="N11" i="7"/>
  <c r="N186" i="33" s="1"/>
  <c r="N15" i="7"/>
  <c r="N190" i="33" s="1"/>
  <c r="N23" i="7"/>
  <c r="N198" i="33" s="1"/>
  <c r="N27" i="7"/>
  <c r="N202" i="33" s="1"/>
  <c r="N31" i="7"/>
  <c r="N206" i="33" s="1"/>
  <c r="N18" i="5"/>
  <c r="N132" i="33" s="1"/>
  <c r="N29" i="5"/>
  <c r="N143" i="33" s="1"/>
  <c r="N16" i="5"/>
  <c r="N130" i="33" s="1"/>
  <c r="N10" i="5"/>
  <c r="N124" i="33" s="1"/>
  <c r="N21" i="5"/>
  <c r="N135" i="33" s="1"/>
  <c r="N19" i="5"/>
  <c r="N133" i="33" s="1"/>
  <c r="N28" i="6"/>
  <c r="N169" i="33" s="1"/>
  <c r="N12" i="6"/>
  <c r="N153" i="33" s="1"/>
  <c r="N150" i="33"/>
  <c r="N20" i="6"/>
  <c r="N161" i="33" s="1"/>
  <c r="N30" i="6"/>
  <c r="N171" i="33" s="1"/>
  <c r="N24" i="6"/>
  <c r="N165" i="33" s="1"/>
  <c r="N31" i="4"/>
  <c r="N103" i="33" s="1"/>
  <c r="N19" i="4"/>
  <c r="N91" i="33" s="1"/>
  <c r="N14" i="4"/>
  <c r="N86" i="33" s="1"/>
  <c r="N25" i="4"/>
  <c r="N97" i="33" s="1"/>
  <c r="N43" i="4"/>
  <c r="N115" i="33" s="1"/>
  <c r="N37" i="4"/>
  <c r="N109" i="33" s="1"/>
  <c r="N36" i="4"/>
  <c r="N108" i="33" s="1"/>
  <c r="N38" i="4"/>
  <c r="N110" i="33" s="1"/>
  <c r="N22" i="4"/>
  <c r="N94" i="33" s="1"/>
  <c r="N40" i="4"/>
  <c r="N112" i="33" s="1"/>
  <c r="N34" i="4"/>
  <c r="N106" i="33" s="1"/>
  <c r="N33" i="4"/>
  <c r="N105" i="33" s="1"/>
  <c r="N40" i="3"/>
  <c r="N70" i="33" s="1"/>
  <c r="N11" i="3"/>
  <c r="N41" i="33" s="1"/>
  <c r="N44" i="4"/>
  <c r="N116" i="33" s="1"/>
  <c r="N10" i="29"/>
  <c r="N466" i="33" s="1"/>
  <c r="N16" i="19"/>
  <c r="N439" i="33" s="1"/>
  <c r="N14" i="45"/>
  <c r="N366" i="33" s="1"/>
  <c r="N19" i="14"/>
  <c r="N414" i="33" s="1"/>
  <c r="N27" i="14"/>
  <c r="N422" i="33" s="1"/>
  <c r="N11" i="14"/>
  <c r="N406" i="33" s="1"/>
  <c r="N24" i="11"/>
  <c r="N329" i="33" s="1"/>
  <c r="N18" i="11"/>
  <c r="N323" i="33" s="1"/>
  <c r="N12" i="11"/>
  <c r="N317" i="33" s="1"/>
  <c r="N22" i="11"/>
  <c r="N327" i="33" s="1"/>
  <c r="N16" i="11"/>
  <c r="N321" i="33" s="1"/>
  <c r="N15" i="11"/>
  <c r="N320" i="33" s="1"/>
  <c r="N20" i="11"/>
  <c r="N325" i="33" s="1"/>
  <c r="N11" i="10"/>
  <c r="N289" i="33" s="1"/>
  <c r="N18" i="9"/>
  <c r="N271" i="33" s="1"/>
  <c r="N17" i="9"/>
  <c r="N270" i="33" s="1"/>
  <c r="N27" i="9"/>
  <c r="N280" i="33" s="1"/>
  <c r="N21" i="9"/>
  <c r="N274" i="33" s="1"/>
  <c r="N25" i="9"/>
  <c r="N278" i="33" s="1"/>
  <c r="N23" i="9"/>
  <c r="N276" i="33" s="1"/>
  <c r="N12" i="9"/>
  <c r="N265" i="33" s="1"/>
  <c r="N26" i="9"/>
  <c r="N279" i="33" s="1"/>
  <c r="N10" i="9"/>
  <c r="N263" i="33" s="1"/>
  <c r="N20" i="9"/>
  <c r="N273" i="33" s="1"/>
  <c r="N11" i="9"/>
  <c r="N264" i="33" s="1"/>
  <c r="N23" i="5"/>
  <c r="N137" i="33" s="1"/>
  <c r="N11" i="5"/>
  <c r="N125" i="33" s="1"/>
  <c r="N9" i="5"/>
  <c r="N123" i="33" s="1"/>
  <c r="N27" i="5"/>
  <c r="N141" i="33" s="1"/>
  <c r="N27" i="6"/>
  <c r="N168" i="33" s="1"/>
  <c r="N31" i="6"/>
  <c r="N172" i="33" s="1"/>
  <c r="N19" i="6"/>
  <c r="N160" i="33" s="1"/>
  <c r="L173" i="33"/>
  <c r="N23" i="6"/>
  <c r="N164" i="33" s="1"/>
  <c r="N15" i="6"/>
  <c r="N156" i="33" s="1"/>
  <c r="N35" i="4"/>
  <c r="N107" i="33" s="1"/>
  <c r="N39" i="4"/>
  <c r="N111" i="33" s="1"/>
  <c r="N15" i="4"/>
  <c r="N87" i="33" s="1"/>
  <c r="N27" i="4"/>
  <c r="N99" i="33" s="1"/>
  <c r="N12" i="32" l="1"/>
  <c r="N493" i="33" s="1"/>
  <c r="M493" i="33"/>
  <c r="M76" i="33"/>
  <c r="N16" i="46"/>
  <c r="N537" i="33" s="1"/>
  <c r="M537" i="33"/>
  <c r="N28" i="46"/>
  <c r="N549" i="33" s="1"/>
  <c r="M549" i="33"/>
  <c r="N24" i="30"/>
  <c r="N460" i="33" s="1"/>
  <c r="M460" i="33"/>
  <c r="N32" i="6"/>
  <c r="N173" i="33" s="1"/>
  <c r="N17" i="19"/>
  <c r="N440" i="33" s="1"/>
  <c r="C178" i="33"/>
  <c r="C125" i="33"/>
  <c r="C124" i="33"/>
  <c r="C123" i="33"/>
  <c r="B123" i="33"/>
  <c r="B124" i="33"/>
  <c r="B125" i="33"/>
  <c r="C126" i="33"/>
  <c r="C127" i="33"/>
  <c r="C128" i="33"/>
  <c r="C129" i="33"/>
  <c r="C130" i="33"/>
  <c r="C131" i="33"/>
  <c r="C132" i="33"/>
  <c r="A505" i="33" l="1"/>
  <c r="B505" i="33"/>
  <c r="C505" i="33"/>
  <c r="A506" i="33"/>
  <c r="B506" i="33"/>
  <c r="C506" i="33"/>
  <c r="A178" i="33"/>
  <c r="B178" i="33"/>
  <c r="A179" i="33"/>
  <c r="B12" i="10" l="1"/>
  <c r="A524" i="33"/>
  <c r="B524" i="33"/>
  <c r="C524" i="33"/>
  <c r="C10" i="47"/>
  <c r="C179" i="33" s="1"/>
  <c r="B10" i="47"/>
  <c r="B179" i="33" s="1"/>
  <c r="L10" i="47"/>
  <c r="L179" i="33" s="1"/>
  <c r="M10" i="47" l="1"/>
  <c r="M179" i="33" s="1"/>
  <c r="N9" i="47"/>
  <c r="N178" i="33" s="1"/>
  <c r="N10" i="47" l="1"/>
  <c r="N179" i="33" s="1"/>
  <c r="L290" i="33"/>
  <c r="N12" i="10"/>
  <c r="N290" i="33" s="1"/>
  <c r="A34" i="33"/>
  <c r="C33" i="33"/>
  <c r="B33" i="33"/>
  <c r="A33" i="33"/>
  <c r="C32" i="33"/>
  <c r="B32" i="33"/>
  <c r="A32" i="33"/>
  <c r="C31" i="33"/>
  <c r="B31" i="33"/>
  <c r="A31" i="33"/>
  <c r="C30" i="33"/>
  <c r="B30" i="33"/>
  <c r="A30" i="33"/>
  <c r="C29" i="33"/>
  <c r="B29" i="33"/>
  <c r="A29" i="33"/>
  <c r="C28" i="33"/>
  <c r="B28" i="33"/>
  <c r="A28" i="33"/>
  <c r="C27" i="33"/>
  <c r="B27" i="33"/>
  <c r="A27" i="33"/>
  <c r="C26" i="33"/>
  <c r="B26" i="33"/>
  <c r="A26" i="33"/>
  <c r="C25" i="33"/>
  <c r="B25" i="33"/>
  <c r="A25" i="33"/>
  <c r="C24" i="33"/>
  <c r="B24" i="33"/>
  <c r="A24" i="33"/>
  <c r="C23" i="33"/>
  <c r="B23" i="33"/>
  <c r="A23" i="33"/>
  <c r="C22" i="33"/>
  <c r="B22" i="33"/>
  <c r="A22" i="33"/>
  <c r="C21" i="33"/>
  <c r="A21" i="33"/>
  <c r="C20" i="33"/>
  <c r="B20" i="33"/>
  <c r="A20" i="33"/>
  <c r="C19" i="33"/>
  <c r="B19" i="33"/>
  <c r="A19" i="33"/>
  <c r="C18" i="33"/>
  <c r="B18" i="33"/>
  <c r="A18" i="33"/>
  <c r="C17" i="33"/>
  <c r="B17" i="33"/>
  <c r="A17" i="33"/>
  <c r="C16" i="33"/>
  <c r="B16" i="33"/>
  <c r="A16" i="33"/>
  <c r="C15" i="33"/>
  <c r="B15" i="33"/>
  <c r="A15" i="33"/>
  <c r="C14" i="33"/>
  <c r="B14" i="33"/>
  <c r="A14" i="33"/>
  <c r="C13" i="33"/>
  <c r="B13" i="33"/>
  <c r="A13" i="33"/>
  <c r="C12" i="33"/>
  <c r="B12" i="33"/>
  <c r="A12" i="33"/>
  <c r="C11" i="33"/>
  <c r="B11" i="33"/>
  <c r="A11" i="33"/>
  <c r="C10" i="33"/>
  <c r="B10" i="33"/>
  <c r="A10" i="33"/>
  <c r="C9" i="33"/>
  <c r="B9" i="33"/>
  <c r="A9" i="33"/>
  <c r="C8" i="33"/>
  <c r="B8" i="33"/>
  <c r="A8" i="33"/>
  <c r="A7" i="33"/>
  <c r="B7" i="33"/>
  <c r="A191" i="33"/>
  <c r="B191" i="33"/>
  <c r="C191" i="33"/>
  <c r="A192" i="33"/>
  <c r="B192" i="33"/>
  <c r="C192" i="33"/>
  <c r="B29" i="4" l="1"/>
  <c r="B38" i="3"/>
  <c r="L38" i="3" s="1"/>
  <c r="A542" i="33"/>
  <c r="B542" i="33"/>
  <c r="C542" i="33"/>
  <c r="A543" i="33"/>
  <c r="B543" i="33"/>
  <c r="C543" i="33"/>
  <c r="A544" i="33"/>
  <c r="B544" i="33"/>
  <c r="C544" i="33"/>
  <c r="A545" i="33"/>
  <c r="B545" i="33"/>
  <c r="C545" i="33"/>
  <c r="A546" i="33"/>
  <c r="B546" i="33"/>
  <c r="C546" i="33"/>
  <c r="A547" i="33"/>
  <c r="B547" i="33"/>
  <c r="C547" i="33"/>
  <c r="A548" i="33"/>
  <c r="B548" i="33"/>
  <c r="C548" i="33"/>
  <c r="A549" i="33"/>
  <c r="A490" i="33"/>
  <c r="B490" i="33"/>
  <c r="C490" i="33"/>
  <c r="A491" i="33"/>
  <c r="B491" i="33"/>
  <c r="C491" i="33"/>
  <c r="A492" i="33"/>
  <c r="B492" i="33"/>
  <c r="C492" i="33"/>
  <c r="A493" i="33"/>
  <c r="B493" i="33"/>
  <c r="C493" i="33"/>
  <c r="A494" i="33"/>
  <c r="B494" i="33"/>
  <c r="C494" i="33"/>
  <c r="A495" i="33"/>
  <c r="B495" i="33"/>
  <c r="C495" i="33"/>
  <c r="A496" i="33"/>
  <c r="B496" i="33"/>
  <c r="C496" i="33"/>
  <c r="A497" i="33"/>
  <c r="B497" i="33"/>
  <c r="C497" i="33"/>
  <c r="A498" i="33"/>
  <c r="B498" i="33"/>
  <c r="C498" i="33"/>
  <c r="A499" i="33"/>
  <c r="B499" i="33"/>
  <c r="C499" i="33"/>
  <c r="A500" i="33"/>
  <c r="B500" i="33"/>
  <c r="C500" i="33"/>
  <c r="A501" i="33"/>
  <c r="B501" i="33"/>
  <c r="C501" i="33"/>
  <c r="A502" i="33"/>
  <c r="B502" i="33"/>
  <c r="C502" i="33"/>
  <c r="A503" i="33"/>
  <c r="B503" i="33"/>
  <c r="C503" i="33"/>
  <c r="A504" i="33"/>
  <c r="B504" i="33"/>
  <c r="C504" i="33"/>
  <c r="A507" i="33"/>
  <c r="A445" i="33"/>
  <c r="B445" i="33"/>
  <c r="C445" i="33"/>
  <c r="A446" i="33"/>
  <c r="B446" i="33"/>
  <c r="C446" i="33"/>
  <c r="A447" i="33"/>
  <c r="B447" i="33"/>
  <c r="C447" i="33"/>
  <c r="A448" i="33"/>
  <c r="B448" i="33"/>
  <c r="C448" i="33"/>
  <c r="A449" i="33"/>
  <c r="B449" i="33"/>
  <c r="C449" i="33"/>
  <c r="A450" i="33"/>
  <c r="B450" i="33"/>
  <c r="C450" i="33"/>
  <c r="A451" i="33"/>
  <c r="B451" i="33"/>
  <c r="C451" i="33"/>
  <c r="A452" i="33"/>
  <c r="B452" i="33"/>
  <c r="C452" i="33"/>
  <c r="A453" i="33"/>
  <c r="B453" i="33"/>
  <c r="C453" i="33"/>
  <c r="A454" i="33"/>
  <c r="B454" i="33"/>
  <c r="C454" i="33"/>
  <c r="A455" i="33"/>
  <c r="B455" i="33"/>
  <c r="C455" i="33"/>
  <c r="A456" i="33"/>
  <c r="B456" i="33"/>
  <c r="C456" i="33"/>
  <c r="A457" i="33"/>
  <c r="B457" i="33"/>
  <c r="C457" i="33"/>
  <c r="A458" i="33"/>
  <c r="B458" i="33"/>
  <c r="C458" i="33"/>
  <c r="A459" i="33"/>
  <c r="B459" i="33"/>
  <c r="C459" i="33"/>
  <c r="A460" i="33"/>
  <c r="A404" i="33"/>
  <c r="B404" i="33"/>
  <c r="C404" i="33"/>
  <c r="A405" i="33"/>
  <c r="B405" i="33"/>
  <c r="C405" i="33"/>
  <c r="A406" i="33"/>
  <c r="B406" i="33"/>
  <c r="C406" i="33"/>
  <c r="A407" i="33"/>
  <c r="B407" i="33"/>
  <c r="C407" i="33"/>
  <c r="A408" i="33"/>
  <c r="B408" i="33"/>
  <c r="C408" i="33"/>
  <c r="A409" i="33"/>
  <c r="B409" i="33"/>
  <c r="C409" i="33"/>
  <c r="A410" i="33"/>
  <c r="B410" i="33"/>
  <c r="C410" i="33"/>
  <c r="A411" i="33"/>
  <c r="B411" i="33"/>
  <c r="C411" i="33"/>
  <c r="A412" i="33"/>
  <c r="B412" i="33"/>
  <c r="C412" i="33"/>
  <c r="A413" i="33"/>
  <c r="B413" i="33"/>
  <c r="C413" i="33"/>
  <c r="A414" i="33"/>
  <c r="B414" i="33"/>
  <c r="C414" i="33"/>
  <c r="A415" i="33"/>
  <c r="B415" i="33"/>
  <c r="C415" i="33"/>
  <c r="A416" i="33"/>
  <c r="B416" i="33"/>
  <c r="C416" i="33"/>
  <c r="A417" i="33"/>
  <c r="B417" i="33"/>
  <c r="C417" i="33"/>
  <c r="A418" i="33"/>
  <c r="B418" i="33"/>
  <c r="C418" i="33"/>
  <c r="A419" i="33"/>
  <c r="B419" i="33"/>
  <c r="C419" i="33"/>
  <c r="A420" i="33"/>
  <c r="B420" i="33"/>
  <c r="C420" i="33"/>
  <c r="A421" i="33"/>
  <c r="B421" i="33"/>
  <c r="C421" i="33"/>
  <c r="A422" i="33"/>
  <c r="B422" i="33"/>
  <c r="C422" i="33"/>
  <c r="A423" i="33"/>
  <c r="B423" i="33"/>
  <c r="C423" i="33"/>
  <c r="A424" i="33"/>
  <c r="B424" i="33"/>
  <c r="C424" i="33"/>
  <c r="A425" i="33"/>
  <c r="B425" i="33"/>
  <c r="C425" i="33"/>
  <c r="A426" i="33"/>
  <c r="B426" i="33"/>
  <c r="C426" i="33"/>
  <c r="A427" i="33"/>
  <c r="A375" i="33"/>
  <c r="B375" i="33"/>
  <c r="C375" i="33"/>
  <c r="A376" i="33"/>
  <c r="B376" i="33"/>
  <c r="C376" i="33"/>
  <c r="A377" i="33"/>
  <c r="B377" i="33"/>
  <c r="C377" i="33"/>
  <c r="A378" i="33"/>
  <c r="B378" i="33"/>
  <c r="C378" i="33"/>
  <c r="A379" i="33"/>
  <c r="B379" i="33"/>
  <c r="C379" i="33"/>
  <c r="A380" i="33"/>
  <c r="B380" i="33"/>
  <c r="C380" i="33"/>
  <c r="A381" i="33"/>
  <c r="B381" i="33"/>
  <c r="C381" i="33"/>
  <c r="A382" i="33"/>
  <c r="B382" i="33"/>
  <c r="C382" i="33"/>
  <c r="A383" i="33"/>
  <c r="B383" i="33"/>
  <c r="C383" i="33"/>
  <c r="A384" i="33"/>
  <c r="B384" i="33"/>
  <c r="C384" i="33"/>
  <c r="A385" i="33"/>
  <c r="B385" i="33"/>
  <c r="C385" i="33"/>
  <c r="A386" i="33"/>
  <c r="B386" i="33"/>
  <c r="C386" i="33"/>
  <c r="A387" i="33"/>
  <c r="B387" i="33"/>
  <c r="C387" i="33"/>
  <c r="A388" i="33"/>
  <c r="B388" i="33"/>
  <c r="C388" i="33"/>
  <c r="A389" i="33"/>
  <c r="B389" i="33"/>
  <c r="C389" i="33"/>
  <c r="A390" i="33"/>
  <c r="C390" i="33"/>
  <c r="A391" i="33"/>
  <c r="B391" i="33"/>
  <c r="C391" i="33"/>
  <c r="A392" i="33"/>
  <c r="B392" i="33"/>
  <c r="C392" i="33"/>
  <c r="A393" i="33"/>
  <c r="B393" i="33"/>
  <c r="C393" i="33"/>
  <c r="A394" i="33"/>
  <c r="B394" i="33"/>
  <c r="C394" i="33"/>
  <c r="A395" i="33"/>
  <c r="B395" i="33"/>
  <c r="C395" i="33"/>
  <c r="A396" i="33"/>
  <c r="B396" i="33"/>
  <c r="C396" i="33"/>
  <c r="A397" i="33"/>
  <c r="B397" i="33"/>
  <c r="C397" i="33"/>
  <c r="A398" i="33"/>
  <c r="B398" i="33"/>
  <c r="C398" i="33"/>
  <c r="A399" i="33"/>
  <c r="A221" i="33"/>
  <c r="B221" i="33"/>
  <c r="C221" i="33"/>
  <c r="A222" i="33"/>
  <c r="B222" i="33"/>
  <c r="C222" i="33"/>
  <c r="A223" i="33"/>
  <c r="B223" i="33"/>
  <c r="C223" i="33"/>
  <c r="A224" i="33"/>
  <c r="B224" i="33"/>
  <c r="C224" i="33"/>
  <c r="A225" i="33"/>
  <c r="B225" i="33"/>
  <c r="C225" i="33"/>
  <c r="A226" i="33"/>
  <c r="B226" i="33"/>
  <c r="C226" i="33"/>
  <c r="A227" i="33"/>
  <c r="B227" i="33"/>
  <c r="C227" i="33"/>
  <c r="A228" i="33"/>
  <c r="B228" i="33"/>
  <c r="C228" i="33"/>
  <c r="A229" i="33"/>
  <c r="B229" i="33"/>
  <c r="C229" i="33"/>
  <c r="A230" i="33"/>
  <c r="B230" i="33"/>
  <c r="C230" i="33"/>
  <c r="A231" i="33"/>
  <c r="B231" i="33"/>
  <c r="C231" i="33"/>
  <c r="A232" i="33"/>
  <c r="B232" i="33"/>
  <c r="C232" i="33"/>
  <c r="A233" i="33"/>
  <c r="B233" i="33"/>
  <c r="C233" i="33"/>
  <c r="A234" i="33"/>
  <c r="B234" i="33"/>
  <c r="C234" i="33"/>
  <c r="A235" i="33"/>
  <c r="B235" i="33"/>
  <c r="C235" i="33"/>
  <c r="A236" i="33"/>
  <c r="B236" i="33"/>
  <c r="C236" i="33"/>
  <c r="A237" i="33"/>
  <c r="B237" i="33"/>
  <c r="C237" i="33"/>
  <c r="A238" i="33"/>
  <c r="B238" i="33"/>
  <c r="C238" i="33"/>
  <c r="A239" i="33"/>
  <c r="B239" i="33"/>
  <c r="C239" i="33"/>
  <c r="A240" i="33"/>
  <c r="B240" i="33"/>
  <c r="C240" i="33"/>
  <c r="A241" i="33"/>
  <c r="B241" i="33"/>
  <c r="C241" i="33"/>
  <c r="A242" i="33"/>
  <c r="B242" i="33"/>
  <c r="C242" i="33"/>
  <c r="A243" i="33"/>
  <c r="B243" i="33"/>
  <c r="C243" i="33"/>
  <c r="A244" i="33"/>
  <c r="B244" i="33"/>
  <c r="C244" i="33"/>
  <c r="A245" i="33"/>
  <c r="A184" i="33"/>
  <c r="B184" i="33"/>
  <c r="C184" i="33"/>
  <c r="A185" i="33"/>
  <c r="B185" i="33"/>
  <c r="C185" i="33"/>
  <c r="A186" i="33"/>
  <c r="B186" i="33"/>
  <c r="C186" i="33"/>
  <c r="A187" i="33"/>
  <c r="B187" i="33"/>
  <c r="C187" i="33"/>
  <c r="A188" i="33"/>
  <c r="B188" i="33"/>
  <c r="C188" i="33"/>
  <c r="A189" i="33"/>
  <c r="B189" i="33"/>
  <c r="C189" i="33"/>
  <c r="A190" i="33"/>
  <c r="B190" i="33"/>
  <c r="C190" i="33"/>
  <c r="A193" i="33"/>
  <c r="B193" i="33"/>
  <c r="C193" i="33"/>
  <c r="A194" i="33"/>
  <c r="B194" i="33"/>
  <c r="C194" i="33"/>
  <c r="A195" i="33"/>
  <c r="B195" i="33"/>
  <c r="C195" i="33"/>
  <c r="A196" i="33"/>
  <c r="B196" i="33"/>
  <c r="C196" i="33"/>
  <c r="A197" i="33"/>
  <c r="B197" i="33"/>
  <c r="C197" i="33"/>
  <c r="A198" i="33"/>
  <c r="B198" i="33"/>
  <c r="C198" i="33"/>
  <c r="A199" i="33"/>
  <c r="B199" i="33"/>
  <c r="C199" i="33"/>
  <c r="A200" i="33"/>
  <c r="B200" i="33"/>
  <c r="C200" i="33"/>
  <c r="A201" i="33"/>
  <c r="B201" i="33"/>
  <c r="C201" i="33"/>
  <c r="A202" i="33"/>
  <c r="B202" i="33"/>
  <c r="C202" i="33"/>
  <c r="A203" i="33"/>
  <c r="B203" i="33"/>
  <c r="C203" i="33"/>
  <c r="A204" i="33"/>
  <c r="B204" i="33"/>
  <c r="C204" i="33"/>
  <c r="A205" i="33"/>
  <c r="B205" i="33"/>
  <c r="C205" i="33"/>
  <c r="A206" i="33"/>
  <c r="B206" i="33"/>
  <c r="C206" i="33"/>
  <c r="A207" i="33"/>
  <c r="B207" i="33"/>
  <c r="C207" i="33"/>
  <c r="A208" i="33"/>
  <c r="B208" i="33"/>
  <c r="C208" i="33"/>
  <c r="A209" i="33"/>
  <c r="B209" i="33"/>
  <c r="C209" i="33"/>
  <c r="A210" i="33"/>
  <c r="A150" i="33"/>
  <c r="B150" i="33"/>
  <c r="C150" i="33"/>
  <c r="A151" i="33"/>
  <c r="B151" i="33"/>
  <c r="C151" i="33"/>
  <c r="A152" i="33"/>
  <c r="B152" i="33"/>
  <c r="C152" i="33"/>
  <c r="A153" i="33"/>
  <c r="B153" i="33"/>
  <c r="C153" i="33"/>
  <c r="A154" i="33"/>
  <c r="B154" i="33"/>
  <c r="C154" i="33"/>
  <c r="A155" i="33"/>
  <c r="B155" i="33"/>
  <c r="C155" i="33"/>
  <c r="A156" i="33"/>
  <c r="B156" i="33"/>
  <c r="C156" i="33"/>
  <c r="A157" i="33"/>
  <c r="B157" i="33"/>
  <c r="C157" i="33"/>
  <c r="A158" i="33"/>
  <c r="B158" i="33"/>
  <c r="C158" i="33"/>
  <c r="A159" i="33"/>
  <c r="B159" i="33"/>
  <c r="C159" i="33"/>
  <c r="A160" i="33"/>
  <c r="B160" i="33"/>
  <c r="C160" i="33"/>
  <c r="A161" i="33"/>
  <c r="B161" i="33"/>
  <c r="C161" i="33"/>
  <c r="A162" i="33"/>
  <c r="B162" i="33"/>
  <c r="C162" i="33"/>
  <c r="A163" i="33"/>
  <c r="B163" i="33"/>
  <c r="C163" i="33"/>
  <c r="A164" i="33"/>
  <c r="B164" i="33"/>
  <c r="C164" i="33"/>
  <c r="A165" i="33"/>
  <c r="B165" i="33"/>
  <c r="C165" i="33"/>
  <c r="A166" i="33"/>
  <c r="B166" i="33"/>
  <c r="C166" i="33"/>
  <c r="A167" i="33"/>
  <c r="B167" i="33"/>
  <c r="C167" i="33"/>
  <c r="A168" i="33"/>
  <c r="B168" i="33"/>
  <c r="C168" i="33"/>
  <c r="A169" i="33"/>
  <c r="B169" i="33"/>
  <c r="C169" i="33"/>
  <c r="A170" i="33"/>
  <c r="B170" i="33"/>
  <c r="C170" i="33"/>
  <c r="A171" i="33"/>
  <c r="B171" i="33"/>
  <c r="C171" i="33"/>
  <c r="A172" i="33"/>
  <c r="B172" i="33"/>
  <c r="C172" i="33"/>
  <c r="A173" i="33"/>
  <c r="A126" i="33"/>
  <c r="A127" i="33"/>
  <c r="B127" i="33"/>
  <c r="A128" i="33"/>
  <c r="B128" i="33"/>
  <c r="A129" i="33"/>
  <c r="A130" i="33"/>
  <c r="B130" i="33"/>
  <c r="A131" i="33"/>
  <c r="B131" i="33"/>
  <c r="A132" i="33"/>
  <c r="B132" i="33"/>
  <c r="A133" i="33"/>
  <c r="B133" i="33"/>
  <c r="C133" i="33"/>
  <c r="A134" i="33"/>
  <c r="B134" i="33"/>
  <c r="C134" i="33"/>
  <c r="A135" i="33"/>
  <c r="B135" i="33"/>
  <c r="C135" i="33"/>
  <c r="A136" i="33"/>
  <c r="B136" i="33"/>
  <c r="C136" i="33"/>
  <c r="A137" i="33"/>
  <c r="B137" i="33"/>
  <c r="C137" i="33"/>
  <c r="A138" i="33"/>
  <c r="B138" i="33"/>
  <c r="C138" i="33"/>
  <c r="A139" i="33"/>
  <c r="B139" i="33"/>
  <c r="C139" i="33"/>
  <c r="A140" i="33"/>
  <c r="B140" i="33"/>
  <c r="C140" i="33"/>
  <c r="A141" i="33"/>
  <c r="B141" i="33"/>
  <c r="C141" i="33"/>
  <c r="A142" i="33"/>
  <c r="B142" i="33"/>
  <c r="C142" i="33"/>
  <c r="A143" i="33"/>
  <c r="B143" i="33"/>
  <c r="C143" i="33"/>
  <c r="A144" i="33"/>
  <c r="B144" i="33"/>
  <c r="C144" i="33"/>
  <c r="A145" i="33"/>
  <c r="A81" i="33"/>
  <c r="B81" i="33"/>
  <c r="C81" i="33"/>
  <c r="A82" i="33"/>
  <c r="B82" i="33"/>
  <c r="C82" i="33"/>
  <c r="A83" i="33"/>
  <c r="C83" i="33"/>
  <c r="A84" i="33"/>
  <c r="B84" i="33"/>
  <c r="C84" i="33"/>
  <c r="A85" i="33"/>
  <c r="C85" i="33"/>
  <c r="A86" i="33"/>
  <c r="B86" i="33"/>
  <c r="C86" i="33"/>
  <c r="A87" i="33"/>
  <c r="B87" i="33"/>
  <c r="C87" i="33"/>
  <c r="A88" i="33"/>
  <c r="B88" i="33"/>
  <c r="C88" i="33"/>
  <c r="A89" i="33"/>
  <c r="B89" i="33"/>
  <c r="C89" i="33"/>
  <c r="A90" i="33"/>
  <c r="B90" i="33"/>
  <c r="C90" i="33"/>
  <c r="A91" i="33"/>
  <c r="B91" i="33"/>
  <c r="C91" i="33"/>
  <c r="A92" i="33"/>
  <c r="B92" i="33"/>
  <c r="C92" i="33"/>
  <c r="A93" i="33"/>
  <c r="B93" i="33"/>
  <c r="C93" i="33"/>
  <c r="A94" i="33"/>
  <c r="B94" i="33"/>
  <c r="C94" i="33"/>
  <c r="A95" i="33"/>
  <c r="B95" i="33"/>
  <c r="C95" i="33"/>
  <c r="A96" i="33"/>
  <c r="B96" i="33"/>
  <c r="C96" i="33"/>
  <c r="A97" i="33"/>
  <c r="B97" i="33"/>
  <c r="C97" i="33"/>
  <c r="A98" i="33"/>
  <c r="B98" i="33"/>
  <c r="C98" i="33"/>
  <c r="A99" i="33"/>
  <c r="B99" i="33"/>
  <c r="C99" i="33"/>
  <c r="A100" i="33"/>
  <c r="C100" i="33"/>
  <c r="A101" i="33"/>
  <c r="C101" i="33"/>
  <c r="A102" i="33"/>
  <c r="B102" i="33"/>
  <c r="C102" i="33"/>
  <c r="A103" i="33"/>
  <c r="B103" i="33"/>
  <c r="C103" i="33"/>
  <c r="A104" i="33"/>
  <c r="C104" i="33"/>
  <c r="A105" i="33"/>
  <c r="B105" i="33"/>
  <c r="C105" i="33"/>
  <c r="A106" i="33"/>
  <c r="B106" i="33"/>
  <c r="C106" i="33"/>
  <c r="A107" i="33"/>
  <c r="B107" i="33"/>
  <c r="C107" i="33"/>
  <c r="A108" i="33"/>
  <c r="B108" i="33"/>
  <c r="C108" i="33"/>
  <c r="A109" i="33"/>
  <c r="B109" i="33"/>
  <c r="C109" i="33"/>
  <c r="A110" i="33"/>
  <c r="B110" i="33"/>
  <c r="C110" i="33"/>
  <c r="A111" i="33"/>
  <c r="B111" i="33"/>
  <c r="C111" i="33"/>
  <c r="A112" i="33"/>
  <c r="B112" i="33"/>
  <c r="C112" i="33"/>
  <c r="A113" i="33"/>
  <c r="B113" i="33"/>
  <c r="C113" i="33"/>
  <c r="A114" i="33"/>
  <c r="B114" i="33"/>
  <c r="C114" i="33"/>
  <c r="A115" i="33"/>
  <c r="B115" i="33"/>
  <c r="C115" i="33"/>
  <c r="A116" i="33"/>
  <c r="B116" i="33"/>
  <c r="C116" i="33"/>
  <c r="A117" i="33"/>
  <c r="B117" i="33"/>
  <c r="C117" i="33"/>
  <c r="A118" i="33"/>
  <c r="A39" i="33"/>
  <c r="B39" i="33"/>
  <c r="C39" i="33"/>
  <c r="A40" i="33"/>
  <c r="B40" i="33"/>
  <c r="C40" i="33"/>
  <c r="A41" i="33"/>
  <c r="B41" i="33"/>
  <c r="C41" i="33"/>
  <c r="A42" i="33"/>
  <c r="B42" i="33"/>
  <c r="C42" i="33"/>
  <c r="A43" i="33"/>
  <c r="B43" i="33"/>
  <c r="C43" i="33"/>
  <c r="A44" i="33"/>
  <c r="B44" i="33"/>
  <c r="C44" i="33"/>
  <c r="A45" i="33"/>
  <c r="B45" i="33"/>
  <c r="C45" i="33"/>
  <c r="A46" i="33"/>
  <c r="B46" i="33"/>
  <c r="C46" i="33"/>
  <c r="A47" i="33"/>
  <c r="B47" i="33"/>
  <c r="C47" i="33"/>
  <c r="A48" i="33"/>
  <c r="B48" i="33"/>
  <c r="C48" i="33"/>
  <c r="A49" i="33"/>
  <c r="B49" i="33"/>
  <c r="C49" i="33"/>
  <c r="A50" i="33"/>
  <c r="B50" i="33"/>
  <c r="C50" i="33"/>
  <c r="A51" i="33"/>
  <c r="B51" i="33"/>
  <c r="C51" i="33"/>
  <c r="A52" i="33"/>
  <c r="B52" i="33"/>
  <c r="C52" i="33"/>
  <c r="A53" i="33"/>
  <c r="B53" i="33"/>
  <c r="C53" i="33"/>
  <c r="A54" i="33"/>
  <c r="B54" i="33"/>
  <c r="C54" i="33"/>
  <c r="A55" i="33"/>
  <c r="B55" i="33"/>
  <c r="C55" i="33"/>
  <c r="A56" i="33"/>
  <c r="B56" i="33"/>
  <c r="C56" i="33"/>
  <c r="A57" i="33"/>
  <c r="B57" i="33"/>
  <c r="C57" i="33"/>
  <c r="A58" i="33"/>
  <c r="B58" i="33"/>
  <c r="C58" i="33"/>
  <c r="A59" i="33"/>
  <c r="B59" i="33"/>
  <c r="C59" i="33"/>
  <c r="A60" i="33"/>
  <c r="B60" i="33"/>
  <c r="C60" i="33"/>
  <c r="A61" i="33"/>
  <c r="B61" i="33"/>
  <c r="C61" i="33"/>
  <c r="A62" i="33"/>
  <c r="B62" i="33"/>
  <c r="C62" i="33"/>
  <c r="A63" i="33"/>
  <c r="B63" i="33"/>
  <c r="C63" i="33"/>
  <c r="A64" i="33"/>
  <c r="B64" i="33"/>
  <c r="C64" i="33"/>
  <c r="A65" i="33"/>
  <c r="B65" i="33"/>
  <c r="C65" i="33"/>
  <c r="A66" i="33"/>
  <c r="B66" i="33"/>
  <c r="C66" i="33"/>
  <c r="A67" i="33"/>
  <c r="B67" i="33"/>
  <c r="C67" i="33"/>
  <c r="A68" i="33"/>
  <c r="B68" i="33"/>
  <c r="C68" i="33"/>
  <c r="A69" i="33"/>
  <c r="B69" i="33"/>
  <c r="C69" i="33"/>
  <c r="A70" i="33"/>
  <c r="B70" i="33"/>
  <c r="C70" i="33"/>
  <c r="A71" i="33"/>
  <c r="B71" i="33"/>
  <c r="C71" i="33"/>
  <c r="A72" i="33"/>
  <c r="B72" i="33"/>
  <c r="C72" i="33"/>
  <c r="A73" i="33"/>
  <c r="B73" i="33"/>
  <c r="C73" i="33"/>
  <c r="A74" i="33"/>
  <c r="B74" i="33"/>
  <c r="C74" i="33"/>
  <c r="A75" i="33"/>
  <c r="B75" i="33"/>
  <c r="C75" i="33"/>
  <c r="A76" i="33"/>
  <c r="C460" i="33"/>
  <c r="B24" i="30"/>
  <c r="B460" i="33" s="1"/>
  <c r="L46" i="3" l="1"/>
  <c r="N46" i="3" s="1"/>
  <c r="L101" i="33"/>
  <c r="N38" i="3"/>
  <c r="N68" i="33" s="1"/>
  <c r="B101" i="33"/>
  <c r="N29" i="4"/>
  <c r="N101" i="33" s="1"/>
  <c r="C32" i="14"/>
  <c r="C427" i="33" s="1"/>
  <c r="B32" i="14"/>
  <c r="B427" i="33" s="1"/>
  <c r="B24" i="13"/>
  <c r="B32" i="4"/>
  <c r="B28" i="4"/>
  <c r="C76" i="33"/>
  <c r="L399" i="33" l="1"/>
  <c r="L100" i="33"/>
  <c r="L104" i="33"/>
  <c r="L68" i="33"/>
  <c r="L76" i="33"/>
  <c r="B100" i="33"/>
  <c r="N28" i="4"/>
  <c r="N100" i="33" s="1"/>
  <c r="B390" i="33"/>
  <c r="B104" i="33"/>
  <c r="B33" i="13"/>
  <c r="B399" i="33" s="1"/>
  <c r="L390" i="33" l="1"/>
  <c r="N24" i="13"/>
  <c r="N390" i="33" s="1"/>
  <c r="N32" i="4"/>
  <c r="N104" i="33" s="1"/>
  <c r="B33" i="8"/>
  <c r="B245" i="33" s="1"/>
  <c r="B35" i="7"/>
  <c r="B210" i="33" s="1"/>
  <c r="N9" i="14" l="1"/>
  <c r="N404" i="33" s="1"/>
  <c r="C13" i="31" l="1"/>
  <c r="B13" i="31"/>
  <c r="C17" i="21"/>
  <c r="B12" i="29"/>
  <c r="B17" i="19"/>
  <c r="C17" i="19"/>
  <c r="B16" i="25"/>
  <c r="B29" i="12"/>
  <c r="C26" i="11"/>
  <c r="B26" i="11"/>
  <c r="C35" i="7"/>
  <c r="C210" i="33" s="1"/>
  <c r="C173" i="33"/>
  <c r="B32" i="6"/>
  <c r="B173" i="33" s="1"/>
  <c r="B46" i="3"/>
  <c r="B76" i="33" s="1"/>
  <c r="C36" i="2"/>
  <c r="C34" i="33" s="1"/>
  <c r="B18" i="45"/>
  <c r="C549" i="33" l="1"/>
  <c r="B549" i="33"/>
  <c r="C33" i="13"/>
  <c r="C399" i="33" s="1"/>
  <c r="A215" i="33" l="1"/>
  <c r="B215" i="33"/>
  <c r="C215" i="33"/>
  <c r="A216" i="33"/>
  <c r="C16" i="25" l="1"/>
  <c r="A256" i="33"/>
  <c r="B256" i="33"/>
  <c r="C256" i="33"/>
  <c r="M519" i="33" l="1"/>
  <c r="A298" i="33" l="1"/>
  <c r="B298" i="33"/>
  <c r="C298" i="33"/>
  <c r="A299" i="33"/>
  <c r="B299" i="33"/>
  <c r="C299" i="33"/>
  <c r="B13" i="4" l="1"/>
  <c r="B11" i="4"/>
  <c r="L46" i="4" s="1"/>
  <c r="L85" i="33" l="1"/>
  <c r="B85" i="33"/>
  <c r="N13" i="4"/>
  <c r="N85" i="33" s="1"/>
  <c r="B46" i="4"/>
  <c r="B83" i="33"/>
  <c r="N13" i="2"/>
  <c r="N11" i="33" s="1"/>
  <c r="L83" i="33" l="1"/>
  <c r="L118" i="33"/>
  <c r="N11" i="4"/>
  <c r="N83" i="33" s="1"/>
  <c r="N11" i="2"/>
  <c r="N9" i="33" s="1"/>
  <c r="A530" i="33" l="1"/>
  <c r="B530" i="33"/>
  <c r="C530" i="33"/>
  <c r="A531" i="33"/>
  <c r="B531" i="33"/>
  <c r="C531" i="33"/>
  <c r="A532" i="33"/>
  <c r="B532" i="33"/>
  <c r="C532" i="33"/>
  <c r="A533" i="33"/>
  <c r="B533" i="33"/>
  <c r="C533" i="33"/>
  <c r="A534" i="33"/>
  <c r="B534" i="33"/>
  <c r="C534" i="33"/>
  <c r="A535" i="33"/>
  <c r="B535" i="33"/>
  <c r="C535" i="33"/>
  <c r="A536" i="33"/>
  <c r="B536" i="33"/>
  <c r="C536" i="33"/>
  <c r="A537" i="33"/>
  <c r="A520" i="33"/>
  <c r="B520" i="33"/>
  <c r="C520" i="33"/>
  <c r="A521" i="33"/>
  <c r="B521" i="33"/>
  <c r="C521" i="33"/>
  <c r="A522" i="33"/>
  <c r="B522" i="33"/>
  <c r="C522" i="33"/>
  <c r="A523" i="33"/>
  <c r="B523" i="33"/>
  <c r="C523" i="33"/>
  <c r="A525" i="33"/>
  <c r="A516" i="33"/>
  <c r="B516" i="33"/>
  <c r="C516" i="33"/>
  <c r="A517" i="33"/>
  <c r="B517" i="33"/>
  <c r="C517" i="33"/>
  <c r="A518" i="33"/>
  <c r="B518" i="33"/>
  <c r="C518" i="33"/>
  <c r="A519" i="33"/>
  <c r="A508" i="33"/>
  <c r="B508" i="33"/>
  <c r="C508" i="33"/>
  <c r="A509" i="33"/>
  <c r="B509" i="33"/>
  <c r="C509" i="33"/>
  <c r="A510" i="33"/>
  <c r="B510" i="33"/>
  <c r="C510" i="33"/>
  <c r="A511" i="33"/>
  <c r="B511" i="33"/>
  <c r="C511" i="33"/>
  <c r="A512" i="33"/>
  <c r="B512" i="33"/>
  <c r="C512" i="33"/>
  <c r="A513" i="33"/>
  <c r="B513" i="33"/>
  <c r="C513" i="33"/>
  <c r="A514" i="33"/>
  <c r="B514" i="33"/>
  <c r="C514" i="33"/>
  <c r="A515" i="33"/>
  <c r="C482" i="33"/>
  <c r="C483" i="33"/>
  <c r="C484" i="33"/>
  <c r="A482" i="33"/>
  <c r="A483" i="33"/>
  <c r="A484" i="33"/>
  <c r="A485" i="33"/>
  <c r="A473" i="33"/>
  <c r="B473" i="33"/>
  <c r="C473" i="33"/>
  <c r="A474" i="33"/>
  <c r="B474" i="33"/>
  <c r="C474" i="33"/>
  <c r="A475" i="33"/>
  <c r="B475" i="33"/>
  <c r="C475" i="33"/>
  <c r="A476" i="33"/>
  <c r="B476" i="33"/>
  <c r="C476" i="33"/>
  <c r="A477" i="33"/>
  <c r="B477" i="33"/>
  <c r="A465" i="33"/>
  <c r="B465" i="33"/>
  <c r="C465" i="33"/>
  <c r="A466" i="33"/>
  <c r="B466" i="33"/>
  <c r="C466" i="33"/>
  <c r="A467" i="33"/>
  <c r="B467" i="33"/>
  <c r="C467" i="33"/>
  <c r="A468" i="33"/>
  <c r="A432" i="33"/>
  <c r="B432" i="33"/>
  <c r="C432" i="33"/>
  <c r="A433" i="33"/>
  <c r="B433" i="33"/>
  <c r="C433" i="33"/>
  <c r="A434" i="33"/>
  <c r="B434" i="33"/>
  <c r="C434" i="33"/>
  <c r="A435" i="33"/>
  <c r="B435" i="33"/>
  <c r="C435" i="33"/>
  <c r="A436" i="33"/>
  <c r="B436" i="33"/>
  <c r="C436" i="33"/>
  <c r="A437" i="33"/>
  <c r="B437" i="33"/>
  <c r="C437" i="33"/>
  <c r="A438" i="33"/>
  <c r="B438" i="33"/>
  <c r="C438" i="33"/>
  <c r="A439" i="33"/>
  <c r="B439" i="33"/>
  <c r="C439" i="33"/>
  <c r="A440" i="33"/>
  <c r="B440" i="33"/>
  <c r="A361" i="33"/>
  <c r="B361" i="33"/>
  <c r="C361" i="33"/>
  <c r="A362" i="33"/>
  <c r="B362" i="33"/>
  <c r="C362" i="33"/>
  <c r="A363" i="33"/>
  <c r="B363" i="33"/>
  <c r="C363" i="33"/>
  <c r="A364" i="33"/>
  <c r="B364" i="33"/>
  <c r="C364" i="33"/>
  <c r="A365" i="33"/>
  <c r="B365" i="33"/>
  <c r="C365" i="33"/>
  <c r="A366" i="33"/>
  <c r="B366" i="33"/>
  <c r="C366" i="33"/>
  <c r="A367" i="33"/>
  <c r="B367" i="33"/>
  <c r="C367" i="33"/>
  <c r="A368" i="33"/>
  <c r="B368" i="33"/>
  <c r="C368" i="33"/>
  <c r="A369" i="33"/>
  <c r="B369" i="33"/>
  <c r="C369" i="33"/>
  <c r="A370" i="33"/>
  <c r="B370" i="33"/>
  <c r="A250" i="33"/>
  <c r="B250" i="33"/>
  <c r="C250" i="33"/>
  <c r="A251" i="33"/>
  <c r="B251" i="33"/>
  <c r="C251" i="33"/>
  <c r="A252" i="33"/>
  <c r="B252" i="33"/>
  <c r="C252" i="33"/>
  <c r="A253" i="33"/>
  <c r="B253" i="33"/>
  <c r="C253" i="33"/>
  <c r="A254" i="33"/>
  <c r="B254" i="33"/>
  <c r="C254" i="33"/>
  <c r="A255" i="33"/>
  <c r="B255" i="33"/>
  <c r="C255" i="33"/>
  <c r="A257" i="33"/>
  <c r="B257" i="33"/>
  <c r="A336" i="33"/>
  <c r="B336" i="33"/>
  <c r="C336" i="33"/>
  <c r="A337" i="33"/>
  <c r="B337" i="33"/>
  <c r="C337" i="33"/>
  <c r="A338" i="33"/>
  <c r="B338" i="33"/>
  <c r="C338" i="33"/>
  <c r="A339" i="33"/>
  <c r="B339" i="33"/>
  <c r="C339" i="33"/>
  <c r="A340" i="33"/>
  <c r="B340" i="33"/>
  <c r="C340" i="33"/>
  <c r="A341" i="33"/>
  <c r="B341" i="33"/>
  <c r="C341" i="33"/>
  <c r="A342" i="33"/>
  <c r="B342" i="33"/>
  <c r="C342" i="33"/>
  <c r="A343" i="33"/>
  <c r="B343" i="33"/>
  <c r="C343" i="33"/>
  <c r="A344" i="33"/>
  <c r="B344" i="33"/>
  <c r="C344" i="33"/>
  <c r="A345" i="33"/>
  <c r="B345" i="33"/>
  <c r="C345" i="33"/>
  <c r="A346" i="33"/>
  <c r="B346" i="33"/>
  <c r="C346" i="33"/>
  <c r="A347" i="33"/>
  <c r="B347" i="33"/>
  <c r="C347" i="33"/>
  <c r="A348" i="33"/>
  <c r="B348" i="33"/>
  <c r="C348" i="33"/>
  <c r="A349" i="33"/>
  <c r="B349" i="33"/>
  <c r="C349" i="33"/>
  <c r="A350" i="33"/>
  <c r="B350" i="33"/>
  <c r="C350" i="33"/>
  <c r="A351" i="33"/>
  <c r="B351" i="33"/>
  <c r="C351" i="33"/>
  <c r="A352" i="33"/>
  <c r="B352" i="33"/>
  <c r="C352" i="33"/>
  <c r="A353" i="33"/>
  <c r="B353" i="33"/>
  <c r="C353" i="33"/>
  <c r="A354" i="33"/>
  <c r="B354" i="33"/>
  <c r="C354" i="33"/>
  <c r="A355" i="33"/>
  <c r="B355" i="33"/>
  <c r="C355" i="33"/>
  <c r="A356" i="33"/>
  <c r="A314" i="33"/>
  <c r="B314" i="33"/>
  <c r="C314" i="33"/>
  <c r="A315" i="33"/>
  <c r="B315" i="33"/>
  <c r="C315" i="33"/>
  <c r="A316" i="33"/>
  <c r="B316" i="33"/>
  <c r="C316" i="33"/>
  <c r="A317" i="33"/>
  <c r="B317" i="33"/>
  <c r="C317" i="33"/>
  <c r="A318" i="33"/>
  <c r="B318" i="33"/>
  <c r="C318" i="33"/>
  <c r="A319" i="33"/>
  <c r="B319" i="33"/>
  <c r="C319" i="33"/>
  <c r="A320" i="33"/>
  <c r="B320" i="33"/>
  <c r="C320" i="33"/>
  <c r="A321" i="33"/>
  <c r="B321" i="33"/>
  <c r="C321" i="33"/>
  <c r="A322" i="33"/>
  <c r="B322" i="33"/>
  <c r="C322" i="33"/>
  <c r="A323" i="33"/>
  <c r="B323" i="33"/>
  <c r="C323" i="33"/>
  <c r="A324" i="33"/>
  <c r="B324" i="33"/>
  <c r="C324" i="33"/>
  <c r="A325" i="33"/>
  <c r="B325" i="33"/>
  <c r="C325" i="33"/>
  <c r="A326" i="33"/>
  <c r="B326" i="33"/>
  <c r="C326" i="33"/>
  <c r="A327" i="33"/>
  <c r="B327" i="33"/>
  <c r="C327" i="33"/>
  <c r="A328" i="33"/>
  <c r="B328" i="33"/>
  <c r="C328" i="33"/>
  <c r="A329" i="33"/>
  <c r="B329" i="33"/>
  <c r="C329" i="33"/>
  <c r="A330" i="33"/>
  <c r="B330" i="33"/>
  <c r="C330" i="33"/>
  <c r="A331" i="33"/>
  <c r="A287" i="33"/>
  <c r="B287" i="33"/>
  <c r="C287" i="33"/>
  <c r="A288" i="33"/>
  <c r="B288" i="33"/>
  <c r="C288" i="33"/>
  <c r="A289" i="33"/>
  <c r="B289" i="33"/>
  <c r="C289" i="33"/>
  <c r="A290" i="33"/>
  <c r="B290" i="33"/>
  <c r="C290" i="33"/>
  <c r="A291" i="33"/>
  <c r="C291" i="33"/>
  <c r="A292" i="33"/>
  <c r="B292" i="33"/>
  <c r="C292" i="33"/>
  <c r="A293" i="33"/>
  <c r="B293" i="33"/>
  <c r="C293" i="33"/>
  <c r="A294" i="33"/>
  <c r="B294" i="33"/>
  <c r="C294" i="33"/>
  <c r="A295" i="33"/>
  <c r="B295" i="33"/>
  <c r="C295" i="33"/>
  <c r="A296" i="33"/>
  <c r="B296" i="33"/>
  <c r="C296" i="33"/>
  <c r="A297" i="33"/>
  <c r="B297" i="33"/>
  <c r="C297" i="33"/>
  <c r="A300" i="33"/>
  <c r="B300" i="33"/>
  <c r="C300" i="33"/>
  <c r="A301" i="33"/>
  <c r="B301" i="33"/>
  <c r="C301" i="33"/>
  <c r="A302" i="33"/>
  <c r="B302" i="33"/>
  <c r="C302" i="33"/>
  <c r="A303" i="33"/>
  <c r="B303" i="33"/>
  <c r="C303" i="33"/>
  <c r="A304" i="33"/>
  <c r="B304" i="33"/>
  <c r="C304" i="33"/>
  <c r="A305" i="33"/>
  <c r="B305" i="33"/>
  <c r="C305" i="33"/>
  <c r="A306" i="33"/>
  <c r="B306" i="33"/>
  <c r="C306" i="33"/>
  <c r="A307" i="33"/>
  <c r="B307" i="33"/>
  <c r="C307" i="33"/>
  <c r="A308" i="33"/>
  <c r="B308" i="33"/>
  <c r="C308" i="33"/>
  <c r="A309" i="33"/>
  <c r="A262" i="33"/>
  <c r="B262" i="33"/>
  <c r="C262" i="33"/>
  <c r="A263" i="33"/>
  <c r="B263" i="33"/>
  <c r="C263" i="33"/>
  <c r="A264" i="33"/>
  <c r="B264" i="33"/>
  <c r="C264" i="33"/>
  <c r="A265" i="33"/>
  <c r="B265" i="33"/>
  <c r="C265" i="33"/>
  <c r="A266" i="33"/>
  <c r="B266" i="33"/>
  <c r="C266" i="33"/>
  <c r="A267" i="33"/>
  <c r="B267" i="33"/>
  <c r="C267" i="33"/>
  <c r="A268" i="33"/>
  <c r="B268" i="33"/>
  <c r="C268" i="33"/>
  <c r="A269" i="33"/>
  <c r="B269" i="33"/>
  <c r="C269" i="33"/>
  <c r="A270" i="33"/>
  <c r="B270" i="33"/>
  <c r="C270" i="33"/>
  <c r="A271" i="33"/>
  <c r="B271" i="33"/>
  <c r="C271" i="33"/>
  <c r="A272" i="33"/>
  <c r="B272" i="33"/>
  <c r="C272" i="33"/>
  <c r="A273" i="33"/>
  <c r="B273" i="33"/>
  <c r="C273" i="33"/>
  <c r="A274" i="33"/>
  <c r="B274" i="33"/>
  <c r="C274" i="33"/>
  <c r="A275" i="33"/>
  <c r="B275" i="33"/>
  <c r="C275" i="33"/>
  <c r="A276" i="33"/>
  <c r="B276" i="33"/>
  <c r="C276" i="33"/>
  <c r="A277" i="33"/>
  <c r="B277" i="33"/>
  <c r="C277" i="33"/>
  <c r="A278" i="33"/>
  <c r="B278" i="33"/>
  <c r="C278" i="33"/>
  <c r="A279" i="33"/>
  <c r="B279" i="33"/>
  <c r="C279" i="33"/>
  <c r="A280" i="33"/>
  <c r="B280" i="33"/>
  <c r="C280" i="33"/>
  <c r="A281" i="33"/>
  <c r="B281" i="33"/>
  <c r="C281" i="33"/>
  <c r="A282" i="33"/>
  <c r="C37" i="32"/>
  <c r="C515" i="33" s="1"/>
  <c r="B37" i="32"/>
  <c r="B515" i="33" s="1"/>
  <c r="C26" i="32"/>
  <c r="C507" i="33" s="1"/>
  <c r="B26" i="32"/>
  <c r="B507" i="33" s="1"/>
  <c r="C485" i="33"/>
  <c r="C477" i="33"/>
  <c r="C12" i="29"/>
  <c r="C468" i="33" s="1"/>
  <c r="B468" i="33"/>
  <c r="B356" i="33"/>
  <c r="L477" i="33" l="1"/>
  <c r="C331" i="33"/>
  <c r="B331" i="33"/>
  <c r="C31" i="10"/>
  <c r="C309" i="33" s="1"/>
  <c r="C525" i="33"/>
  <c r="B525" i="33"/>
  <c r="C537" i="33"/>
  <c r="B16" i="46"/>
  <c r="B537" i="33" s="1"/>
  <c r="C29" i="12"/>
  <c r="C356" i="33" s="1"/>
  <c r="B13" i="10"/>
  <c r="C29" i="9"/>
  <c r="C282" i="33" s="1"/>
  <c r="B29" i="9"/>
  <c r="B282" i="33" s="1"/>
  <c r="C33" i="8"/>
  <c r="C245" i="33" s="1"/>
  <c r="C440" i="33"/>
  <c r="B15" i="5"/>
  <c r="B12" i="5"/>
  <c r="L31" i="5" s="1"/>
  <c r="C145" i="33"/>
  <c r="C118" i="33"/>
  <c r="B118" i="33"/>
  <c r="B23" i="2"/>
  <c r="L145" i="33" l="1"/>
  <c r="L126" i="33"/>
  <c r="L21" i="33"/>
  <c r="L34" i="33"/>
  <c r="B129" i="33"/>
  <c r="N15" i="5"/>
  <c r="N129" i="33" s="1"/>
  <c r="B31" i="5"/>
  <c r="B145" i="33" s="1"/>
  <c r="B21" i="33"/>
  <c r="B291" i="33"/>
  <c r="B126" i="33"/>
  <c r="L282" i="33"/>
  <c r="B36" i="2"/>
  <c r="B34" i="33" s="1"/>
  <c r="N16" i="25"/>
  <c r="N257" i="33" s="1"/>
  <c r="N27" i="2"/>
  <c r="N25" i="33" s="1"/>
  <c r="N530" i="33"/>
  <c r="N33" i="2"/>
  <c r="N31" i="33" s="1"/>
  <c r="B31" i="10"/>
  <c r="B309" i="33" s="1"/>
  <c r="N32" i="2"/>
  <c r="N30" i="33" s="1"/>
  <c r="N31" i="2"/>
  <c r="N29" i="33" s="1"/>
  <c r="N35" i="2"/>
  <c r="N33" i="33" s="1"/>
  <c r="N29" i="2"/>
  <c r="N27" i="33" s="1"/>
  <c r="N34" i="2"/>
  <c r="N32" i="33" s="1"/>
  <c r="N30" i="2"/>
  <c r="N28" i="33" s="1"/>
  <c r="N28" i="2"/>
  <c r="N26" i="33" s="1"/>
  <c r="N26" i="2"/>
  <c r="N24" i="33" s="1"/>
  <c r="N25" i="2"/>
  <c r="N23" i="33" s="1"/>
  <c r="N24" i="2"/>
  <c r="N22" i="33" s="1"/>
  <c r="N19" i="2"/>
  <c r="N17" i="33" s="1"/>
  <c r="N16" i="2"/>
  <c r="N14" i="33" s="1"/>
  <c r="C370" i="33"/>
  <c r="L12" i="29"/>
  <c r="L468" i="33" s="1"/>
  <c r="L129" i="33" l="1"/>
  <c r="L291" i="33"/>
  <c r="L31" i="10"/>
  <c r="L309" i="33" s="1"/>
  <c r="N13" i="10"/>
  <c r="N291" i="33" s="1"/>
  <c r="N53" i="32"/>
  <c r="N525" i="33" s="1"/>
  <c r="N12" i="5"/>
  <c r="N126" i="33" s="1"/>
  <c r="N31" i="5"/>
  <c r="N145" i="33" s="1"/>
  <c r="M18" i="45"/>
  <c r="M370" i="33" s="1"/>
  <c r="M33" i="13"/>
  <c r="M399" i="33" s="1"/>
  <c r="M33" i="8"/>
  <c r="M245" i="33" s="1"/>
  <c r="N20" i="2"/>
  <c r="N18" i="33" s="1"/>
  <c r="N18" i="2"/>
  <c r="N16" i="33" s="1"/>
  <c r="N17" i="2"/>
  <c r="N15" i="33" s="1"/>
  <c r="N26" i="32" l="1"/>
  <c r="N507" i="33" s="1"/>
  <c r="N37" i="32"/>
  <c r="N515" i="33" s="1"/>
  <c r="N18" i="45"/>
  <c r="N370" i="33" s="1"/>
  <c r="N46" i="4"/>
  <c r="N118" i="33" s="1"/>
  <c r="N33" i="8"/>
  <c r="N245" i="33" s="1"/>
  <c r="N33" i="13"/>
  <c r="N399" i="33" s="1"/>
  <c r="C44" i="32"/>
  <c r="C519" i="33" s="1"/>
  <c r="B44" i="32"/>
  <c r="B519" i="33" s="1"/>
  <c r="N9" i="32" l="1"/>
  <c r="N490" i="33" s="1"/>
  <c r="N44" i="32" l="1"/>
  <c r="N519" i="33" s="1"/>
  <c r="M477" i="33" l="1"/>
  <c r="M12" i="29"/>
  <c r="N12" i="29" l="1"/>
  <c r="N468" i="33" s="1"/>
  <c r="M468" i="33"/>
  <c r="M32" i="14"/>
  <c r="M427" i="33" s="1"/>
  <c r="N9" i="19"/>
  <c r="N432" i="33" s="1"/>
  <c r="N9" i="30"/>
  <c r="N445" i="33" s="1"/>
  <c r="N9" i="45"/>
  <c r="N361" i="33" s="1"/>
  <c r="N9" i="29"/>
  <c r="N465" i="33" s="1"/>
  <c r="N9" i="21"/>
  <c r="N76" i="33" l="1"/>
  <c r="N32" i="14"/>
  <c r="N427" i="33" s="1"/>
  <c r="M485" i="33"/>
  <c r="M35" i="7"/>
  <c r="M210" i="33" s="1"/>
  <c r="N13" i="31"/>
  <c r="N477" i="33" s="1"/>
  <c r="N15" i="2"/>
  <c r="N13" i="33" s="1"/>
  <c r="N14" i="2"/>
  <c r="N12" i="33" s="1"/>
  <c r="N9" i="31"/>
  <c r="N473" i="33" s="1"/>
  <c r="L10" i="44"/>
  <c r="L216" i="33" s="1"/>
  <c r="N9" i="13"/>
  <c r="N375" i="33" s="1"/>
  <c r="N9" i="11"/>
  <c r="N314" i="33" s="1"/>
  <c r="N9" i="25"/>
  <c r="N250" i="33" s="1"/>
  <c r="N9" i="8"/>
  <c r="N221" i="33" s="1"/>
  <c r="N23" i="2"/>
  <c r="N21" i="33" s="1"/>
  <c r="M10" i="44"/>
  <c r="M216" i="33" s="1"/>
  <c r="N10" i="2"/>
  <c r="N8" i="33" s="1"/>
  <c r="N9" i="10"/>
  <c r="N287" i="33" s="1"/>
  <c r="N22" i="2"/>
  <c r="N20" i="33" s="1"/>
  <c r="N21" i="2"/>
  <c r="N19" i="33" s="1"/>
  <c r="N12" i="2"/>
  <c r="N10" i="33" s="1"/>
  <c r="N9" i="44"/>
  <c r="N215" i="33" s="1"/>
  <c r="N9" i="9"/>
  <c r="N262" i="33" s="1"/>
  <c r="N36" i="2" l="1"/>
  <c r="N34" i="33" s="1"/>
  <c r="N10" i="44"/>
  <c r="N216" i="33" s="1"/>
  <c r="N35" i="7"/>
  <c r="N210" i="33" s="1"/>
  <c r="N29" i="9"/>
  <c r="N282" i="33" s="1"/>
  <c r="N29" i="12"/>
  <c r="N356" i="33" s="1"/>
  <c r="N26" i="11"/>
  <c r="N331" i="33" s="1"/>
  <c r="N31" i="10"/>
  <c r="N309" i="33" s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L10" i="21"/>
  <c r="M10" i="21"/>
  <c r="N10" i="21" s="1"/>
  <c r="L11" i="21"/>
  <c r="M11" i="21"/>
  <c r="N11" i="21" s="1"/>
  <c r="L12" i="21"/>
  <c r="M12" i="21"/>
  <c r="N12" i="21" s="1"/>
  <c r="L13" i="21"/>
  <c r="M13" i="21"/>
  <c r="N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8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A277" i="43" l="1"/>
  <c r="B279" i="43"/>
  <c r="E279" i="43"/>
  <c r="G279" i="43"/>
  <c r="K279" i="43"/>
  <c r="M279" i="43"/>
  <c r="O279" i="43"/>
  <c r="M280" i="43"/>
  <c r="M31" i="43" s="1"/>
  <c r="C10" i="44"/>
  <c r="C216" i="33" s="1"/>
  <c r="B10" i="44"/>
  <c r="B216" i="33" s="1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M98" i="43"/>
  <c r="O98" i="43"/>
  <c r="B99" i="43"/>
  <c r="C99" i="43"/>
  <c r="E99" i="43"/>
  <c r="G99" i="43"/>
  <c r="K99" i="43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M140" i="43"/>
  <c r="O140" i="43"/>
  <c r="B141" i="43"/>
  <c r="C141" i="43"/>
  <c r="E141" i="43"/>
  <c r="G141" i="43"/>
  <c r="K141" i="43"/>
  <c r="M141" i="43"/>
  <c r="O141" i="43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M156" i="43"/>
  <c r="O156" i="43"/>
  <c r="B157" i="43"/>
  <c r="C157" i="43"/>
  <c r="E157" i="43"/>
  <c r="G157" i="43"/>
  <c r="K157" i="43"/>
  <c r="M157" i="43"/>
  <c r="O157" i="43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M161" i="43"/>
  <c r="O161" i="43"/>
  <c r="B166" i="43"/>
  <c r="C166" i="43"/>
  <c r="E166" i="43"/>
  <c r="G166" i="43"/>
  <c r="K166" i="43"/>
  <c r="M166" i="43"/>
  <c r="O166" i="43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M176" i="43"/>
  <c r="O176" i="43"/>
  <c r="B177" i="43"/>
  <c r="C177" i="43"/>
  <c r="E177" i="43"/>
  <c r="G177" i="43"/>
  <c r="K177" i="43"/>
  <c r="M177" i="43"/>
  <c r="O177" i="43"/>
  <c r="B178" i="43"/>
  <c r="C178" i="43"/>
  <c r="E178" i="43"/>
  <c r="G178" i="43"/>
  <c r="K178" i="43"/>
  <c r="M178" i="43"/>
  <c r="O178" i="43"/>
  <c r="B179" i="43"/>
  <c r="C179" i="43"/>
  <c r="E179" i="43"/>
  <c r="G179" i="43"/>
  <c r="K179" i="43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M185" i="43"/>
  <c r="O185" i="43"/>
  <c r="B186" i="43"/>
  <c r="C186" i="43"/>
  <c r="E186" i="43"/>
  <c r="G186" i="43"/>
  <c r="K186" i="43"/>
  <c r="M186" i="43"/>
  <c r="O186" i="43"/>
  <c r="B187" i="43"/>
  <c r="C187" i="43"/>
  <c r="E187" i="43"/>
  <c r="G187" i="43"/>
  <c r="K187" i="43"/>
  <c r="M187" i="43"/>
  <c r="O187" i="43"/>
  <c r="B188" i="43"/>
  <c r="C188" i="43"/>
  <c r="E188" i="43"/>
  <c r="G188" i="43"/>
  <c r="K188" i="43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M190" i="43"/>
  <c r="O190" i="43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C52" i="7"/>
  <c r="Q93" i="38"/>
  <c r="L187" i="43" l="1"/>
  <c r="L188" i="43"/>
  <c r="L168" i="43"/>
  <c r="L98" i="43"/>
  <c r="P177" i="43"/>
  <c r="L177" i="43"/>
  <c r="L159" i="43"/>
  <c r="P141" i="43"/>
  <c r="L110" i="43"/>
  <c r="L94" i="43"/>
  <c r="P185" i="43"/>
  <c r="P190" i="43"/>
  <c r="L190" i="43"/>
  <c r="L186" i="43"/>
  <c r="L176" i="43"/>
  <c r="P166" i="43"/>
  <c r="L166" i="43"/>
  <c r="P161" i="43"/>
  <c r="L161" i="43"/>
  <c r="P157" i="43"/>
  <c r="F157" i="43"/>
  <c r="L140" i="43"/>
  <c r="L99" i="43"/>
  <c r="L179" i="43"/>
  <c r="L107" i="43"/>
  <c r="L185" i="43"/>
  <c r="L157" i="43"/>
  <c r="L81" i="43"/>
  <c r="L53" i="43"/>
  <c r="P186" i="43"/>
  <c r="F178" i="43"/>
  <c r="L156" i="43"/>
  <c r="F52" i="43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I270" i="43"/>
  <c r="J270" i="43" s="1"/>
  <c r="I220" i="43"/>
  <c r="J220" i="43" s="1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E14" i="22" l="1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7" i="40" l="1"/>
  <c r="R43" i="40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105" i="41" s="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R84" i="41" l="1"/>
  <c r="F27" i="41"/>
  <c r="S12" i="41"/>
  <c r="J10" i="40"/>
  <c r="I6" i="39"/>
  <c r="Q6" i="39"/>
  <c r="J8" i="40"/>
  <c r="M6" i="39"/>
  <c r="O6" i="39"/>
  <c r="D6" i="39"/>
  <c r="G6" i="39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L128" i="39" s="1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65" i="39" s="1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K40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H6" i="39" l="1"/>
  <c r="L6" i="39"/>
  <c r="F15" i="39"/>
  <c r="S6" i="39"/>
  <c r="J9" i="41"/>
  <c r="J11" i="41" s="1"/>
  <c r="J6" i="41"/>
  <c r="J8" i="41" s="1"/>
  <c r="J164" i="39"/>
  <c r="J165" i="39" s="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T6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L94" i="38" s="1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L93" i="38" s="1"/>
  <c r="K120" i="38"/>
  <c r="K124" i="38"/>
  <c r="L124" i="38" s="1"/>
  <c r="Q13" i="36"/>
  <c r="R13" i="36" s="1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L99" i="38" s="1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L150" i="38" s="1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D55" i="37" l="1"/>
  <c r="P64" i="38"/>
  <c r="P74" i="38" s="1"/>
  <c r="P120" i="38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H86" i="38" s="1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H192" i="38" s="1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P130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J164" i="38"/>
  <c r="F164" i="38"/>
  <c r="J152" i="38"/>
  <c r="F152" i="38"/>
  <c r="N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E253" i="34"/>
  <c r="E254" i="34"/>
  <c r="E255" i="34"/>
  <c r="E256" i="34"/>
  <c r="E257" i="34"/>
  <c r="E258" i="34"/>
  <c r="E259" i="34"/>
  <c r="C250" i="34"/>
  <c r="Q250" i="34" s="1"/>
  <c r="C251" i="34"/>
  <c r="C252" i="34"/>
  <c r="C253" i="34"/>
  <c r="C254" i="34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Q146" i="34" s="1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O125" i="34" s="1"/>
  <c r="P125" i="34" s="1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Q256" i="34" l="1"/>
  <c r="Q142" i="34"/>
  <c r="Q252" i="34"/>
  <c r="Q77" i="34"/>
  <c r="Q254" i="34"/>
  <c r="O80" i="34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C10" i="22" l="1"/>
  <c r="C257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D10" i="22"/>
  <c r="B68" i="7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 avaliação para colonoscopia.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<sst xmlns="http://schemas.openxmlformats.org/spreadsheetml/2006/main" count="6109" uniqueCount="689">
  <si>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</si>
  <si>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</si>
  <si>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</si>
  <si>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</si>
  <si>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</si>
  <si>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</si>
  <si>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</si>
  <si>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</si>
  <si>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</si>
  <si>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</si>
  <si>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</si>
  <si>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</si>
  <si>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</si>
  <si>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</si>
  <si>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</si>
  <si>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</si>
  <si>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</si>
  <si>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</si>
  <si>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</si>
  <si>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</si>
  <si>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</si>
  <si>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</si>
  <si>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</si>
  <si>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</si>
  <si>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</si>
  <si>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</si>
  <si>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</si>
  <si>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</si>
  <si>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</si>
  <si>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</si>
  <si>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</si>
  <si>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</si>
  <si>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</si>
  <si>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</si>
  <si>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</si>
  <si>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</si>
  <si>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</si>
  <si>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</si>
  <si>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</si>
  <si>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</si>
  <si>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</si>
  <si>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</si>
  <si>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</si>
  <si>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</si>
  <si>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</si>
  <si>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</si>
  <si>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</si>
  <si>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</si>
  <si>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</si>
  <si>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</si>
  <si>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</si>
  <si>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</si>
  <si>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</si>
  <si>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</si>
  <si>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</si>
  <si>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</si>
  <si>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</si>
  <si>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</si>
  <si>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</si>
  <si>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</si>
  <si>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</si>
  <si>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</si>
  <si>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</si>
  <si>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</si>
  <si>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</si>
  <si>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</si>
  <si>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</si>
  <si>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</si>
  <si>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</si>
  <si>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</si>
  <si>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</si>
  <si>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</si>
  <si>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</si>
  <si>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</si>
  <si>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</si>
  <si>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</si>
  <si>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</si>
  <si>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</si>
  <si>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</si>
  <si>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</si>
  <si>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</si>
  <si>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</si>
  <si>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</si>
  <si>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</si>
  <si>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</si>
  <si>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</si>
  <si>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</si>
  <si>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</si>
  <si>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</si>
  <si>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</si>
  <si>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</si>
  <si>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</si>
  <si>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</si>
  <si>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</si>
  <si>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</si>
  <si>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</si>
  <si>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</si>
  <si>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</si>
  <si>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</si>
  <si>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</si>
  <si>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</si>
  <si>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</si>
  <si>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</si>
  <si>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</si>
  <si>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</si>
  <si>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</si>
  <si>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</si>
  <si>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</si>
  <si>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</si>
  <si>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</si>
  <si>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</si>
  <si>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</si>
  <si>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</si>
  <si>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</si>
  <si>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</si>
  <si>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</si>
  <si>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</si>
  <si>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</si>
  <si>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</si>
  <si>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</si>
  <si>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</si>
  <si>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</si>
  <si>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</si>
  <si>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</si>
  <si>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</si>
  <si>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</si>
  <si>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</si>
  <si>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</si>
  <si>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</si>
  <si>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</si>
  <si>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</si>
  <si>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</si>
  <si>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</si>
  <si>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</si>
  <si>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</si>
  <si>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</si>
  <si>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</si>
  <si>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</si>
  <si>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</si>
  <si>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</si>
  <si>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</si>
  <si>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</si>
  <si>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</si>
  <si>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</si>
  <si>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</si>
  <si>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</si>
  <si>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</si>
  <si>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</si>
  <si>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</si>
  <si>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</si>
  <si>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</si>
  <si>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</si>
  <si>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</si>
  <si>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</si>
  <si>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</si>
  <si>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</si>
  <si>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</si>
  <si>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</si>
  <si>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</si>
  <si>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</si>
  <si>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</si>
  <si>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</si>
  <si>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</si>
  <si>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</si>
  <si>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</si>
  <si>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</si>
  <si>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</si>
  <si>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</si>
  <si>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</si>
  <si>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</si>
  <si>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</si>
  <si>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</si>
  <si>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</si>
  <si>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Fisioterapeuta (30h) UBS (Emad)</t>
  </si>
  <si>
    <t>Clínica Médica - Diarista (30 hs)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</si>
  <si>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</si>
  <si>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</si>
  <si>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</si>
  <si>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</si>
  <si>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</si>
  <si>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</si>
  <si>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</si>
  <si>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</si>
  <si>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</si>
  <si>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</si>
  <si>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</si>
  <si>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</si>
  <si>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</si>
  <si>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</si>
  <si>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</si>
  <si>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</si>
  <si>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</si>
  <si>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</si>
  <si>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</si>
  <si>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</si>
  <si>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</si>
  <si>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</si>
  <si>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</si>
  <si>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</si>
  <si>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</si>
  <si>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</si>
  <si>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</si>
  <si>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</si>
  <si>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</si>
  <si>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</si>
  <si>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</si>
  <si>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</si>
  <si>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</si>
  <si>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</si>
  <si>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</si>
  <si>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</si>
  <si>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</si>
  <si>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</si>
  <si>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</si>
  <si>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</si>
  <si>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</si>
  <si>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</si>
  <si>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</si>
  <si>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</si>
  <si>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</si>
  <si>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</si>
  <si>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</si>
  <si>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</si>
  <si>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</si>
  <si>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</si>
  <si>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</si>
  <si>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</si>
  <si>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</si>
  <si>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</si>
  <si>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</si>
  <si>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</si>
  <si>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</si>
  <si>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</si>
  <si>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</si>
  <si>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</si>
  <si>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</si>
  <si>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</si>
  <si>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</si>
  <si>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</si>
  <si>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</si>
  <si>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</si>
  <si>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</si>
  <si>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</si>
  <si>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</si>
  <si>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</si>
  <si>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</si>
  <si>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</si>
  <si>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</si>
  <si>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</si>
  <si>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</si>
  <si>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</si>
  <si>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</si>
  <si>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</si>
  <si>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</si>
  <si>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</si>
  <si>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</si>
  <si>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</si>
  <si>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</si>
  <si>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</si>
  <si>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</si>
  <si>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</si>
  <si>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</si>
  <si>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</si>
  <si>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</si>
  <si>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</si>
  <si>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</si>
  <si>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</si>
  <si>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</si>
  <si>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</si>
  <si>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</si>
  <si>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</si>
  <si>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</si>
  <si>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</si>
  <si>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</si>
  <si>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</si>
  <si>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</si>
  <si>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</si>
  <si>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</si>
  <si>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</si>
  <si>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</si>
  <si>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</si>
  <si>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</si>
  <si>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</si>
  <si>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</si>
  <si>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</si>
  <si>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</si>
  <si>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</si>
  <si>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</si>
  <si>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</si>
  <si>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</si>
  <si>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</si>
  <si>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</si>
  <si>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</si>
  <si>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</si>
  <si>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</si>
  <si>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</si>
  <si>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</si>
  <si>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</si>
  <si>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</si>
  <si>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</si>
  <si>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</si>
  <si>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</si>
  <si>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</si>
  <si>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</si>
  <si>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</si>
  <si>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</si>
  <si>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</si>
  <si>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</si>
  <si>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</si>
  <si>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</si>
  <si>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</si>
  <si>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</si>
  <si>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</si>
  <si>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</si>
  <si>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</si>
  <si>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</si>
  <si>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</si>
  <si>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</si>
  <si>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</si>
  <si>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</si>
  <si>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</si>
  <si>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</si>
  <si>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</si>
  <si>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</si>
  <si>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</si>
  <si>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</si>
  <si>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</si>
  <si>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</si>
  <si>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</si>
  <si>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</si>
  <si>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</si>
  <si>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</si>
  <si>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</si>
  <si>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</si>
  <si>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</si>
  <si>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</si>
  <si>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</si>
  <si>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</si>
  <si>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</si>
  <si>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</si>
  <si>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</si>
  <si>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</si>
  <si>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</si>
  <si>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</si>
  <si>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</si>
  <si>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</si>
  <si>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</si>
  <si>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</si>
  <si>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</si>
  <si>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</si>
  <si>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</si>
  <si>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</si>
  <si>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</si>
  <si>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</si>
  <si>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</si>
  <si>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</si>
  <si>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</si>
  <si>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</si>
  <si>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</si>
  <si>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</si>
  <si>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</si>
  <si>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</si>
  <si>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</si>
  <si>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</si>
  <si>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</si>
  <si>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</si>
  <si>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</si>
  <si>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</si>
  <si>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</si>
  <si>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</si>
  <si>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</si>
  <si>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</si>
  <si>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</si>
  <si>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</si>
  <si>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</si>
  <si>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</si>
  <si>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</si>
  <si>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</si>
  <si>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</si>
  <si>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</si>
  <si>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</si>
  <si>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</si>
  <si>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</si>
  <si>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</si>
  <si>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</si>
  <si>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</si>
  <si>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</si>
  <si>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</si>
  <si>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</si>
  <si>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</si>
  <si>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</si>
  <si>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</si>
  <si>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</si>
  <si>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</si>
  <si>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</si>
  <si>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</si>
  <si>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UBS IZOLINA MAZZEI - TRADICIONAL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</si>
  <si>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</si>
  <si>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</si>
  <si>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</si>
  <si>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</si>
  <si>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</si>
  <si>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</si>
  <si>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</si>
  <si>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</si>
  <si>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</si>
  <si>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</si>
  <si>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</si>
  <si>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</si>
  <si>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</si>
  <si>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</si>
  <si>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</si>
  <si>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</si>
  <si>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</si>
  <si>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</si>
  <si>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</si>
  <si>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</si>
  <si>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</si>
  <si>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</si>
  <si>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</si>
  <si>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</si>
  <si>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</si>
  <si>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</si>
  <si>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</si>
  <si>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</si>
  <si>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</si>
  <si>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</si>
  <si>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</si>
  <si>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</si>
  <si>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</si>
  <si>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</si>
  <si>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</si>
  <si>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</si>
  <si>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</si>
  <si>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</si>
  <si>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</si>
  <si>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</si>
  <si>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</si>
  <si>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</si>
  <si>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</si>
  <si>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</si>
  <si>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</si>
  <si>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</si>
  <si>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</si>
  <si>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</si>
  <si>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</si>
  <si>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</si>
  <si>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</si>
  <si>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</si>
  <si>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</si>
  <si>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</si>
  <si>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</si>
  <si>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</si>
  <si>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</si>
  <si>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</si>
  <si>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</si>
  <si>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</si>
  <si>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</si>
  <si>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</si>
  <si>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</si>
  <si>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</si>
  <si>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</si>
  <si>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</si>
  <si>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</si>
  <si>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</si>
  <si>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</si>
  <si>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</si>
  <si>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</si>
  <si>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</si>
  <si>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</si>
  <si>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</si>
  <si>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</si>
  <si>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</si>
  <si>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</si>
  <si>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</si>
  <si>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</si>
  <si>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</si>
  <si>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</si>
  <si>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</si>
  <si>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</si>
  <si>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</si>
  <si>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</si>
  <si>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</si>
  <si>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</si>
  <si>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</si>
  <si>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</si>
  <si>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Janeiro</t>
  </si>
  <si>
    <t>Total</t>
  </si>
  <si>
    <t>Real.</t>
  </si>
  <si>
    <t>Cont.</t>
  </si>
  <si>
    <t>Meta Contratada Mensal</t>
  </si>
  <si>
    <t xml:space="preserve">Médico Mastologista (consulta) - 10hrs </t>
  </si>
  <si>
    <t>Médico Ortopedista (consulta) - 12hrs</t>
  </si>
  <si>
    <t>Médico Neurologista (consulta) - 12hrs</t>
  </si>
  <si>
    <t>Médico Psiquiatria (consulta) - 20hrs</t>
  </si>
  <si>
    <t>Médico Pneumologista (ODP)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</si>
  <si>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</si>
  <si>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</si>
  <si>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</si>
  <si>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</si>
  <si>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</si>
  <si>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</si>
  <si>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</si>
  <si>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</si>
  <si>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</si>
  <si>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</si>
  <si>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</si>
  <si>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</si>
  <si>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</si>
  <si>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</si>
  <si>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</si>
  <si>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</si>
  <si>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</si>
  <si>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</si>
  <si>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</si>
  <si>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</si>
  <si>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</si>
  <si>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</si>
  <si>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</si>
  <si>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</si>
  <si>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</si>
  <si>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</si>
  <si>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</si>
  <si>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</si>
  <si>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</si>
  <si>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</si>
  <si>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</si>
  <si>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</si>
  <si>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</si>
  <si>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</si>
  <si>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</si>
  <si>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</si>
  <si>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</si>
  <si>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</si>
  <si>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</si>
  <si>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</si>
  <si>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</si>
  <si>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</si>
  <si>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</si>
  <si>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</si>
  <si>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</si>
  <si>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</si>
  <si>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</si>
  <si>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</si>
  <si>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</si>
  <si>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</si>
  <si>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</si>
  <si>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</si>
  <si>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</si>
  <si>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</si>
  <si>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</si>
  <si>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</si>
  <si>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</si>
  <si>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</si>
  <si>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</si>
  <si>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</si>
  <si>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</si>
  <si>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</si>
  <si>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</si>
  <si>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</si>
  <si>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</si>
  <si>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TOTAL EXAMES</t>
  </si>
  <si>
    <t xml:space="preserve">TOTAL </t>
  </si>
  <si>
    <t>Cirurgias</t>
  </si>
  <si>
    <t xml:space="preserve">Médico Generelista (VD) - ESF </t>
  </si>
  <si>
    <t>Enfermeiro (VD) - ESF</t>
  </si>
  <si>
    <t>Médico Generelista (VD) - ESF</t>
  </si>
  <si>
    <t>Fonoaudiólogo (consulta/ VD) - 12hrs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</si>
  <si>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</si>
  <si>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</si>
  <si>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</si>
  <si>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</si>
  <si>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</si>
  <si>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</si>
  <si>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</si>
  <si>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</si>
  <si>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</si>
  <si>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</si>
  <si>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</si>
  <si>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</si>
  <si>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</si>
  <si>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</si>
  <si>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</si>
  <si>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</si>
  <si>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</si>
  <si>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PICS - Atividades Coletivas</t>
  </si>
  <si>
    <t>Cirurgião Dentista (TI clínico restaurador) - 20hrs</t>
  </si>
  <si>
    <t>Médico Clínico (consulta)  - 20hrs</t>
  </si>
  <si>
    <t>Psicólogo (consulta/ VD) - 30hrs</t>
  </si>
  <si>
    <t>Psicólogo (nº grupos)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</si>
  <si>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</si>
  <si>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</si>
  <si>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</si>
  <si>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</si>
  <si>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</si>
  <si>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</si>
  <si>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</si>
  <si>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</si>
  <si>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</si>
  <si>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</si>
  <si>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</si>
  <si>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</si>
  <si>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</si>
  <si>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</si>
  <si>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</si>
  <si>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</si>
  <si>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</si>
  <si>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</si>
  <si>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</si>
  <si>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</si>
  <si>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</si>
  <si>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</si>
  <si>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</si>
  <si>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</si>
  <si>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</si>
  <si>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</si>
  <si>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</si>
  <si>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</si>
  <si>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</si>
  <si>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</si>
  <si>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</si>
  <si>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</si>
  <si>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Eletroneuromiografia</t>
  </si>
  <si>
    <t>Urologista (cirurgia) - 12hrs</t>
  </si>
  <si>
    <t>Cirurgião Dentista (consulta/atendimento) - 20hrs</t>
  </si>
  <si>
    <t>Procedimentos de Odontologia Pacientes Especiais (sob anestesia)</t>
  </si>
  <si>
    <t>UBS PARQUE NOVO MUNDO I - ESF - 2025</t>
  </si>
  <si>
    <t>UBS PARQUE NOVO MUNDO II - ESF - 2025</t>
  </si>
  <si>
    <t>AMA/UBS JARDIM BRASIL - ESF - 2025</t>
  </si>
  <si>
    <t>AMA/UBS VILA MEDEIROS - 2025</t>
  </si>
  <si>
    <t>UBS VILA IZOLINA MAZZEI - 2025</t>
  </si>
  <si>
    <t>UBS VILA GUILHERME - 2025</t>
  </si>
  <si>
    <t>UBS JARDIM JAPÃO - 2025</t>
  </si>
  <si>
    <t>UBS VILA EDE - 2025</t>
  </si>
  <si>
    <t>UBS VILA LEONOR  - 2025</t>
  </si>
  <si>
    <t>UBS VILA SABRINA - 2025</t>
  </si>
  <si>
    <t>UBS CARANDIRU - 2025</t>
  </si>
  <si>
    <t>UBS VILA MARIA - DR. LUIZ PAULO GNECCO - 2025</t>
  </si>
  <si>
    <t>UBS JARDIM JULIETA - ESF - 2025</t>
  </si>
  <si>
    <t>EMAD (EQUIPE MULTIPROFISSIONAL ATENÇÃO DOMICILIAR) JD JAPÃO - 2025</t>
  </si>
  <si>
    <t>URSI (UNIDADE REFERENCIA SAÚDE DO IDOSO) CARANDIRU - 2025</t>
  </si>
  <si>
    <t>PAI IZOLINA (PROGRAMA DE ACOMPANHANTE IDOSOS) - 2025</t>
  </si>
  <si>
    <t>PAI MEDEIROS (PROGRAMA DE ACOMPANHANTE IDOSOS) - 2025</t>
  </si>
  <si>
    <t>CEO - ESPECIALIDADES ODONTOLOGIAS VILA MARIA/ VILA GUILHERME  - 2025</t>
  </si>
  <si>
    <t>CER (CENTRO ESPECIALIZADO DE REABILITAÇÃO) CARANDIRU - 2025</t>
  </si>
  <si>
    <t>APD (ACOMPANHANTE DE PESSOA COM DEFICIÊNCIA) CER CARANDIRU - 2025</t>
  </si>
  <si>
    <t>CAPS INFANTOJUVENIL VILA MARIA - 2025</t>
  </si>
  <si>
    <t>HOSPITAL DIA RHC VILA GUILHERME - 2025</t>
  </si>
  <si>
    <t>SERVIÇO DE APOIO DIAGNÓSTICO E TERAPÊUTICO -  HORA CERTA VILA GUILHERME - 2025</t>
  </si>
  <si>
    <t>SERVIÇO DE APOIO DIAGNÓSTICO E TERAPÊUTICO -  UBS INTEGRAL IZOLINA MAZZEI – 2025</t>
  </si>
  <si>
    <t>REDE ASSISTENCIAL DA SUPERVISÃO TÉCNICA DA SAÚDE VILA MARIA / VILA GUILHERME  - ANO 2025</t>
  </si>
  <si>
    <t>UBS PARQUE NOVO MUNDO I – 2025</t>
  </si>
  <si>
    <t>UBS PARQUE NOVO MUNDO II – 2025</t>
  </si>
  <si>
    <t>AMA/UBS JARDIM BRASIL – 2025</t>
  </si>
  <si>
    <t>UBS VILA GUILHERME – 2025</t>
  </si>
  <si>
    <t>AMA/UBS VILA MEDEIROS – 2025</t>
  </si>
  <si>
    <t>PAI VILA MEDEIROS – 2025</t>
  </si>
  <si>
    <t>UBS IZOLINA MAZZEI – 2025</t>
  </si>
  <si>
    <t>PAI (PROG. SAÚDE IDOSO) / IZOLINA MAZZEI – 2025</t>
  </si>
  <si>
    <t>UBS JARDIM JAPÃO – 2025</t>
  </si>
  <si>
    <t>EMAD (JARDIM JAPÃO) – 2025</t>
  </si>
  <si>
    <t>UBS VILA EDE – 2025</t>
  </si>
  <si>
    <t>UBS VILA LEONOR – 2025</t>
  </si>
  <si>
    <t>UBS VILA SABRINA – 2025</t>
  </si>
  <si>
    <t>UBS CARANDIRU – 2025</t>
  </si>
  <si>
    <t>URSI CARANDIRU – 2025</t>
  </si>
  <si>
    <t>UBS VILA MARIA - DR PAULO GNECCO – 2025</t>
  </si>
  <si>
    <t>UBS JARDIM JULIETA – 2025</t>
  </si>
  <si>
    <t>CEO II (ESPECIALIDADES ODONTOLÓGICAS) VILA GUILHERME - 2025</t>
  </si>
  <si>
    <t>CER (CENTRO ESP. REABILITAÇÃO) CARANDIRU - 2025</t>
  </si>
  <si>
    <t>APD (ACOMP. DE PESSOA COM DEFICIÊNCIA) CER CARANDIRU - 2025</t>
  </si>
  <si>
    <t>SERVIÇO DE APOIO DIAGNÓSTICO (SADT) - HD VILA GUILHERME - 2025</t>
  </si>
  <si>
    <t>SERVIÇO DE APOIO DIAGNÓSTICO (SADT) - UBS IZOLINA MAZZEI - 2025</t>
  </si>
  <si>
    <t>Cir. Dentista Estomatologia - nº procedimentos - 20hrs</t>
  </si>
  <si>
    <t>Cirurgião Dentista (consulta/ atendimento) - 20hrs</t>
  </si>
  <si>
    <t>Médico Infectologista (TB) (consulta) - 20hrs</t>
  </si>
  <si>
    <t>Cirurgião Dentista (TI clínico restaurador) - ESF - 40hrs</t>
  </si>
  <si>
    <t>Cirurgião Dentista (consulta/ atendimento) - ESF - 40hrs</t>
  </si>
  <si>
    <t>UPA III DR JOSE MAURO DEL ROIO CORREA - 2025</t>
  </si>
  <si>
    <t xml:space="preserve">Fonte: Sistema WEBSAASS / SICAP / SMS </t>
  </si>
  <si>
    <t>Contratado</t>
  </si>
  <si>
    <t>Realizado</t>
  </si>
  <si>
    <t>Fevereiro</t>
  </si>
  <si>
    <t>Março</t>
  </si>
  <si>
    <t>Abril</t>
  </si>
  <si>
    <r>
      <rPr>
        <b/>
        <i/>
        <sz val="9"/>
        <rFont val="Arial"/>
        <family val="2"/>
      </rPr>
      <t>Nota:</t>
    </r>
    <r>
      <rPr>
        <i/>
        <sz val="9"/>
        <rFont val="Arial"/>
        <family val="2"/>
      </rPr>
      <t xml:space="preserve"> as metas apresentadas serão ajustadas na avaliação do CTA com os descontos de déficits de vagas e ausênsias legais.</t>
    </r>
  </si>
  <si>
    <t>Nota 2: a partir de março/2025 os indicadores do SADT passaram a ser indicadores de monitoriamento (sem metas) conforme Portaria SMS 866/2024.</t>
  </si>
  <si>
    <t>Nota1: a partir de março/2025 os indicadores de Cirurgias e Exames passaram a ser indicadores de monitoriamento (sem metas) conforme Portaria SMS 866/2024.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</si>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</sst>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sz val="9"/>
      <color indexed="81"/>
      <name val="Segoe U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</fills>
  <borders count="175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1066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6" xfId="1" applyFont="1" applyBorder="1"/>
    <xf numFmtId="3" fontId="3" fillId="2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wrapText="1"/>
    </xf>
    <xf numFmtId="0" fontId="4" fillId="0" borderId="3" xfId="1" applyFont="1" applyBorder="1" applyAlignment="1">
      <alignment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 applyProtection="1">
      <alignment horizontal="center" vertical="center" wrapText="1"/>
      <protection locked="0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3" xfId="1" applyFont="1" applyBorder="1" applyAlignment="1">
      <alignment horizontal="left" vertical="center"/>
    </xf>
    <xf numFmtId="3" fontId="3" fillId="4" borderId="6" xfId="1" applyNumberFormat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164" fontId="5" fillId="3" borderId="10" xfId="1" applyNumberFormat="1" applyFont="1" applyFill="1" applyBorder="1" applyAlignment="1">
      <alignment horizontal="center" vertical="center" wrapText="1"/>
    </xf>
    <xf numFmtId="0" fontId="3" fillId="0" borderId="15" xfId="1" applyFont="1" applyBorder="1"/>
    <xf numFmtId="3" fontId="3" fillId="2" borderId="15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3" borderId="12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/>
    </xf>
    <xf numFmtId="0" fontId="4" fillId="8" borderId="12" xfId="1" applyFont="1" applyFill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8" borderId="12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4" xfId="1" applyNumberFormat="1" applyFont="1" applyFill="1" applyBorder="1" applyAlignment="1">
      <alignment horizontal="center" vertical="center" wrapText="1"/>
    </xf>
    <xf numFmtId="164" fontId="7" fillId="7" borderId="14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164" fontId="7" fillId="3" borderId="19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/>
    </xf>
    <xf numFmtId="3" fontId="3" fillId="2" borderId="21" xfId="1" applyNumberFormat="1" applyFont="1" applyFill="1" applyBorder="1" applyAlignment="1">
      <alignment horizontal="center" vertical="center" wrapText="1"/>
    </xf>
    <xf numFmtId="164" fontId="5" fillId="3" borderId="21" xfId="1" applyNumberFormat="1" applyFont="1" applyFill="1" applyBorder="1" applyAlignment="1">
      <alignment horizontal="center" vertical="center" wrapText="1"/>
    </xf>
    <xf numFmtId="0" fontId="3" fillId="0" borderId="20" xfId="1" applyFont="1" applyBorder="1"/>
    <xf numFmtId="3" fontId="3" fillId="0" borderId="20" xfId="1" applyNumberFormat="1" applyFont="1" applyBorder="1" applyAlignment="1">
      <alignment horizontal="center" wrapText="1"/>
    </xf>
    <xf numFmtId="164" fontId="5" fillId="3" borderId="20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7" xfId="1" applyFont="1" applyFill="1" applyBorder="1" applyAlignment="1">
      <alignment horizontal="center" vertical="center" wrapText="1"/>
    </xf>
    <xf numFmtId="3" fontId="20" fillId="2" borderId="3" xfId="1" applyNumberFormat="1" applyFont="1" applyFill="1" applyBorder="1" applyAlignment="1">
      <alignment horizontal="center" vertical="center" wrapText="1"/>
    </xf>
    <xf numFmtId="3" fontId="20" fillId="2" borderId="22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0" fontId="4" fillId="14" borderId="22" xfId="1" applyFont="1" applyFill="1" applyBorder="1" applyAlignment="1">
      <alignment vertical="center"/>
    </xf>
    <xf numFmtId="0" fontId="4" fillId="14" borderId="3" xfId="1" applyFont="1" applyFill="1" applyBorder="1" applyAlignment="1">
      <alignment vertical="center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8" xfId="1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8" borderId="27" xfId="1" applyFont="1" applyFill="1" applyBorder="1" applyAlignment="1">
      <alignment horizontal="center" vertical="center"/>
    </xf>
    <xf numFmtId="0" fontId="3" fillId="10" borderId="27" xfId="1" applyFont="1" applyFill="1" applyBorder="1" applyAlignment="1">
      <alignment horizontal="center" vertical="center"/>
    </xf>
    <xf numFmtId="3" fontId="23" fillId="2" borderId="3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23" fillId="2" borderId="22" xfId="1" applyNumberFormat="1" applyFont="1" applyFill="1" applyBorder="1" applyAlignment="1">
      <alignment horizontal="center" vertical="center" wrapText="1"/>
    </xf>
    <xf numFmtId="3" fontId="23" fillId="2" borderId="21" xfId="1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1" fillId="4" borderId="13" xfId="1" applyFill="1" applyBorder="1" applyAlignment="1">
      <alignment horizontal="center" vertical="center"/>
    </xf>
    <xf numFmtId="164" fontId="5" fillId="3" borderId="34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27" xfId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166" fontId="4" fillId="0" borderId="22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/>
    </xf>
    <xf numFmtId="3" fontId="4" fillId="0" borderId="24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 wrapText="1"/>
    </xf>
    <xf numFmtId="164" fontId="5" fillId="3" borderId="22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164" fontId="5" fillId="3" borderId="24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166" fontId="20" fillId="2" borderId="22" xfId="1" applyNumberFormat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/>
    </xf>
    <xf numFmtId="0" fontId="4" fillId="8" borderId="25" xfId="1" applyFont="1" applyFill="1" applyBorder="1" applyAlignment="1">
      <alignment horizontal="left" vertical="center"/>
    </xf>
    <xf numFmtId="0" fontId="4" fillId="8" borderId="25" xfId="1" applyFont="1" applyFill="1" applyBorder="1" applyAlignment="1">
      <alignment horizontal="center" vertical="center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1" xfId="1" applyNumberFormat="1" applyFont="1" applyFill="1" applyBorder="1" applyAlignment="1">
      <alignment horizontal="center" vertical="center" wrapText="1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vertical="center"/>
    </xf>
    <xf numFmtId="3" fontId="4" fillId="0" borderId="26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7" borderId="26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30" xfId="1" applyNumberFormat="1" applyFont="1" applyBorder="1" applyAlignment="1">
      <alignment horizontal="center" vertical="center" wrapText="1"/>
    </xf>
    <xf numFmtId="164" fontId="5" fillId="3" borderId="30" xfId="1" applyNumberFormat="1" applyFont="1" applyFill="1" applyBorder="1" applyAlignment="1">
      <alignment horizontal="center" vertical="center" wrapText="1"/>
    </xf>
    <xf numFmtId="164" fontId="5" fillId="7" borderId="30" xfId="1" applyNumberFormat="1" applyFont="1" applyFill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wrapText="1"/>
    </xf>
    <xf numFmtId="3" fontId="3" fillId="4" borderId="30" xfId="1" applyNumberFormat="1" applyFont="1" applyFill="1" applyBorder="1" applyAlignment="1">
      <alignment horizontal="center" wrapText="1"/>
    </xf>
    <xf numFmtId="0" fontId="4" fillId="0" borderId="31" xfId="1" applyFont="1" applyBorder="1" applyAlignment="1">
      <alignment vertical="center"/>
    </xf>
    <xf numFmtId="3" fontId="3" fillId="0" borderId="26" xfId="1" applyNumberFormat="1" applyFont="1" applyBorder="1" applyAlignment="1">
      <alignment horizontal="center" wrapText="1"/>
    </xf>
    <xf numFmtId="3" fontId="3" fillId="4" borderId="26" xfId="1" applyNumberFormat="1" applyFont="1" applyFill="1" applyBorder="1" applyAlignment="1">
      <alignment horizontal="center" wrapText="1"/>
    </xf>
    <xf numFmtId="3" fontId="3" fillId="4" borderId="15" xfId="1" applyNumberFormat="1" applyFont="1" applyFill="1" applyBorder="1" applyAlignment="1">
      <alignment horizont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15" borderId="22" xfId="1" applyFont="1" applyFill="1" applyBorder="1" applyAlignment="1">
      <alignment vertical="center"/>
    </xf>
    <xf numFmtId="0" fontId="3" fillId="2" borderId="27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27" xfId="1" applyFont="1" applyFill="1" applyBorder="1" applyAlignment="1">
      <alignment horizontal="center" vertical="center" wrapText="1"/>
    </xf>
    <xf numFmtId="0" fontId="24" fillId="10" borderId="27" xfId="1" applyFont="1" applyFill="1" applyBorder="1" applyAlignment="1">
      <alignment horizontal="center" vertical="center"/>
    </xf>
    <xf numFmtId="164" fontId="5" fillId="9" borderId="3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25" fillId="2" borderId="22" xfId="1" applyNumberFormat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vertical="center" wrapText="1"/>
    </xf>
    <xf numFmtId="0" fontId="3" fillId="8" borderId="28" xfId="1" applyFont="1" applyFill="1" applyBorder="1" applyAlignment="1">
      <alignment horizontal="center" vertical="center"/>
    </xf>
    <xf numFmtId="0" fontId="3" fillId="10" borderId="28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7" borderId="18" xfId="1" applyNumberFormat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left" vertical="center"/>
    </xf>
    <xf numFmtId="0" fontId="23" fillId="2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/>
    </xf>
    <xf numFmtId="164" fontId="3" fillId="7" borderId="6" xfId="1" applyNumberFormat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/>
    </xf>
    <xf numFmtId="164" fontId="5" fillId="7" borderId="14" xfId="1" applyNumberFormat="1" applyFont="1" applyFill="1" applyBorder="1" applyAlignment="1">
      <alignment horizontal="center" vertical="center" wrapText="1"/>
    </xf>
    <xf numFmtId="164" fontId="5" fillId="7" borderId="21" xfId="1" applyNumberFormat="1" applyFont="1" applyFill="1" applyBorder="1" applyAlignment="1">
      <alignment horizontal="center" vertical="center" wrapText="1"/>
    </xf>
    <xf numFmtId="3" fontId="23" fillId="2" borderId="20" xfId="1" applyNumberFormat="1" applyFont="1" applyFill="1" applyBorder="1" applyAlignment="1">
      <alignment horizontal="center" vertical="center" wrapText="1"/>
    </xf>
    <xf numFmtId="3" fontId="3" fillId="4" borderId="20" xfId="1" applyNumberFormat="1" applyFont="1" applyFill="1" applyBorder="1" applyAlignment="1">
      <alignment horizontal="center" wrapText="1"/>
    </xf>
    <xf numFmtId="164" fontId="5" fillId="7" borderId="20" xfId="1" applyNumberFormat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vertical="center"/>
    </xf>
    <xf numFmtId="3" fontId="23" fillId="2" borderId="14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8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164" fontId="5" fillId="7" borderId="10" xfId="1" applyNumberFormat="1" applyFont="1" applyFill="1" applyBorder="1" applyAlignment="1">
      <alignment horizontal="center" vertical="center" wrapText="1"/>
    </xf>
    <xf numFmtId="164" fontId="5" fillId="7" borderId="34" xfId="1" applyNumberFormat="1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3" fontId="23" fillId="2" borderId="35" xfId="1" applyNumberFormat="1" applyFont="1" applyFill="1" applyBorder="1" applyAlignment="1">
      <alignment horizontal="center" vertical="center" wrapText="1"/>
    </xf>
    <xf numFmtId="3" fontId="4" fillId="0" borderId="35" xfId="1" applyNumberFormat="1" applyFont="1" applyBorder="1" applyAlignment="1">
      <alignment horizontal="center" vertical="center" wrapText="1"/>
    </xf>
    <xf numFmtId="164" fontId="5" fillId="3" borderId="35" xfId="1" applyNumberFormat="1" applyFont="1" applyFill="1" applyBorder="1" applyAlignment="1">
      <alignment horizontal="center" vertical="center" wrapText="1"/>
    </xf>
    <xf numFmtId="3" fontId="4" fillId="4" borderId="35" xfId="1" applyNumberFormat="1" applyFont="1" applyFill="1" applyBorder="1" applyAlignment="1">
      <alignment horizontal="center" vertical="center" wrapText="1"/>
    </xf>
    <xf numFmtId="164" fontId="5" fillId="7" borderId="35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3" fontId="20" fillId="2" borderId="6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0" xfId="1" applyNumberFormat="1" applyFont="1" applyFill="1" applyBorder="1" applyAlignment="1">
      <alignment horizontal="center" vertical="center" wrapText="1"/>
    </xf>
    <xf numFmtId="3" fontId="23" fillId="2" borderId="5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7" borderId="5" xfId="1" applyNumberFormat="1" applyFont="1" applyFill="1" applyBorder="1" applyAlignment="1">
      <alignment horizontal="center" vertical="center" wrapText="1"/>
    </xf>
    <xf numFmtId="0" fontId="4" fillId="0" borderId="36" xfId="1" applyFont="1" applyBorder="1" applyAlignment="1">
      <alignment vertical="center"/>
    </xf>
    <xf numFmtId="3" fontId="23" fillId="2" borderId="37" xfId="1" applyNumberFormat="1" applyFont="1" applyFill="1" applyBorder="1" applyAlignment="1">
      <alignment horizontal="center" vertical="center" wrapText="1"/>
    </xf>
    <xf numFmtId="3" fontId="4" fillId="0" borderId="37" xfId="1" applyNumberFormat="1" applyFont="1" applyBorder="1" applyAlignment="1">
      <alignment horizontal="center" vertical="center" wrapText="1"/>
    </xf>
    <xf numFmtId="164" fontId="5" fillId="3" borderId="37" xfId="1" applyNumberFormat="1" applyFont="1" applyFill="1" applyBorder="1" applyAlignment="1">
      <alignment horizontal="center" vertical="center" wrapText="1"/>
    </xf>
    <xf numFmtId="3" fontId="4" fillId="4" borderId="37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2" fillId="5" borderId="33" xfId="1" applyFont="1" applyFill="1" applyBorder="1" applyAlignment="1">
      <alignment horizontal="center" vertical="center"/>
    </xf>
    <xf numFmtId="0" fontId="4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23" fillId="8" borderId="27" xfId="1" applyFont="1" applyFill="1" applyBorder="1" applyAlignment="1">
      <alignment horizontal="center" vertical="center"/>
    </xf>
    <xf numFmtId="0" fontId="23" fillId="10" borderId="27" xfId="1" applyFont="1" applyFill="1" applyBorder="1" applyAlignment="1">
      <alignment horizontal="center" vertical="center"/>
    </xf>
    <xf numFmtId="0" fontId="23" fillId="8" borderId="7" xfId="1" applyFont="1" applyFill="1" applyBorder="1" applyAlignment="1">
      <alignment horizontal="center" vertical="center"/>
    </xf>
    <xf numFmtId="0" fontId="23" fillId="10" borderId="7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2" xfId="1" applyFont="1" applyFill="1" applyBorder="1" applyAlignment="1">
      <alignment horizontal="left" vertical="center"/>
    </xf>
    <xf numFmtId="0" fontId="3" fillId="8" borderId="27" xfId="1" applyFont="1" applyFill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9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2" xfId="1" applyNumberFormat="1" applyFont="1" applyFill="1" applyBorder="1" applyAlignment="1">
      <alignment horizontal="center" vertical="center" wrapText="1"/>
    </xf>
    <xf numFmtId="0" fontId="3" fillId="8" borderId="43" xfId="1" applyFont="1" applyFill="1" applyBorder="1" applyAlignment="1">
      <alignment horizontal="left" vertical="center"/>
    </xf>
    <xf numFmtId="0" fontId="0" fillId="0" borderId="41" xfId="0" applyBorder="1" applyAlignment="1">
      <alignment horizontal="left"/>
    </xf>
    <xf numFmtId="3" fontId="23" fillId="2" borderId="38" xfId="1" applyNumberFormat="1" applyFont="1" applyFill="1" applyBorder="1" applyAlignment="1">
      <alignment horizontal="center" vertical="center" wrapText="1"/>
    </xf>
    <xf numFmtId="164" fontId="5" fillId="3" borderId="45" xfId="1" applyNumberFormat="1" applyFont="1" applyFill="1" applyBorder="1" applyAlignment="1">
      <alignment horizontal="center" vertical="center" wrapText="1"/>
    </xf>
    <xf numFmtId="164" fontId="5" fillId="7" borderId="45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Border="1" applyAlignment="1">
      <alignment horizontal="center" vertical="center" wrapText="1"/>
    </xf>
    <xf numFmtId="3" fontId="3" fillId="4" borderId="45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23" fillId="2" borderId="44" xfId="1" applyNumberFormat="1" applyFont="1" applyFill="1" applyBorder="1" applyAlignment="1">
      <alignment horizontal="center" vertical="center" wrapText="1"/>
    </xf>
    <xf numFmtId="164" fontId="5" fillId="7" borderId="19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9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8" xfId="1" applyNumberFormat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1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4" borderId="26" xfId="1" applyNumberFormat="1" applyFont="1" applyFill="1" applyBorder="1" applyAlignment="1">
      <alignment horizontal="center" vertical="center" wrapText="1"/>
    </xf>
    <xf numFmtId="3" fontId="3" fillId="4" borderId="30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2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 vertical="center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14" borderId="2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15" borderId="2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3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3" fontId="20" fillId="17" borderId="22" xfId="1" applyNumberFormat="1" applyFont="1" applyFill="1" applyBorder="1" applyAlignment="1">
      <alignment horizontal="center" vertical="center" wrapText="1"/>
    </xf>
    <xf numFmtId="3" fontId="3" fillId="17" borderId="8" xfId="1" applyNumberFormat="1" applyFont="1" applyFill="1" applyBorder="1" applyAlignment="1">
      <alignment horizontal="center" vertical="center" wrapText="1"/>
    </xf>
    <xf numFmtId="3" fontId="3" fillId="17" borderId="6" xfId="1" applyNumberFormat="1" applyFont="1" applyFill="1" applyBorder="1" applyAlignment="1">
      <alignment horizontal="center" vertical="center" wrapText="1"/>
    </xf>
    <xf numFmtId="3" fontId="3" fillId="17" borderId="19" xfId="1" applyNumberFormat="1" applyFont="1" applyFill="1" applyBorder="1" applyAlignment="1">
      <alignment horizontal="center" vertical="center" wrapText="1"/>
    </xf>
    <xf numFmtId="0" fontId="3" fillId="17" borderId="27" xfId="1" applyFont="1" applyFill="1" applyBorder="1" applyAlignment="1">
      <alignment horizontal="center" vertical="center" wrapText="1"/>
    </xf>
    <xf numFmtId="3" fontId="23" fillId="17" borderId="3" xfId="1" applyNumberFormat="1" applyFont="1" applyFill="1" applyBorder="1" applyAlignment="1">
      <alignment horizontal="center" vertical="center" wrapText="1"/>
    </xf>
    <xf numFmtId="3" fontId="23" fillId="17" borderId="22" xfId="1" applyNumberFormat="1" applyFont="1" applyFill="1" applyBorder="1" applyAlignment="1">
      <alignment horizontal="center" vertical="center" wrapText="1"/>
    </xf>
    <xf numFmtId="3" fontId="20" fillId="17" borderId="3" xfId="1" applyNumberFormat="1" applyFont="1" applyFill="1" applyBorder="1" applyAlignment="1">
      <alignment horizontal="center" vertical="center" wrapText="1"/>
    </xf>
    <xf numFmtId="3" fontId="23" fillId="17" borderId="8" xfId="1" applyNumberFormat="1" applyFont="1" applyFill="1" applyBorder="1" applyAlignment="1">
      <alignment horizontal="center" vertical="center" wrapText="1"/>
    </xf>
    <xf numFmtId="0" fontId="3" fillId="17" borderId="12" xfId="1" applyFont="1" applyFill="1" applyBorder="1" applyAlignment="1">
      <alignment horizontal="center" vertical="center" wrapText="1"/>
    </xf>
    <xf numFmtId="0" fontId="3" fillId="17" borderId="25" xfId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3" fillId="17" borderId="21" xfId="1" applyNumberFormat="1" applyFont="1" applyFill="1" applyBorder="1" applyAlignment="1">
      <alignment horizontal="center" vertical="center" wrapText="1"/>
    </xf>
    <xf numFmtId="3" fontId="23" fillId="17" borderId="12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3" fillId="17" borderId="26" xfId="1" applyNumberFormat="1" applyFont="1" applyFill="1" applyBorder="1" applyAlignment="1">
      <alignment horizontal="center" vertical="center" wrapText="1"/>
    </xf>
    <xf numFmtId="3" fontId="3" fillId="17" borderId="45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3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6" xfId="1" applyNumberFormat="1" applyFont="1" applyFill="1" applyBorder="1" applyAlignment="1">
      <alignment horizontal="center" vertical="center" wrapText="1"/>
    </xf>
    <xf numFmtId="167" fontId="7" fillId="3" borderId="19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8" xfId="1" applyNumberFormat="1" applyFont="1" applyFill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1" xfId="1" applyNumberFormat="1" applyFont="1" applyFill="1" applyBorder="1" applyAlignment="1">
      <alignment horizontal="center" vertical="center" wrapText="1"/>
    </xf>
    <xf numFmtId="167" fontId="5" fillId="3" borderId="15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3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167" fontId="5" fillId="7" borderId="19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8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1" xfId="1" applyNumberFormat="1" applyFont="1" applyFill="1" applyBorder="1" applyAlignment="1">
      <alignment horizontal="center" vertical="center" wrapText="1"/>
    </xf>
    <xf numFmtId="167" fontId="5" fillId="7" borderId="26" xfId="1" applyNumberFormat="1" applyFont="1" applyFill="1" applyBorder="1" applyAlignment="1">
      <alignment horizontal="center" vertical="center" wrapText="1"/>
    </xf>
    <xf numFmtId="167" fontId="5" fillId="7" borderId="30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23" fillId="6" borderId="7" xfId="1" applyNumberFormat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167" fontId="23" fillId="10" borderId="27" xfId="1" applyNumberFormat="1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3" fontId="20" fillId="2" borderId="21" xfId="1" applyNumberFormat="1" applyFont="1" applyFill="1" applyBorder="1" applyAlignment="1">
      <alignment horizontal="center" vertical="center" wrapText="1"/>
    </xf>
    <xf numFmtId="0" fontId="3" fillId="0" borderId="46" xfId="1" applyFont="1" applyBorder="1"/>
    <xf numFmtId="0" fontId="3" fillId="0" borderId="46" xfId="1" applyFont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 wrapText="1"/>
    </xf>
    <xf numFmtId="3" fontId="3" fillId="17" borderId="46" xfId="1" applyNumberFormat="1" applyFont="1" applyFill="1" applyBorder="1" applyAlignment="1">
      <alignment horizontal="center" vertical="center" wrapText="1"/>
    </xf>
    <xf numFmtId="3" fontId="3" fillId="0" borderId="46" xfId="1" applyNumberFormat="1" applyFont="1" applyBorder="1" applyAlignment="1">
      <alignment horizontal="center" wrapText="1"/>
    </xf>
    <xf numFmtId="167" fontId="5" fillId="3" borderId="46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wrapText="1"/>
    </xf>
    <xf numFmtId="3" fontId="23" fillId="17" borderId="21" xfId="1" applyNumberFormat="1" applyFont="1" applyFill="1" applyBorder="1" applyAlignment="1">
      <alignment horizontal="center" vertical="center" wrapText="1"/>
    </xf>
    <xf numFmtId="0" fontId="3" fillId="0" borderId="47" xfId="1" applyFont="1" applyBorder="1"/>
    <xf numFmtId="0" fontId="3" fillId="0" borderId="47" xfId="1" applyFont="1" applyBorder="1" applyAlignment="1">
      <alignment horizontal="center" vertical="center"/>
    </xf>
    <xf numFmtId="3" fontId="3" fillId="0" borderId="47" xfId="1" applyNumberFormat="1" applyFont="1" applyBorder="1" applyAlignment="1">
      <alignment horizontal="center" wrapText="1"/>
    </xf>
    <xf numFmtId="167" fontId="5" fillId="3" borderId="47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wrapText="1"/>
    </xf>
    <xf numFmtId="167" fontId="5" fillId="7" borderId="47" xfId="1" applyNumberFormat="1" applyFont="1" applyFill="1" applyBorder="1" applyAlignment="1">
      <alignment horizontal="center" vertical="center" wrapText="1"/>
    </xf>
    <xf numFmtId="0" fontId="3" fillId="0" borderId="48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167" fontId="5" fillId="7" borderId="49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167" fontId="7" fillId="3" borderId="26" xfId="1" applyNumberFormat="1" applyFont="1" applyFill="1" applyBorder="1" applyAlignment="1">
      <alignment horizontal="center" vertical="center" wrapText="1"/>
    </xf>
    <xf numFmtId="167" fontId="7" fillId="3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 wrapText="1"/>
    </xf>
    <xf numFmtId="3" fontId="4" fillId="0" borderId="26" xfId="1" applyNumberFormat="1" applyFont="1" applyBorder="1" applyAlignment="1">
      <alignment horizontal="center" wrapText="1"/>
    </xf>
    <xf numFmtId="3" fontId="3" fillId="0" borderId="45" xfId="1" applyNumberFormat="1" applyFont="1" applyBorder="1" applyAlignment="1">
      <alignment horizontal="center" wrapText="1"/>
    </xf>
    <xf numFmtId="164" fontId="5" fillId="3" borderId="46" xfId="1" applyNumberFormat="1" applyFont="1" applyFill="1" applyBorder="1" applyAlignment="1">
      <alignment horizontal="center" vertical="center" wrapText="1"/>
    </xf>
    <xf numFmtId="164" fontId="5" fillId="7" borderId="46" xfId="1" applyNumberFormat="1" applyFont="1" applyFill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3" fontId="23" fillId="17" borderId="47" xfId="1" applyNumberFormat="1" applyFont="1" applyFill="1" applyBorder="1" applyAlignment="1">
      <alignment horizontal="center" vertical="center" wrapText="1"/>
    </xf>
    <xf numFmtId="0" fontId="26" fillId="0" borderId="21" xfId="1" applyFont="1" applyBorder="1" applyAlignment="1">
      <alignment vertical="center"/>
    </xf>
    <xf numFmtId="3" fontId="23" fillId="2" borderId="50" xfId="1" applyNumberFormat="1" applyFont="1" applyFill="1" applyBorder="1" applyAlignment="1">
      <alignment horizontal="center" vertical="center" wrapText="1"/>
    </xf>
    <xf numFmtId="3" fontId="3" fillId="2" borderId="47" xfId="1" applyNumberFormat="1" applyFont="1" applyFill="1" applyBorder="1" applyAlignment="1">
      <alignment horizontal="center" vertical="center" wrapText="1"/>
    </xf>
    <xf numFmtId="3" fontId="3" fillId="17" borderId="47" xfId="1" applyNumberFormat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3" fontId="3" fillId="2" borderId="34" xfId="1" applyNumberFormat="1" applyFont="1" applyFill="1" applyBorder="1" applyAlignment="1">
      <alignment horizontal="center" vertical="center" wrapText="1"/>
    </xf>
    <xf numFmtId="3" fontId="3" fillId="17" borderId="34" xfId="1" applyNumberFormat="1" applyFont="1" applyFill="1" applyBorder="1" applyAlignment="1">
      <alignment horizontal="center" vertical="center" wrapText="1"/>
    </xf>
    <xf numFmtId="167" fontId="7" fillId="3" borderId="34" xfId="1" applyNumberFormat="1" applyFont="1" applyFill="1" applyBorder="1" applyAlignment="1">
      <alignment horizontal="center" vertical="center" wrapText="1"/>
    </xf>
    <xf numFmtId="3" fontId="3" fillId="4" borderId="34" xfId="1" applyNumberFormat="1" applyFont="1" applyFill="1" applyBorder="1" applyAlignment="1">
      <alignment horizontal="center" vertical="center" wrapText="1"/>
    </xf>
    <xf numFmtId="167" fontId="5" fillId="7" borderId="34" xfId="1" applyNumberFormat="1" applyFont="1" applyFill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27" xfId="1" applyNumberFormat="1" applyFont="1" applyFill="1" applyBorder="1" applyAlignment="1">
      <alignment horizontal="center" vertical="center" wrapText="1"/>
    </xf>
    <xf numFmtId="168" fontId="4" fillId="0" borderId="22" xfId="1" applyNumberFormat="1" applyFont="1" applyBorder="1" applyAlignment="1">
      <alignment horizontal="center" vertical="center" wrapText="1"/>
    </xf>
    <xf numFmtId="168" fontId="4" fillId="0" borderId="21" xfId="1" applyNumberFormat="1" applyFont="1" applyBorder="1" applyAlignment="1">
      <alignment horizontal="center" vertical="center" wrapText="1"/>
    </xf>
    <xf numFmtId="168" fontId="4" fillId="0" borderId="11" xfId="1" applyNumberFormat="1" applyFont="1" applyBorder="1" applyAlignment="1">
      <alignment horizontal="center" vertical="center" wrapText="1"/>
    </xf>
    <xf numFmtId="168" fontId="3" fillId="0" borderId="34" xfId="1" applyNumberFormat="1" applyFont="1" applyBorder="1" applyAlignment="1">
      <alignment horizontal="center" vertical="center" wrapText="1"/>
    </xf>
    <xf numFmtId="168" fontId="3" fillId="0" borderId="47" xfId="1" applyNumberFormat="1" applyFont="1" applyBorder="1" applyAlignment="1">
      <alignment horizontal="center" wrapText="1"/>
    </xf>
    <xf numFmtId="168" fontId="3" fillId="0" borderId="46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6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8" borderId="12" xfId="1" applyNumberFormat="1" applyFont="1" applyFill="1" applyBorder="1" applyAlignment="1">
      <alignment horizontal="center" vertical="center"/>
    </xf>
    <xf numFmtId="168" fontId="4" fillId="8" borderId="25" xfId="1" applyNumberFormat="1" applyFont="1" applyFill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 wrapText="1"/>
    </xf>
    <xf numFmtId="168" fontId="4" fillId="0" borderId="12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wrapText="1"/>
    </xf>
    <xf numFmtId="168" fontId="4" fillId="0" borderId="26" xfId="1" applyNumberFormat="1" applyFont="1" applyBorder="1" applyAlignment="1">
      <alignment horizontal="center" wrapText="1"/>
    </xf>
    <xf numFmtId="168" fontId="3" fillId="0" borderId="15" xfId="1" applyNumberFormat="1" applyFont="1" applyBorder="1" applyAlignment="1">
      <alignment horizont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23" fillId="8" borderId="7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6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1" xfId="1" applyFont="1" applyBorder="1" applyAlignment="1">
      <alignment vertical="center"/>
    </xf>
    <xf numFmtId="0" fontId="3" fillId="8" borderId="53" xfId="1" applyFont="1" applyFill="1" applyBorder="1" applyAlignment="1">
      <alignment horizontal="center" vertical="center"/>
    </xf>
    <xf numFmtId="0" fontId="21" fillId="8" borderId="54" xfId="1" applyFont="1" applyFill="1" applyBorder="1" applyAlignment="1">
      <alignment horizontal="center" vertical="center" wrapText="1"/>
    </xf>
    <xf numFmtId="0" fontId="21" fillId="2" borderId="54" xfId="1" applyFont="1" applyFill="1" applyBorder="1" applyAlignment="1">
      <alignment horizontal="center" vertical="center" wrapText="1"/>
    </xf>
    <xf numFmtId="0" fontId="3" fillId="17" borderId="54" xfId="1" applyFont="1" applyFill="1" applyBorder="1" applyAlignment="1">
      <alignment horizontal="center" vertical="center" wrapText="1"/>
    </xf>
    <xf numFmtId="0" fontId="23" fillId="8" borderId="54" xfId="1" applyFont="1" applyFill="1" applyBorder="1" applyAlignment="1">
      <alignment horizontal="center" vertical="center" wrapText="1"/>
    </xf>
    <xf numFmtId="167" fontId="23" fillId="10" borderId="54" xfId="1" applyNumberFormat="1" applyFont="1" applyFill="1" applyBorder="1" applyAlignment="1">
      <alignment horizontal="center" vertical="center" wrapText="1"/>
    </xf>
    <xf numFmtId="0" fontId="23" fillId="6" borderId="54" xfId="1" applyFont="1" applyFill="1" applyBorder="1" applyAlignment="1">
      <alignment horizontal="center" vertical="center" wrapText="1"/>
    </xf>
    <xf numFmtId="167" fontId="23" fillId="6" borderId="54" xfId="1" applyNumberFormat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0" fontId="3" fillId="22" borderId="57" xfId="1" applyFont="1" applyFill="1" applyBorder="1" applyAlignment="1">
      <alignment horizontal="center"/>
    </xf>
    <xf numFmtId="0" fontId="3" fillId="22" borderId="46" xfId="1" applyFont="1" applyFill="1" applyBorder="1" applyAlignment="1">
      <alignment horizontal="center" vertical="center"/>
    </xf>
    <xf numFmtId="3" fontId="3" fillId="23" borderId="46" xfId="1" applyNumberFormat="1" applyFont="1" applyFill="1" applyBorder="1" applyAlignment="1">
      <alignment horizontal="center" vertical="center" wrapText="1"/>
    </xf>
    <xf numFmtId="3" fontId="3" fillId="22" borderId="46" xfId="1" applyNumberFormat="1" applyFont="1" applyFill="1" applyBorder="1" applyAlignment="1">
      <alignment horizontal="center" wrapText="1"/>
    </xf>
    <xf numFmtId="167" fontId="5" fillId="24" borderId="46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horizontal="center" vertical="center"/>
    </xf>
    <xf numFmtId="3" fontId="3" fillId="2" borderId="59" xfId="1" applyNumberFormat="1" applyFont="1" applyFill="1" applyBorder="1" applyAlignment="1">
      <alignment horizontal="center" vertical="center" wrapText="1"/>
    </xf>
    <xf numFmtId="3" fontId="3" fillId="17" borderId="59" xfId="1" applyNumberFormat="1" applyFont="1" applyFill="1" applyBorder="1" applyAlignment="1">
      <alignment horizontal="center" vertical="center" wrapText="1"/>
    </xf>
    <xf numFmtId="3" fontId="4" fillId="0" borderId="59" xfId="1" applyNumberFormat="1" applyFont="1" applyBorder="1" applyAlignment="1">
      <alignment horizontal="center" vertical="center" wrapText="1"/>
    </xf>
    <xf numFmtId="167" fontId="7" fillId="3" borderId="59" xfId="1" applyNumberFormat="1" applyFont="1" applyFill="1" applyBorder="1" applyAlignment="1">
      <alignment horizontal="center" vertical="center" wrapText="1"/>
    </xf>
    <xf numFmtId="3" fontId="3" fillId="4" borderId="59" xfId="1" applyNumberFormat="1" applyFont="1" applyFill="1" applyBorder="1" applyAlignment="1">
      <alignment horizontal="center" vertical="center" wrapText="1"/>
    </xf>
    <xf numFmtId="167" fontId="5" fillId="7" borderId="59" xfId="1" applyNumberFormat="1" applyFont="1" applyFill="1" applyBorder="1" applyAlignment="1">
      <alignment horizontal="center" vertical="center" wrapText="1"/>
    </xf>
    <xf numFmtId="0" fontId="4" fillId="0" borderId="60" xfId="1" applyFont="1" applyBorder="1" applyAlignment="1">
      <alignment vertical="center"/>
    </xf>
    <xf numFmtId="0" fontId="4" fillId="0" borderId="61" xfId="1" applyFont="1" applyBorder="1" applyAlignment="1">
      <alignment horizontal="center" vertical="center"/>
    </xf>
    <xf numFmtId="3" fontId="3" fillId="2" borderId="61" xfId="1" applyNumberFormat="1" applyFont="1" applyFill="1" applyBorder="1" applyAlignment="1">
      <alignment horizontal="center" vertical="center" wrapText="1"/>
    </xf>
    <xf numFmtId="3" fontId="3" fillId="17" borderId="61" xfId="1" applyNumberFormat="1" applyFont="1" applyFill="1" applyBorder="1" applyAlignment="1">
      <alignment horizontal="center" vertical="center" wrapText="1"/>
    </xf>
    <xf numFmtId="3" fontId="4" fillId="0" borderId="61" xfId="1" applyNumberFormat="1" applyFont="1" applyBorder="1" applyAlignment="1">
      <alignment horizontal="center" vertical="center" wrapText="1"/>
    </xf>
    <xf numFmtId="167" fontId="7" fillId="3" borderId="61" xfId="1" applyNumberFormat="1" applyFont="1" applyFill="1" applyBorder="1" applyAlignment="1">
      <alignment horizontal="center" vertical="center" wrapText="1"/>
    </xf>
    <xf numFmtId="3" fontId="3" fillId="4" borderId="61" xfId="1" applyNumberFormat="1" applyFont="1" applyFill="1" applyBorder="1" applyAlignment="1">
      <alignment horizontal="center" vertical="center" wrapText="1"/>
    </xf>
    <xf numFmtId="167" fontId="5" fillId="7" borderId="61" xfId="1" applyNumberFormat="1" applyFont="1" applyFill="1" applyBorder="1" applyAlignment="1">
      <alignment horizontal="center" vertical="center" wrapText="1"/>
    </xf>
    <xf numFmtId="0" fontId="4" fillId="0" borderId="62" xfId="1" applyFont="1" applyBorder="1" applyAlignment="1">
      <alignment vertical="center"/>
    </xf>
    <xf numFmtId="0" fontId="4" fillId="0" borderId="63" xfId="1" applyFont="1" applyBorder="1" applyAlignment="1">
      <alignment horizontal="center" vertical="center"/>
    </xf>
    <xf numFmtId="3" fontId="3" fillId="2" borderId="63" xfId="1" applyNumberFormat="1" applyFont="1" applyFill="1" applyBorder="1" applyAlignment="1">
      <alignment horizontal="center" vertical="center" wrapText="1"/>
    </xf>
    <xf numFmtId="3" fontId="3" fillId="17" borderId="63" xfId="1" applyNumberFormat="1" applyFont="1" applyFill="1" applyBorder="1" applyAlignment="1">
      <alignment horizontal="center" vertical="center" wrapText="1"/>
    </xf>
    <xf numFmtId="3" fontId="4" fillId="0" borderId="63" xfId="1" applyNumberFormat="1" applyFont="1" applyBorder="1" applyAlignment="1">
      <alignment horizontal="center" vertical="center" wrapText="1"/>
    </xf>
    <xf numFmtId="167" fontId="7" fillId="3" borderId="63" xfId="1" applyNumberFormat="1" applyFont="1" applyFill="1" applyBorder="1" applyAlignment="1">
      <alignment horizontal="center" vertical="center" wrapText="1"/>
    </xf>
    <xf numFmtId="3" fontId="3" fillId="4" borderId="63" xfId="1" applyNumberFormat="1" applyFont="1" applyFill="1" applyBorder="1" applyAlignment="1">
      <alignment horizontal="center" vertical="center" wrapText="1"/>
    </xf>
    <xf numFmtId="167" fontId="5" fillId="7" borderId="63" xfId="1" applyNumberFormat="1" applyFont="1" applyFill="1" applyBorder="1" applyAlignment="1">
      <alignment horizontal="center" vertical="center" wrapText="1"/>
    </xf>
    <xf numFmtId="167" fontId="5" fillId="7" borderId="45" xfId="1" applyNumberFormat="1" applyFont="1" applyFill="1" applyBorder="1" applyAlignment="1">
      <alignment horizontal="center" vertical="center" wrapText="1"/>
    </xf>
    <xf numFmtId="0" fontId="3" fillId="4" borderId="64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4" fillId="0" borderId="66" xfId="1" applyFont="1" applyBorder="1" applyAlignment="1">
      <alignment vertical="center"/>
    </xf>
    <xf numFmtId="0" fontId="4" fillId="0" borderId="67" xfId="1" applyFont="1" applyBorder="1" applyAlignment="1">
      <alignment horizontal="center" vertical="center"/>
    </xf>
    <xf numFmtId="3" fontId="3" fillId="2" borderId="67" xfId="1" applyNumberFormat="1" applyFont="1" applyFill="1" applyBorder="1" applyAlignment="1">
      <alignment horizontal="center" vertical="center" wrapText="1"/>
    </xf>
    <xf numFmtId="3" fontId="3" fillId="17" borderId="67" xfId="1" applyNumberFormat="1" applyFont="1" applyFill="1" applyBorder="1" applyAlignment="1">
      <alignment horizontal="center" vertical="center" wrapText="1"/>
    </xf>
    <xf numFmtId="3" fontId="4" fillId="0" borderId="67" xfId="1" applyNumberFormat="1" applyFont="1" applyBorder="1" applyAlignment="1">
      <alignment horizontal="center" vertical="center" wrapText="1"/>
    </xf>
    <xf numFmtId="167" fontId="7" fillId="3" borderId="67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167" fontId="5" fillId="7" borderId="67" xfId="1" applyNumberFormat="1" applyFont="1" applyFill="1" applyBorder="1" applyAlignment="1">
      <alignment horizontal="center" vertical="center" wrapText="1"/>
    </xf>
    <xf numFmtId="0" fontId="4" fillId="0" borderId="68" xfId="1" applyFont="1" applyBorder="1" applyAlignment="1">
      <alignment vertical="center"/>
    </xf>
    <xf numFmtId="0" fontId="4" fillId="0" borderId="69" xfId="1" applyFont="1" applyBorder="1" applyAlignment="1">
      <alignment horizontal="center" vertical="center"/>
    </xf>
    <xf numFmtId="3" fontId="3" fillId="2" borderId="69" xfId="1" applyNumberFormat="1" applyFont="1" applyFill="1" applyBorder="1" applyAlignment="1">
      <alignment horizontal="center" vertical="center" wrapText="1"/>
    </xf>
    <xf numFmtId="3" fontId="3" fillId="17" borderId="69" xfId="1" applyNumberFormat="1" applyFont="1" applyFill="1" applyBorder="1" applyAlignment="1">
      <alignment horizontal="center" vertical="center" wrapText="1"/>
    </xf>
    <xf numFmtId="3" fontId="4" fillId="0" borderId="69" xfId="1" applyNumberFormat="1" applyFont="1" applyBorder="1" applyAlignment="1">
      <alignment horizontal="center" vertical="center" wrapText="1"/>
    </xf>
    <xf numFmtId="167" fontId="7" fillId="3" borderId="69" xfId="1" applyNumberFormat="1" applyFont="1" applyFill="1" applyBorder="1" applyAlignment="1">
      <alignment horizontal="center" vertical="center" wrapText="1"/>
    </xf>
    <xf numFmtId="3" fontId="3" fillId="4" borderId="69" xfId="1" applyNumberFormat="1" applyFont="1" applyFill="1" applyBorder="1" applyAlignment="1">
      <alignment horizontal="center" vertical="center" wrapText="1"/>
    </xf>
    <xf numFmtId="167" fontId="5" fillId="7" borderId="69" xfId="1" applyNumberFormat="1" applyFont="1" applyFill="1" applyBorder="1" applyAlignment="1">
      <alignment horizontal="center" vertical="center" wrapText="1"/>
    </xf>
    <xf numFmtId="0" fontId="4" fillId="0" borderId="70" xfId="1" applyFont="1" applyBorder="1" applyAlignment="1">
      <alignment vertical="center"/>
    </xf>
    <xf numFmtId="0" fontId="4" fillId="0" borderId="71" xfId="1" applyFont="1" applyBorder="1" applyAlignment="1">
      <alignment horizontal="center" vertical="center"/>
    </xf>
    <xf numFmtId="3" fontId="3" fillId="2" borderId="71" xfId="1" applyNumberFormat="1" applyFont="1" applyFill="1" applyBorder="1" applyAlignment="1">
      <alignment horizontal="center" vertical="center" wrapText="1"/>
    </xf>
    <xf numFmtId="3" fontId="3" fillId="17" borderId="71" xfId="1" applyNumberFormat="1" applyFont="1" applyFill="1" applyBorder="1" applyAlignment="1">
      <alignment horizontal="center" vertical="center" wrapText="1"/>
    </xf>
    <xf numFmtId="3" fontId="4" fillId="0" borderId="71" xfId="1" applyNumberFormat="1" applyFont="1" applyBorder="1" applyAlignment="1">
      <alignment horizontal="center" vertical="center" wrapText="1"/>
    </xf>
    <xf numFmtId="167" fontId="7" fillId="3" borderId="71" xfId="1" applyNumberFormat="1" applyFont="1" applyFill="1" applyBorder="1" applyAlignment="1">
      <alignment horizontal="center" vertical="center" wrapText="1"/>
    </xf>
    <xf numFmtId="3" fontId="3" fillId="4" borderId="71" xfId="1" applyNumberFormat="1" applyFont="1" applyFill="1" applyBorder="1" applyAlignment="1">
      <alignment horizontal="center" vertical="center" wrapText="1"/>
    </xf>
    <xf numFmtId="167" fontId="5" fillId="7" borderId="7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7" xfId="1" applyNumberFormat="1" applyFont="1" applyFill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wrapText="1"/>
    </xf>
    <xf numFmtId="166" fontId="4" fillId="0" borderId="19" xfId="1" applyNumberFormat="1" applyFont="1" applyBorder="1" applyAlignment="1">
      <alignment horizontal="center" vertical="center" wrapText="1"/>
    </xf>
    <xf numFmtId="166" fontId="4" fillId="0" borderId="21" xfId="1" applyNumberFormat="1" applyFont="1" applyBorder="1" applyAlignment="1">
      <alignment horizontal="center" vertical="center" wrapText="1"/>
    </xf>
    <xf numFmtId="166" fontId="3" fillId="0" borderId="46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8" borderId="12" xfId="1" applyNumberFormat="1" applyFont="1" applyFill="1" applyBorder="1" applyAlignment="1">
      <alignment horizontal="center" vertical="center"/>
    </xf>
    <xf numFmtId="166" fontId="4" fillId="8" borderId="25" xfId="1" applyNumberFormat="1" applyFont="1" applyFill="1" applyBorder="1" applyAlignment="1">
      <alignment horizontal="center" vertical="center"/>
    </xf>
    <xf numFmtId="166" fontId="4" fillId="0" borderId="25" xfId="1" applyNumberFormat="1" applyFont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6" fontId="4" fillId="0" borderId="26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wrapText="1"/>
    </xf>
    <xf numFmtId="166" fontId="4" fillId="0" borderId="26" xfId="1" applyNumberFormat="1" applyFont="1" applyBorder="1" applyAlignment="1">
      <alignment horizontal="center" wrapText="1"/>
    </xf>
    <xf numFmtId="166" fontId="3" fillId="0" borderId="15" xfId="1" applyNumberFormat="1" applyFont="1" applyBorder="1" applyAlignment="1">
      <alignment horizontal="center" wrapText="1"/>
    </xf>
    <xf numFmtId="166" fontId="23" fillId="8" borderId="27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3" xfId="4" applyFont="1" applyBorder="1" applyAlignment="1">
      <alignment horizontal="center" vertical="center" wrapText="1"/>
    </xf>
    <xf numFmtId="0" fontId="10" fillId="0" borderId="84" xfId="4" applyFont="1" applyBorder="1" applyAlignment="1">
      <alignment horizontal="center" vertical="center"/>
    </xf>
    <xf numFmtId="0" fontId="8" fillId="0" borderId="85" xfId="4" applyBorder="1" applyAlignment="1">
      <alignment horizontal="left" vertical="center" wrapText="1"/>
    </xf>
    <xf numFmtId="0" fontId="8" fillId="11" borderId="86" xfId="4" applyFill="1" applyBorder="1" applyAlignment="1">
      <alignment horizontal="left" vertical="center"/>
    </xf>
    <xf numFmtId="165" fontId="8" fillId="11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center" vertical="center"/>
    </xf>
    <xf numFmtId="165" fontId="0" fillId="12" borderId="87" xfId="5" applyNumberFormat="1" applyFont="1" applyFill="1" applyBorder="1" applyAlignment="1">
      <alignment horizontal="left" vertical="center"/>
    </xf>
    <xf numFmtId="165" fontId="8" fillId="12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left" vertical="center"/>
    </xf>
    <xf numFmtId="165" fontId="0" fillId="12" borderId="88" xfId="5" applyNumberFormat="1" applyFont="1" applyFill="1" applyBorder="1" applyAlignment="1">
      <alignment horizontal="left" vertical="center"/>
    </xf>
    <xf numFmtId="0" fontId="8" fillId="25" borderId="86" xfId="4" applyFill="1" applyBorder="1" applyAlignment="1">
      <alignment horizontal="left" vertical="center"/>
    </xf>
    <xf numFmtId="0" fontId="8" fillId="0" borderId="89" xfId="4" applyBorder="1" applyAlignment="1">
      <alignment horizontal="left" vertical="center" wrapText="1"/>
    </xf>
    <xf numFmtId="0" fontId="8" fillId="11" borderId="90" xfId="4" applyFill="1" applyBorder="1" applyAlignment="1">
      <alignment horizontal="left" vertical="center"/>
    </xf>
    <xf numFmtId="165" fontId="8" fillId="11" borderId="88" xfId="4" applyNumberFormat="1" applyFill="1" applyBorder="1" applyAlignment="1">
      <alignment horizontal="left" vertical="center"/>
    </xf>
    <xf numFmtId="0" fontId="8" fillId="0" borderId="90" xfId="4" applyBorder="1" applyAlignment="1">
      <alignment horizontal="left" vertical="center"/>
    </xf>
    <xf numFmtId="165" fontId="0" fillId="11" borderId="87" xfId="5" applyNumberFormat="1" applyFont="1" applyFill="1" applyBorder="1" applyAlignment="1">
      <alignment horizontal="left" vertical="center"/>
    </xf>
    <xf numFmtId="0" fontId="8" fillId="25" borderId="90" xfId="4" applyFill="1" applyBorder="1" applyAlignment="1">
      <alignment horizontal="left" vertical="center"/>
    </xf>
    <xf numFmtId="165" fontId="0" fillId="11" borderId="88" xfId="5" applyNumberFormat="1" applyFont="1" applyFill="1" applyBorder="1" applyAlignment="1">
      <alignment horizontal="left" vertical="center"/>
    </xf>
    <xf numFmtId="165" fontId="8" fillId="12" borderId="88" xfId="4" applyNumberFormat="1" applyFill="1" applyBorder="1" applyAlignment="1">
      <alignment horizontal="left" vertical="center"/>
    </xf>
    <xf numFmtId="0" fontId="10" fillId="0" borderId="91" xfId="4" applyFont="1" applyBorder="1" applyAlignment="1">
      <alignment horizontal="left" vertical="center" wrapText="1"/>
    </xf>
    <xf numFmtId="0" fontId="10" fillId="11" borderId="92" xfId="4" applyFont="1" applyFill="1" applyBorder="1" applyAlignment="1">
      <alignment horizontal="left" vertical="center"/>
    </xf>
    <xf numFmtId="165" fontId="10" fillId="11" borderId="93" xfId="4" applyNumberFormat="1" applyFont="1" applyFill="1" applyBorder="1" applyAlignment="1">
      <alignment horizontal="left" vertical="center"/>
    </xf>
    <xf numFmtId="165" fontId="10" fillId="12" borderId="93" xfId="5" applyNumberFormat="1" applyFont="1" applyFill="1" applyBorder="1" applyAlignment="1">
      <alignment horizontal="left" vertical="center"/>
    </xf>
    <xf numFmtId="165" fontId="10" fillId="12" borderId="93" xfId="4" applyNumberFormat="1" applyFont="1" applyFill="1" applyBorder="1" applyAlignment="1">
      <alignment horizontal="left" vertical="center"/>
    </xf>
    <xf numFmtId="166" fontId="4" fillId="0" borderId="94" xfId="1" applyNumberFormat="1" applyFont="1" applyBorder="1" applyAlignment="1">
      <alignment horizontal="center" vertical="center" wrapText="1"/>
    </xf>
    <xf numFmtId="167" fontId="7" fillId="3" borderId="94" xfId="1" applyNumberFormat="1" applyFont="1" applyFill="1" applyBorder="1" applyAlignment="1">
      <alignment horizontal="center" vertical="center" wrapText="1"/>
    </xf>
    <xf numFmtId="3" fontId="3" fillId="4" borderId="94" xfId="1" applyNumberFormat="1" applyFont="1" applyFill="1" applyBorder="1" applyAlignment="1">
      <alignment horizontal="center" vertical="center" wrapText="1"/>
    </xf>
    <xf numFmtId="167" fontId="5" fillId="7" borderId="94" xfId="1" applyNumberFormat="1" applyFont="1" applyFill="1" applyBorder="1" applyAlignment="1">
      <alignment horizontal="center" vertical="center" wrapText="1"/>
    </xf>
    <xf numFmtId="0" fontId="4" fillId="14" borderId="9" xfId="1" applyFont="1" applyFill="1" applyBorder="1" applyAlignment="1">
      <alignment vertical="center"/>
    </xf>
    <xf numFmtId="0" fontId="4" fillId="14" borderId="9" xfId="1" applyFont="1" applyFill="1" applyBorder="1" applyAlignment="1">
      <alignment horizontal="center"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0" fillId="17" borderId="9" xfId="1" applyNumberFormat="1" applyFont="1" applyFill="1" applyBorder="1" applyAlignment="1">
      <alignment horizontal="center" vertical="center" wrapText="1"/>
    </xf>
    <xf numFmtId="166" fontId="4" fillId="0" borderId="9" xfId="1" applyNumberFormat="1" applyFont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4" fillId="0" borderId="94" xfId="1" applyFont="1" applyBorder="1" applyAlignment="1">
      <alignment vertical="center"/>
    </xf>
    <xf numFmtId="0" fontId="4" fillId="0" borderId="94" xfId="1" applyFont="1" applyBorder="1" applyAlignment="1">
      <alignment horizontal="center" vertical="center"/>
    </xf>
    <xf numFmtId="3" fontId="3" fillId="2" borderId="94" xfId="1" applyNumberFormat="1" applyFont="1" applyFill="1" applyBorder="1" applyAlignment="1">
      <alignment horizontal="center" vertical="center" wrapText="1"/>
    </xf>
    <xf numFmtId="3" fontId="3" fillId="17" borderId="94" xfId="1" applyNumberFormat="1" applyFont="1" applyFill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3" fillId="8" borderId="95" xfId="1" applyFont="1" applyFill="1" applyBorder="1" applyAlignment="1">
      <alignment horizontal="center" vertical="center"/>
    </xf>
    <xf numFmtId="0" fontId="23" fillId="2" borderId="95" xfId="1" applyFont="1" applyFill="1" applyBorder="1" applyAlignment="1">
      <alignment horizontal="center" vertical="center" wrapText="1"/>
    </xf>
    <xf numFmtId="0" fontId="23" fillId="8" borderId="95" xfId="1" applyFont="1" applyFill="1" applyBorder="1" applyAlignment="1">
      <alignment horizontal="center" vertical="center"/>
    </xf>
    <xf numFmtId="0" fontId="23" fillId="10" borderId="95" xfId="1" applyFont="1" applyFill="1" applyBorder="1" applyAlignment="1">
      <alignment horizontal="center" vertical="center"/>
    </xf>
    <xf numFmtId="0" fontId="21" fillId="6" borderId="95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5" xfId="1" applyFont="1" applyFill="1" applyBorder="1" applyAlignment="1">
      <alignment horizontal="center" vertical="center" wrapText="1"/>
    </xf>
    <xf numFmtId="3" fontId="3" fillId="28" borderId="3" xfId="1" applyNumberFormat="1" applyFont="1" applyFill="1" applyBorder="1" applyAlignment="1">
      <alignment horizontal="center" vertical="center" wrapText="1"/>
    </xf>
    <xf numFmtId="3" fontId="3" fillId="28" borderId="22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3" fontId="3" fillId="28" borderId="21" xfId="1" applyNumberFormat="1" applyFont="1" applyFill="1" applyBorder="1" applyAlignment="1">
      <alignment horizontal="center" vertical="center" wrapText="1"/>
    </xf>
    <xf numFmtId="0" fontId="3" fillId="0" borderId="64" xfId="1" applyFont="1" applyBorder="1"/>
    <xf numFmtId="3" fontId="3" fillId="4" borderId="45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98" xfId="1" applyNumberFormat="1" applyFont="1" applyBorder="1" applyAlignment="1">
      <alignment horizontal="center" wrapText="1"/>
    </xf>
    <xf numFmtId="164" fontId="5" fillId="3" borderId="98" xfId="1" applyNumberFormat="1" applyFont="1" applyFill="1" applyBorder="1" applyAlignment="1">
      <alignment horizontal="center" vertical="center" wrapText="1"/>
    </xf>
    <xf numFmtId="3" fontId="3" fillId="0" borderId="99" xfId="1" applyNumberFormat="1" applyFont="1" applyBorder="1" applyAlignment="1">
      <alignment horizontal="center" wrapText="1"/>
    </xf>
    <xf numFmtId="164" fontId="5" fillId="3" borderId="99" xfId="1" applyNumberFormat="1" applyFont="1" applyFill="1" applyBorder="1" applyAlignment="1">
      <alignment horizontal="center" vertical="center" wrapText="1"/>
    </xf>
    <xf numFmtId="3" fontId="3" fillId="4" borderId="103" xfId="1" applyNumberFormat="1" applyFont="1" applyFill="1" applyBorder="1" applyAlignment="1">
      <alignment horizontal="center" wrapText="1"/>
    </xf>
    <xf numFmtId="3" fontId="3" fillId="4" borderId="105" xfId="1" applyNumberFormat="1" applyFont="1" applyFill="1" applyBorder="1" applyAlignment="1">
      <alignment horizontal="center" wrapText="1"/>
    </xf>
    <xf numFmtId="3" fontId="3" fillId="4" borderId="107" xfId="1" applyNumberFormat="1" applyFont="1" applyFill="1" applyBorder="1" applyAlignment="1">
      <alignment horizontal="center" wrapText="1"/>
    </xf>
    <xf numFmtId="3" fontId="3" fillId="0" borderId="109" xfId="1" applyNumberFormat="1" applyFont="1" applyBorder="1" applyAlignment="1">
      <alignment horizontal="center" wrapText="1"/>
    </xf>
    <xf numFmtId="3" fontId="3" fillId="0" borderId="110" xfId="1" applyNumberFormat="1" applyFont="1" applyBorder="1" applyAlignment="1">
      <alignment horizontal="center" wrapText="1"/>
    </xf>
    <xf numFmtId="164" fontId="5" fillId="3" borderId="111" xfId="1" applyNumberFormat="1" applyFont="1" applyFill="1" applyBorder="1" applyAlignment="1">
      <alignment horizontal="center" vertical="center" wrapText="1"/>
    </xf>
    <xf numFmtId="3" fontId="3" fillId="0" borderId="111" xfId="1" applyNumberFormat="1" applyFont="1" applyBorder="1" applyAlignment="1">
      <alignment horizontal="center" wrapText="1"/>
    </xf>
    <xf numFmtId="3" fontId="3" fillId="0" borderId="114" xfId="1" applyNumberFormat="1" applyFont="1" applyBorder="1" applyAlignment="1">
      <alignment horizontal="center" wrapText="1"/>
    </xf>
    <xf numFmtId="164" fontId="5" fillId="3" borderId="115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0" fontId="31" fillId="0" borderId="64" xfId="1" applyFont="1" applyBorder="1"/>
    <xf numFmtId="0" fontId="32" fillId="0" borderId="105" xfId="1" applyFont="1" applyBorder="1"/>
    <xf numFmtId="0" fontId="32" fillId="0" borderId="107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6" xfId="1" applyNumberFormat="1" applyFont="1" applyFill="1" applyBorder="1" applyAlignment="1">
      <alignment horizontal="center" vertical="center" wrapText="1"/>
    </xf>
    <xf numFmtId="3" fontId="36" fillId="2" borderId="108" xfId="1" applyNumberFormat="1" applyFont="1" applyFill="1" applyBorder="1" applyAlignment="1">
      <alignment horizontal="center" vertical="center" wrapText="1"/>
    </xf>
    <xf numFmtId="3" fontId="36" fillId="2" borderId="45" xfId="1" applyNumberFormat="1" applyFont="1" applyFill="1" applyBorder="1" applyAlignment="1">
      <alignment horizontal="center" vertical="center" wrapText="1"/>
    </xf>
    <xf numFmtId="3" fontId="36" fillId="2" borderId="20" xfId="1" applyNumberFormat="1" applyFont="1" applyFill="1" applyBorder="1" applyAlignment="1">
      <alignment horizontal="center" vertical="center" wrapText="1"/>
    </xf>
    <xf numFmtId="3" fontId="30" fillId="2" borderId="114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3" xfId="1" applyNumberFormat="1" applyFont="1" applyFill="1" applyBorder="1" applyAlignment="1">
      <alignment horizontal="center" vertical="center" wrapText="1"/>
    </xf>
    <xf numFmtId="3" fontId="36" fillId="2" borderId="22" xfId="1" applyNumberFormat="1" applyFont="1" applyFill="1" applyBorder="1" applyAlignment="1">
      <alignment horizontal="center" vertical="center" wrapText="1"/>
    </xf>
    <xf numFmtId="3" fontId="36" fillId="2" borderId="24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1" xfId="1" applyNumberFormat="1" applyFont="1" applyFill="1" applyBorder="1" applyAlignment="1">
      <alignment horizontal="center" vertical="center" wrapText="1"/>
    </xf>
    <xf numFmtId="3" fontId="36" fillId="2" borderId="35" xfId="1" applyNumberFormat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36" fillId="2" borderId="17" xfId="1" applyFont="1" applyFill="1" applyBorder="1" applyAlignment="1">
      <alignment horizontal="center" vertical="center" wrapText="1"/>
    </xf>
    <xf numFmtId="3" fontId="36" fillId="2" borderId="14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99" xfId="1" applyNumberFormat="1" applyFont="1" applyFill="1" applyBorder="1" applyAlignment="1">
      <alignment horizontal="center" vertical="center" wrapText="1"/>
    </xf>
    <xf numFmtId="164" fontId="40" fillId="3" borderId="98" xfId="1" applyNumberFormat="1" applyFont="1" applyFill="1" applyBorder="1" applyAlignment="1">
      <alignment horizontal="center" vertical="center" wrapText="1"/>
    </xf>
    <xf numFmtId="164" fontId="40" fillId="3" borderId="111" xfId="1" applyNumberFormat="1" applyFont="1" applyFill="1" applyBorder="1" applyAlignment="1">
      <alignment horizontal="center" vertical="center" wrapText="1"/>
    </xf>
    <xf numFmtId="164" fontId="40" fillId="3" borderId="45" xfId="1" applyNumberFormat="1" applyFont="1" applyFill="1" applyBorder="1" applyAlignment="1">
      <alignment horizontal="center" vertical="center" wrapText="1"/>
    </xf>
    <xf numFmtId="164" fontId="41" fillId="3" borderId="6" xfId="1" applyNumberFormat="1" applyFont="1" applyFill="1" applyBorder="1" applyAlignment="1">
      <alignment horizontal="center" vertical="center" wrapText="1"/>
    </xf>
    <xf numFmtId="164" fontId="40" fillId="3" borderId="20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3" xfId="1" applyNumberFormat="1" applyFont="1" applyFill="1" applyBorder="1" applyAlignment="1">
      <alignment horizontal="center" vertical="center" wrapText="1"/>
    </xf>
    <xf numFmtId="164" fontId="40" fillId="3" borderId="22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" xfId="1" applyNumberFormat="1" applyFont="1" applyFill="1" applyBorder="1" applyAlignment="1">
      <alignment horizontal="center" vertical="center" wrapText="1"/>
    </xf>
    <xf numFmtId="164" fontId="40" fillId="3" borderId="21" xfId="1" applyNumberFormat="1" applyFont="1" applyFill="1" applyBorder="1" applyAlignment="1">
      <alignment horizontal="center" vertical="center" wrapText="1"/>
    </xf>
    <xf numFmtId="164" fontId="40" fillId="3" borderId="35" xfId="1" applyNumberFormat="1" applyFont="1" applyFill="1" applyBorder="1" applyAlignment="1">
      <alignment horizontal="center" vertical="center" wrapText="1"/>
    </xf>
    <xf numFmtId="164" fontId="41" fillId="3" borderId="18" xfId="1" applyNumberFormat="1" applyFont="1" applyFill="1" applyBorder="1" applyAlignment="1">
      <alignment horizontal="center" vertical="center" wrapText="1"/>
    </xf>
    <xf numFmtId="164" fontId="40" fillId="3" borderId="14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12" xfId="1" applyNumberFormat="1" applyFont="1" applyFill="1" applyBorder="1" applyAlignment="1">
      <alignment horizontal="center" vertical="center" wrapText="1"/>
    </xf>
    <xf numFmtId="164" fontId="40" fillId="3" borderId="100" xfId="1" applyNumberFormat="1" applyFont="1" applyFill="1" applyBorder="1" applyAlignment="1">
      <alignment horizontal="center" vertical="center" wrapText="1"/>
    </xf>
    <xf numFmtId="164" fontId="40" fillId="7" borderId="104" xfId="1" applyNumberFormat="1" applyFont="1" applyFill="1" applyBorder="1" applyAlignment="1">
      <alignment horizontal="center" vertical="center" wrapText="1"/>
    </xf>
    <xf numFmtId="164" fontId="40" fillId="7" borderId="106" xfId="1" applyNumberFormat="1" applyFont="1" applyFill="1" applyBorder="1" applyAlignment="1">
      <alignment horizontal="center" vertical="center" wrapText="1"/>
    </xf>
    <xf numFmtId="164" fontId="40" fillId="7" borderId="108" xfId="1" applyNumberFormat="1" applyFont="1" applyFill="1" applyBorder="1" applyAlignment="1">
      <alignment horizontal="center" vertical="center" wrapText="1"/>
    </xf>
    <xf numFmtId="164" fontId="40" fillId="7" borderId="65" xfId="1" applyNumberFormat="1" applyFont="1" applyFill="1" applyBorder="1" applyAlignment="1">
      <alignment horizontal="center" vertical="center" wrapText="1"/>
    </xf>
    <xf numFmtId="164" fontId="41" fillId="7" borderId="65" xfId="1" applyNumberFormat="1" applyFont="1" applyFill="1" applyBorder="1" applyAlignment="1">
      <alignment horizontal="center" vertical="center" wrapText="1"/>
    </xf>
    <xf numFmtId="164" fontId="40" fillId="7" borderId="117" xfId="1" applyNumberFormat="1" applyFont="1" applyFill="1" applyBorder="1" applyAlignment="1">
      <alignment horizontal="center" vertical="center" wrapText="1"/>
    </xf>
    <xf numFmtId="164" fontId="40" fillId="4" borderId="3" xfId="1" applyNumberFormat="1" applyFont="1" applyFill="1" applyBorder="1" applyAlignment="1">
      <alignment horizontal="center" vertical="center" wrapText="1"/>
    </xf>
    <xf numFmtId="164" fontId="40" fillId="7" borderId="22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" xfId="1" applyNumberFormat="1" applyFont="1" applyFill="1" applyBorder="1" applyAlignment="1">
      <alignment horizontal="center" vertical="center" wrapText="1"/>
    </xf>
    <xf numFmtId="164" fontId="40" fillId="7" borderId="21" xfId="1" applyNumberFormat="1" applyFont="1" applyFill="1" applyBorder="1" applyAlignment="1">
      <alignment horizontal="center" vertical="center" wrapText="1"/>
    </xf>
    <xf numFmtId="164" fontId="40" fillId="7" borderId="35" xfId="1" applyNumberFormat="1" applyFont="1" applyFill="1" applyBorder="1" applyAlignment="1">
      <alignment horizontal="center" vertical="center" wrapText="1"/>
    </xf>
    <xf numFmtId="164" fontId="41" fillId="7" borderId="18" xfId="1" applyNumberFormat="1" applyFont="1" applyFill="1" applyBorder="1" applyAlignment="1">
      <alignment horizontal="center" vertical="center" wrapText="1"/>
    </xf>
    <xf numFmtId="164" fontId="41" fillId="7" borderId="6" xfId="1" applyNumberFormat="1" applyFont="1" applyFill="1" applyBorder="1" applyAlignment="1">
      <alignment horizontal="center" vertical="center" wrapText="1"/>
    </xf>
    <xf numFmtId="164" fontId="40" fillId="7" borderId="14" xfId="1" applyNumberFormat="1" applyFont="1" applyFill="1" applyBorder="1" applyAlignment="1">
      <alignment horizontal="center" vertical="center" wrapText="1"/>
    </xf>
    <xf numFmtId="164" fontId="40" fillId="7" borderId="20" xfId="1" applyNumberFormat="1" applyFont="1" applyFill="1" applyBorder="1" applyAlignment="1">
      <alignment horizontal="center" vertical="center" wrapText="1"/>
    </xf>
    <xf numFmtId="3" fontId="30" fillId="0" borderId="99" xfId="1" applyNumberFormat="1" applyFont="1" applyBorder="1" applyAlignment="1">
      <alignment horizontal="center" wrapText="1"/>
    </xf>
    <xf numFmtId="3" fontId="30" fillId="0" borderId="98" xfId="1" applyNumberFormat="1" applyFont="1" applyBorder="1" applyAlignment="1">
      <alignment horizontal="center" wrapText="1"/>
    </xf>
    <xf numFmtId="3" fontId="30" fillId="0" borderId="111" xfId="1" applyNumberFormat="1" applyFont="1" applyBorder="1" applyAlignment="1">
      <alignment horizontal="center" wrapText="1"/>
    </xf>
    <xf numFmtId="3" fontId="30" fillId="0" borderId="45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vertical="center" wrapText="1"/>
    </xf>
    <xf numFmtId="3" fontId="30" fillId="0" borderId="20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1" fillId="0" borderId="3" xfId="1" applyNumberFormat="1" applyBorder="1" applyAlignment="1">
      <alignment horizontal="center" vertical="center" wrapText="1"/>
    </xf>
    <xf numFmtId="3" fontId="1" fillId="0" borderId="22" xfId="1" applyNumberFormat="1" applyBorder="1" applyAlignment="1">
      <alignment horizontal="center" vertical="center" wrapText="1"/>
    </xf>
    <xf numFmtId="3" fontId="1" fillId="0" borderId="24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1" xfId="1" applyNumberFormat="1" applyBorder="1" applyAlignment="1">
      <alignment horizontal="center" vertical="center" wrapText="1"/>
    </xf>
    <xf numFmtId="3" fontId="1" fillId="0" borderId="35" xfId="1" applyNumberFormat="1" applyBorder="1" applyAlignment="1">
      <alignment horizontal="center" vertical="center" wrapText="1"/>
    </xf>
    <xf numFmtId="0" fontId="1" fillId="8" borderId="12" xfId="1" applyFill="1" applyBorder="1" applyAlignment="1">
      <alignment horizontal="center" vertical="center"/>
    </xf>
    <xf numFmtId="0" fontId="1" fillId="8" borderId="17" xfId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6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6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wrapText="1"/>
    </xf>
    <xf numFmtId="164" fontId="41" fillId="7" borderId="96" xfId="1" applyNumberFormat="1" applyFont="1" applyFill="1" applyBorder="1" applyAlignment="1">
      <alignment horizontal="center" vertical="center" wrapText="1"/>
    </xf>
    <xf numFmtId="164" fontId="3" fillId="3" borderId="45" xfId="1" applyNumberFormat="1" applyFont="1" applyFill="1" applyBorder="1" applyAlignment="1">
      <alignment horizontal="center" vertical="center" wrapText="1"/>
    </xf>
    <xf numFmtId="3" fontId="30" fillId="0" borderId="45" xfId="1" applyNumberFormat="1" applyFont="1" applyBorder="1" applyAlignment="1">
      <alignment horizontal="center" vertical="center" wrapText="1"/>
    </xf>
    <xf numFmtId="164" fontId="41" fillId="3" borderId="45" xfId="1" applyNumberFormat="1" applyFont="1" applyFill="1" applyBorder="1" applyAlignment="1">
      <alignment horizontal="center" vertical="center" wrapText="1"/>
    </xf>
    <xf numFmtId="164" fontId="41" fillId="3" borderId="100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vertical="center" wrapText="1"/>
    </xf>
    <xf numFmtId="3" fontId="26" fillId="4" borderId="3" xfId="1" applyNumberFormat="1" applyFont="1" applyFill="1" applyBorder="1" applyAlignment="1">
      <alignment horizontal="center" vertical="center" wrapText="1"/>
    </xf>
    <xf numFmtId="3" fontId="26" fillId="4" borderId="22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26" fillId="4" borderId="21" xfId="1" applyNumberFormat="1" applyFont="1" applyFill="1" applyBorder="1" applyAlignment="1">
      <alignment horizontal="center" vertical="center" wrapText="1"/>
    </xf>
    <xf numFmtId="3" fontId="4" fillId="13" borderId="3" xfId="1" applyNumberFormat="1" applyFont="1" applyFill="1" applyBorder="1" applyAlignment="1">
      <alignment horizontal="center" vertical="center" wrapText="1"/>
    </xf>
    <xf numFmtId="3" fontId="4" fillId="13" borderId="22" xfId="1" applyNumberFormat="1" applyFont="1" applyFill="1" applyBorder="1" applyAlignment="1">
      <alignment horizontal="center" vertic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3" fillId="13" borderId="6" xfId="1" applyNumberFormat="1" applyFont="1" applyFill="1" applyBorder="1" applyAlignment="1">
      <alignment horizontal="center" wrapText="1"/>
    </xf>
    <xf numFmtId="3" fontId="4" fillId="13" borderId="21" xfId="1" applyNumberFormat="1" applyFont="1" applyFill="1" applyBorder="1" applyAlignment="1">
      <alignment horizontal="center" vertical="center" wrapText="1"/>
    </xf>
    <xf numFmtId="3" fontId="4" fillId="13" borderId="35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4" fillId="30" borderId="12" xfId="1" applyFont="1" applyFill="1" applyBorder="1" applyAlignment="1">
      <alignment horizontal="center" vertical="center"/>
    </xf>
    <xf numFmtId="0" fontId="4" fillId="30" borderId="17" xfId="1" applyFont="1" applyFill="1" applyBorder="1" applyAlignment="1">
      <alignment horizontal="center" vertical="center"/>
    </xf>
    <xf numFmtId="3" fontId="3" fillId="13" borderId="6" xfId="1" applyNumberFormat="1" applyFont="1" applyFill="1" applyBorder="1" applyAlignment="1">
      <alignment horizontal="center" vertical="center" wrapText="1"/>
    </xf>
    <xf numFmtId="0" fontId="12" fillId="13" borderId="13" xfId="1" applyFont="1" applyFill="1" applyBorder="1" applyAlignment="1">
      <alignment horizontal="center" vertical="center"/>
    </xf>
    <xf numFmtId="3" fontId="3" fillId="13" borderId="20" xfId="1" applyNumberFormat="1" applyFont="1" applyFill="1" applyBorder="1" applyAlignment="1">
      <alignment horizontal="center" wrapText="1"/>
    </xf>
    <xf numFmtId="3" fontId="4" fillId="13" borderId="14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5" xfId="1" applyNumberFormat="1" applyFont="1" applyFill="1" applyBorder="1" applyAlignment="1">
      <alignment horizontal="center" wrapText="1"/>
    </xf>
    <xf numFmtId="3" fontId="4" fillId="0" borderId="121" xfId="1" applyNumberFormat="1" applyFont="1" applyBorder="1" applyAlignment="1" applyProtection="1">
      <alignment horizontal="center" vertical="center" wrapText="1"/>
      <protection locked="0"/>
    </xf>
    <xf numFmtId="3" fontId="4" fillId="0" borderId="122" xfId="1" applyNumberFormat="1" applyFont="1" applyBorder="1" applyAlignment="1" applyProtection="1">
      <alignment horizontal="center" vertical="center" wrapText="1"/>
      <protection locked="0"/>
    </xf>
    <xf numFmtId="166" fontId="4" fillId="0" borderId="94" xfId="1" applyNumberFormat="1" applyFont="1" applyBorder="1" applyAlignment="1" applyProtection="1">
      <alignment horizontal="center" vertical="center" wrapText="1"/>
      <protection locked="0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3" fontId="3" fillId="0" borderId="124" xfId="1" applyNumberFormat="1" applyFont="1" applyBorder="1" applyAlignment="1">
      <alignment horizontal="center" wrapText="1"/>
    </xf>
    <xf numFmtId="166" fontId="4" fillId="0" borderId="3" xfId="1" applyNumberFormat="1" applyFont="1" applyBorder="1" applyAlignment="1" applyProtection="1">
      <alignment horizontal="center" vertical="center" wrapText="1"/>
      <protection locked="0"/>
    </xf>
    <xf numFmtId="164" fontId="5" fillId="3" borderId="122" xfId="1" applyNumberFormat="1" applyFont="1" applyFill="1" applyBorder="1" applyAlignment="1">
      <alignment horizontal="center" vertical="center" wrapText="1"/>
    </xf>
    <xf numFmtId="3" fontId="4" fillId="4" borderId="122" xfId="1" applyNumberFormat="1" applyFont="1" applyFill="1" applyBorder="1" applyAlignment="1">
      <alignment horizontal="center" vertical="center" wrapText="1"/>
    </xf>
    <xf numFmtId="164" fontId="5" fillId="7" borderId="122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3" fillId="4" borderId="124" xfId="1" applyNumberFormat="1" applyFont="1" applyFill="1" applyBorder="1" applyAlignment="1">
      <alignment horizont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" fillId="2" borderId="121" xfId="1" applyNumberFormat="1" applyFont="1" applyFill="1" applyBorder="1" applyAlignment="1">
      <alignment horizontal="center" vertical="center" wrapText="1"/>
    </xf>
    <xf numFmtId="164" fontId="5" fillId="3" borderId="121" xfId="1" applyNumberFormat="1" applyFont="1" applyFill="1" applyBorder="1" applyAlignment="1">
      <alignment horizontal="center" vertical="center" wrapText="1"/>
    </xf>
    <xf numFmtId="3" fontId="4" fillId="4" borderId="121" xfId="1" applyNumberFormat="1" applyFont="1" applyFill="1" applyBorder="1" applyAlignment="1">
      <alignment horizontal="center" vertical="center" wrapText="1"/>
    </xf>
    <xf numFmtId="164" fontId="5" fillId="7" borderId="121" xfId="1" applyNumberFormat="1" applyFont="1" applyFill="1" applyBorder="1" applyAlignment="1">
      <alignment horizontal="center" vertical="center" wrapText="1"/>
    </xf>
    <xf numFmtId="0" fontId="4" fillId="0" borderId="122" xfId="1" applyFont="1" applyBorder="1" applyAlignment="1">
      <alignment vertical="center"/>
    </xf>
    <xf numFmtId="3" fontId="3" fillId="2" borderId="122" xfId="1" applyNumberFormat="1" applyFont="1" applyFill="1" applyBorder="1" applyAlignment="1">
      <alignment horizontal="center" vertical="center" wrapText="1"/>
    </xf>
    <xf numFmtId="0" fontId="4" fillId="0" borderId="121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3" fontId="3" fillId="2" borderId="125" xfId="1" applyNumberFormat="1" applyFont="1" applyFill="1" applyBorder="1" applyAlignment="1">
      <alignment horizontal="center" vertical="center" wrapText="1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0" fontId="4" fillId="29" borderId="121" xfId="1" applyFont="1" applyFill="1" applyBorder="1" applyAlignment="1">
      <alignment vertical="center"/>
    </xf>
    <xf numFmtId="0" fontId="4" fillId="29" borderId="122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3" fontId="4" fillId="29" borderId="121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2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4" xfId="1" applyFont="1" applyBorder="1" applyAlignment="1">
      <alignment horizontal="center"/>
    </xf>
    <xf numFmtId="0" fontId="43" fillId="31" borderId="6" xfId="1" applyFont="1" applyFill="1" applyBorder="1" applyAlignment="1">
      <alignment horizontal="center"/>
    </xf>
    <xf numFmtId="3" fontId="43" fillId="32" borderId="6" xfId="1" applyNumberFormat="1" applyFont="1" applyFill="1" applyBorder="1" applyAlignment="1">
      <alignment horizontal="center" vertical="center" wrapText="1"/>
    </xf>
    <xf numFmtId="3" fontId="43" fillId="31" borderId="6" xfId="1" applyNumberFormat="1" applyFont="1" applyFill="1" applyBorder="1" applyAlignment="1">
      <alignment horizontal="center" wrapText="1"/>
    </xf>
    <xf numFmtId="164" fontId="44" fillId="33" borderId="6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3" fontId="3" fillId="4" borderId="127" xfId="1" applyNumberFormat="1" applyFont="1" applyFill="1" applyBorder="1" applyAlignment="1">
      <alignment horizontal="center" wrapText="1"/>
    </xf>
    <xf numFmtId="164" fontId="40" fillId="7" borderId="116" xfId="1" applyNumberFormat="1" applyFont="1" applyFill="1" applyBorder="1" applyAlignment="1">
      <alignment horizontal="center" vertical="center" wrapText="1"/>
    </xf>
    <xf numFmtId="3" fontId="30" fillId="0" borderId="9" xfId="1" applyNumberFormat="1" applyFont="1" applyBorder="1" applyAlignment="1">
      <alignment horizontal="center" wrapText="1"/>
    </xf>
    <xf numFmtId="0" fontId="30" fillId="0" borderId="126" xfId="1" applyFont="1" applyBorder="1"/>
    <xf numFmtId="0" fontId="30" fillId="0" borderId="113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5" fillId="3" borderId="94" xfId="1" applyNumberFormat="1" applyFont="1" applyFill="1" applyBorder="1" applyAlignment="1">
      <alignment horizontal="center" vertical="center" wrapText="1"/>
    </xf>
    <xf numFmtId="0" fontId="23" fillId="10" borderId="130" xfId="1" applyFont="1" applyFill="1" applyBorder="1" applyAlignment="1">
      <alignment horizontal="center" vertical="center"/>
    </xf>
    <xf numFmtId="164" fontId="5" fillId="3" borderId="131" xfId="1" applyNumberFormat="1" applyFont="1" applyFill="1" applyBorder="1" applyAlignment="1">
      <alignment horizontal="center" vertical="center" wrapText="1"/>
    </xf>
    <xf numFmtId="164" fontId="5" fillId="3" borderId="133" xfId="1" applyNumberFormat="1" applyFont="1" applyFill="1" applyBorder="1" applyAlignment="1">
      <alignment horizontal="center" vertical="center" wrapText="1"/>
    </xf>
    <xf numFmtId="164" fontId="5" fillId="3" borderId="134" xfId="1" applyNumberFormat="1" applyFont="1" applyFill="1" applyBorder="1" applyAlignment="1">
      <alignment horizontal="center" vertical="center" wrapText="1"/>
    </xf>
    <xf numFmtId="3" fontId="4" fillId="4" borderId="134" xfId="1" applyNumberFormat="1" applyFont="1" applyFill="1" applyBorder="1" applyAlignment="1">
      <alignment horizontal="center" vertical="center" wrapText="1"/>
    </xf>
    <xf numFmtId="164" fontId="5" fillId="7" borderId="134" xfId="1" applyNumberFormat="1" applyFont="1" applyFill="1" applyBorder="1" applyAlignment="1">
      <alignment horizontal="center" vertical="center" wrapText="1"/>
    </xf>
    <xf numFmtId="164" fontId="5" fillId="3" borderId="135" xfId="1" applyNumberFormat="1" applyFont="1" applyFill="1" applyBorder="1" applyAlignment="1">
      <alignment horizontal="center" vertical="center" wrapText="1"/>
    </xf>
    <xf numFmtId="3" fontId="4" fillId="4" borderId="135" xfId="1" applyNumberFormat="1" applyFont="1" applyFill="1" applyBorder="1" applyAlignment="1">
      <alignment horizontal="center" vertical="center" wrapText="1"/>
    </xf>
    <xf numFmtId="0" fontId="4" fillId="0" borderId="135" xfId="1" applyFont="1" applyBorder="1" applyAlignment="1">
      <alignment vertical="center"/>
    </xf>
    <xf numFmtId="0" fontId="0" fillId="0" borderId="137" xfId="0" applyBorder="1" applyAlignment="1">
      <alignment horizontal="left"/>
    </xf>
    <xf numFmtId="0" fontId="18" fillId="0" borderId="120" xfId="0" applyFont="1" applyBorder="1" applyAlignment="1">
      <alignment horizontal="center" vertical="center"/>
    </xf>
    <xf numFmtId="0" fontId="4" fillId="0" borderId="134" xfId="1" applyFont="1" applyBorder="1" applyAlignment="1">
      <alignment horizontal="left" vertical="center" wrapText="1"/>
    </xf>
    <xf numFmtId="3" fontId="23" fillId="2" borderId="134" xfId="1" applyNumberFormat="1" applyFont="1" applyFill="1" applyBorder="1" applyAlignment="1">
      <alignment horizontal="center" vertical="center" wrapText="1"/>
    </xf>
    <xf numFmtId="3" fontId="4" fillId="0" borderId="134" xfId="1" applyNumberFormat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2" fillId="0" borderId="138" xfId="1" applyFont="1" applyBorder="1"/>
    <xf numFmtId="3" fontId="36" fillId="2" borderId="139" xfId="1" applyNumberFormat="1" applyFont="1" applyFill="1" applyBorder="1" applyAlignment="1">
      <alignment horizontal="center" vertical="center" wrapText="1"/>
    </xf>
    <xf numFmtId="3" fontId="3" fillId="0" borderId="140" xfId="1" applyNumberFormat="1" applyFont="1" applyBorder="1" applyAlignment="1">
      <alignment horizontal="center" wrapText="1"/>
    </xf>
    <xf numFmtId="164" fontId="5" fillId="3" borderId="141" xfId="1" applyNumberFormat="1" applyFont="1" applyFill="1" applyBorder="1" applyAlignment="1">
      <alignment horizontal="center" vertical="center" wrapText="1"/>
    </xf>
    <xf numFmtId="3" fontId="3" fillId="0" borderId="141" xfId="1" applyNumberFormat="1" applyFont="1" applyBorder="1" applyAlignment="1">
      <alignment horizontal="center" wrapText="1"/>
    </xf>
    <xf numFmtId="3" fontId="3" fillId="4" borderId="138" xfId="1" applyNumberFormat="1" applyFont="1" applyFill="1" applyBorder="1" applyAlignment="1">
      <alignment horizont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30" fillId="0" borderId="141" xfId="1" applyNumberFormat="1" applyFont="1" applyBorder="1" applyAlignment="1">
      <alignment horizontal="center" wrapText="1"/>
    </xf>
    <xf numFmtId="164" fontId="40" fillId="3" borderId="141" xfId="1" applyNumberFormat="1" applyFont="1" applyFill="1" applyBorder="1" applyAlignment="1">
      <alignment horizontal="center" vertical="center" wrapText="1"/>
    </xf>
    <xf numFmtId="164" fontId="40" fillId="3" borderId="142" xfId="1" applyNumberFormat="1" applyFont="1" applyFill="1" applyBorder="1" applyAlignment="1">
      <alignment horizontal="center" vertical="center" wrapText="1"/>
    </xf>
    <xf numFmtId="0" fontId="31" fillId="0" borderId="9" xfId="1" applyFont="1" applyBorder="1"/>
    <xf numFmtId="164" fontId="40" fillId="7" borderId="143" xfId="1" applyNumberFormat="1" applyFont="1" applyFill="1" applyBorder="1" applyAlignment="1">
      <alignment horizontal="center" vertical="center" wrapText="1"/>
    </xf>
    <xf numFmtId="164" fontId="40" fillId="3" borderId="136" xfId="1" applyNumberFormat="1" applyFont="1" applyFill="1" applyBorder="1" applyAlignment="1">
      <alignment horizontal="center" vertical="center" wrapText="1"/>
    </xf>
    <xf numFmtId="0" fontId="30" fillId="0" borderId="144" xfId="1" applyFont="1" applyBorder="1"/>
    <xf numFmtId="3" fontId="36" fillId="2" borderId="99" xfId="1" applyNumberFormat="1" applyFont="1" applyFill="1" applyBorder="1" applyAlignment="1">
      <alignment horizontal="center" vertical="center" wrapText="1"/>
    </xf>
    <xf numFmtId="3" fontId="4" fillId="0" borderId="145" xfId="1" applyNumberFormat="1" applyFont="1" applyBorder="1" applyAlignment="1">
      <alignment horizontal="center" vertical="center" wrapText="1"/>
    </xf>
    <xf numFmtId="0" fontId="4" fillId="0" borderId="145" xfId="1" applyFont="1" applyBorder="1" applyAlignment="1">
      <alignment vertical="center"/>
    </xf>
    <xf numFmtId="3" fontId="30" fillId="2" borderId="145" xfId="1" applyNumberFormat="1" applyFont="1" applyFill="1" applyBorder="1" applyAlignment="1">
      <alignment horizontal="center" vertic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4" fillId="4" borderId="145" xfId="1" applyNumberFormat="1" applyFont="1" applyFill="1" applyBorder="1" applyAlignment="1">
      <alignment horizontal="center" vertical="center" wrapText="1"/>
    </xf>
    <xf numFmtId="164" fontId="40" fillId="7" borderId="145" xfId="1" applyNumberFormat="1" applyFont="1" applyFill="1" applyBorder="1" applyAlignment="1">
      <alignment horizontal="center" vertical="center" wrapText="1"/>
    </xf>
    <xf numFmtId="3" fontId="1" fillId="0" borderId="145" xfId="1" applyNumberFormat="1" applyBorder="1" applyAlignment="1">
      <alignment horizontal="center" vertic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0" fontId="7" fillId="0" borderId="146" xfId="1" applyFont="1" applyBorder="1" applyAlignment="1">
      <alignment vertical="center"/>
    </xf>
    <xf numFmtId="3" fontId="5" fillId="2" borderId="146" xfId="1" applyNumberFormat="1" applyFont="1" applyFill="1" applyBorder="1" applyAlignment="1">
      <alignment horizontal="center" vertical="center" wrapText="1"/>
    </xf>
    <xf numFmtId="164" fontId="5" fillId="3" borderId="146" xfId="1" applyNumberFormat="1" applyFont="1" applyFill="1" applyBorder="1" applyAlignment="1">
      <alignment horizontal="center" vertical="center" wrapText="1"/>
    </xf>
    <xf numFmtId="164" fontId="40" fillId="7" borderId="146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3" fontId="30" fillId="2" borderId="129" xfId="1" applyNumberFormat="1" applyFont="1" applyFill="1" applyBorder="1" applyAlignment="1">
      <alignment horizontal="center" vertical="center" wrapText="1"/>
    </xf>
    <xf numFmtId="3" fontId="3" fillId="0" borderId="129" xfId="1" applyNumberFormat="1" applyFont="1" applyBorder="1" applyAlignment="1">
      <alignment horizontal="center" wrapText="1"/>
    </xf>
    <xf numFmtId="3" fontId="3" fillId="4" borderId="129" xfId="1" applyNumberFormat="1" applyFont="1" applyFill="1" applyBorder="1" applyAlignment="1">
      <alignment horizontal="center" wrapText="1"/>
    </xf>
    <xf numFmtId="164" fontId="40" fillId="7" borderId="133" xfId="1" applyNumberFormat="1" applyFont="1" applyFill="1" applyBorder="1" applyAlignment="1">
      <alignment horizontal="center" vertical="center" wrapText="1"/>
    </xf>
    <xf numFmtId="3" fontId="30" fillId="0" borderId="129" xfId="1" applyNumberFormat="1" applyFont="1" applyBorder="1" applyAlignment="1">
      <alignment horizontal="center" wrapText="1"/>
    </xf>
    <xf numFmtId="164" fontId="40" fillId="3" borderId="133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3" fillId="8" borderId="132" xfId="1" applyFont="1" applyFill="1" applyBorder="1" applyAlignment="1">
      <alignment horizontal="center" vertical="center"/>
    </xf>
    <xf numFmtId="0" fontId="4" fillId="0" borderId="150" xfId="1" applyFont="1" applyBorder="1" applyAlignment="1">
      <alignment vertical="center"/>
    </xf>
    <xf numFmtId="164" fontId="5" fillId="3" borderId="150" xfId="1" applyNumberFormat="1" applyFont="1" applyFill="1" applyBorder="1" applyAlignment="1">
      <alignment horizontal="center" vertical="center" wrapText="1"/>
    </xf>
    <xf numFmtId="3" fontId="4" fillId="4" borderId="150" xfId="1" applyNumberFormat="1" applyFont="1" applyFill="1" applyBorder="1" applyAlignment="1">
      <alignment horizontal="center" vertical="center" wrapText="1"/>
    </xf>
    <xf numFmtId="3" fontId="36" fillId="2" borderId="150" xfId="1" applyNumberFormat="1" applyFont="1" applyFill="1" applyBorder="1" applyAlignment="1">
      <alignment horizontal="center" vertical="center" wrapText="1"/>
    </xf>
    <xf numFmtId="3" fontId="4" fillId="0" borderId="150" xfId="1" applyNumberFormat="1" applyFont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3" fontId="1" fillId="0" borderId="150" xfId="1" applyNumberFormat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4" fillId="0" borderId="135" xfId="1" applyNumberFormat="1" applyFont="1" applyBorder="1" applyAlignment="1">
      <alignment horizontal="center" vertical="center" wrapText="1"/>
    </xf>
    <xf numFmtId="3" fontId="36" fillId="2" borderId="135" xfId="1" applyNumberFormat="1" applyFont="1" applyFill="1" applyBorder="1" applyAlignment="1">
      <alignment horizontal="center" vertical="center" wrapText="1"/>
    </xf>
    <xf numFmtId="164" fontId="40" fillId="7" borderId="135" xfId="1" applyNumberFormat="1" applyFont="1" applyFill="1" applyBorder="1" applyAlignment="1">
      <alignment horizontal="center" vertical="center" wrapText="1"/>
    </xf>
    <xf numFmtId="3" fontId="1" fillId="0" borderId="135" xfId="1" applyNumberFormat="1" applyBorder="1" applyAlignment="1">
      <alignment horizontal="center" vertical="center" wrapText="1"/>
    </xf>
    <xf numFmtId="164" fontId="40" fillId="3" borderId="13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4" borderId="25" xfId="1" applyNumberFormat="1" applyFont="1" applyFill="1" applyBorder="1" applyAlignment="1">
      <alignment horizontal="center" vertical="center" wrapText="1"/>
    </xf>
    <xf numFmtId="3" fontId="30" fillId="0" borderId="64" xfId="1" applyNumberFormat="1" applyFont="1" applyBorder="1" applyAlignment="1">
      <alignment horizont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3" fontId="30" fillId="0" borderId="149" xfId="1" applyNumberFormat="1" applyFont="1" applyBorder="1" applyAlignment="1">
      <alignment horizontal="center" wrapText="1"/>
    </xf>
    <xf numFmtId="3" fontId="30" fillId="0" borderId="138" xfId="1" applyNumberFormat="1" applyFont="1" applyBorder="1" applyAlignment="1">
      <alignment horizontal="center" wrapText="1"/>
    </xf>
    <xf numFmtId="3" fontId="30" fillId="0" borderId="127" xfId="1" applyNumberFormat="1" applyFont="1" applyBorder="1" applyAlignment="1">
      <alignment horizontal="center" wrapText="1"/>
    </xf>
    <xf numFmtId="3" fontId="30" fillId="0" borderId="107" xfId="1" applyNumberFormat="1" applyFont="1" applyBorder="1" applyAlignment="1">
      <alignment horizontal="center" wrapText="1"/>
    </xf>
    <xf numFmtId="164" fontId="5" fillId="3" borderId="155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59" xfId="1" applyBorder="1" applyAlignment="1">
      <alignment vertical="center" wrapText="1"/>
    </xf>
    <xf numFmtId="0" fontId="4" fillId="0" borderId="159" xfId="1" applyFont="1" applyBorder="1" applyAlignment="1">
      <alignment vertical="center"/>
    </xf>
    <xf numFmtId="3" fontId="31" fillId="0" borderId="159" xfId="1" applyNumberFormat="1" applyFont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0" fontId="3" fillId="0" borderId="159" xfId="1" applyFont="1" applyBorder="1" applyAlignment="1">
      <alignment horizontal="center" vertical="center"/>
    </xf>
    <xf numFmtId="3" fontId="3" fillId="0" borderId="159" xfId="1" applyNumberFormat="1" applyFont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center" vertical="center" wrapText="1"/>
    </xf>
    <xf numFmtId="3" fontId="23" fillId="0" borderId="159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3" fontId="20" fillId="0" borderId="3" xfId="1" applyNumberFormat="1" applyFont="1" applyBorder="1" applyAlignment="1">
      <alignment horizontal="center" vertical="center" wrapText="1"/>
    </xf>
    <xf numFmtId="3" fontId="23" fillId="0" borderId="22" xfId="1" applyNumberFormat="1" applyFont="1" applyBorder="1" applyAlignment="1">
      <alignment horizontal="center" vertical="center" wrapText="1"/>
    </xf>
    <xf numFmtId="3" fontId="20" fillId="0" borderId="22" xfId="1" applyNumberFormat="1" applyFont="1" applyBorder="1" applyAlignment="1">
      <alignment horizontal="center" vertical="center" wrapText="1"/>
    </xf>
    <xf numFmtId="0" fontId="1" fillId="0" borderId="159" xfId="1" applyBorder="1" applyAlignment="1">
      <alignment vertical="center"/>
    </xf>
    <xf numFmtId="3" fontId="30" fillId="0" borderId="159" xfId="1" applyNumberFormat="1" applyFont="1" applyBorder="1" applyAlignment="1">
      <alignment horizontal="center" vertical="center" wrapText="1"/>
    </xf>
    <xf numFmtId="3" fontId="1" fillId="0" borderId="159" xfId="1" applyNumberFormat="1" applyBorder="1" applyAlignment="1" applyProtection="1">
      <alignment horizontal="center" vertical="center" wrapText="1"/>
      <protection locked="0"/>
    </xf>
    <xf numFmtId="164" fontId="48" fillId="0" borderId="159" xfId="1" applyNumberFormat="1" applyFont="1" applyBorder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30" fillId="0" borderId="159" xfId="1" applyFont="1" applyBorder="1" applyAlignment="1">
      <alignment horizontal="center" vertical="center"/>
    </xf>
    <xf numFmtId="0" fontId="30" fillId="0" borderId="159" xfId="1" applyFont="1" applyBorder="1" applyAlignment="1">
      <alignment horizontal="center" vertical="center" wrapText="1"/>
    </xf>
    <xf numFmtId="0" fontId="1" fillId="0" borderId="159" xfId="1" applyBorder="1" applyAlignment="1">
      <alignment horizontal="center" vertical="center"/>
    </xf>
    <xf numFmtId="3" fontId="36" fillId="0" borderId="159" xfId="1" applyNumberFormat="1" applyFont="1" applyBorder="1" applyAlignment="1">
      <alignment horizontal="center" vertical="center" wrapText="1"/>
    </xf>
    <xf numFmtId="3" fontId="1" fillId="0" borderId="151" xfId="1" applyNumberForma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3" fontId="30" fillId="0" borderId="11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59" xfId="1" applyNumberFormat="1" applyFont="1" applyBorder="1" applyAlignment="1">
      <alignment horizontal="center" vertical="center" wrapText="1"/>
    </xf>
    <xf numFmtId="2" fontId="4" fillId="0" borderId="159" xfId="1" applyNumberFormat="1" applyFont="1" applyBorder="1" applyAlignment="1">
      <alignment horizontal="center" vertical="center" wrapText="1"/>
    </xf>
    <xf numFmtId="1" fontId="30" fillId="0" borderId="159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1" xfId="1" applyNumberFormat="1" applyFont="1" applyBorder="1" applyAlignment="1">
      <alignment horizontal="center" vertical="center" wrapText="1"/>
    </xf>
    <xf numFmtId="164" fontId="48" fillId="0" borderId="151" xfId="1" applyNumberFormat="1" applyFont="1" applyBorder="1" applyAlignment="1">
      <alignment horizontal="center" vertical="center" wrapText="1"/>
    </xf>
    <xf numFmtId="3" fontId="1" fillId="0" borderId="162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3" fillId="8" borderId="160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64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3" fillId="0" borderId="149" xfId="1" applyNumberFormat="1" applyFont="1" applyBorder="1" applyAlignment="1">
      <alignment horizontal="center" wrapText="1"/>
    </xf>
    <xf numFmtId="3" fontId="4" fillId="0" borderId="163" xfId="1" applyNumberFormat="1" applyFont="1" applyBorder="1" applyAlignment="1">
      <alignment horizontal="center" vertical="center" wrapText="1"/>
    </xf>
    <xf numFmtId="3" fontId="3" fillId="0" borderId="165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0" fontId="1" fillId="0" borderId="162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1" xfId="1" applyBorder="1" applyAlignment="1">
      <alignment vertical="center" wrapText="1"/>
    </xf>
    <xf numFmtId="0" fontId="48" fillId="0" borderId="159" xfId="1" applyFont="1" applyBorder="1" applyAlignment="1">
      <alignment vertical="center" wrapText="1"/>
    </xf>
    <xf numFmtId="0" fontId="1" fillId="0" borderId="164" xfId="1" applyBorder="1" applyAlignment="1">
      <alignment vertical="center" wrapText="1"/>
    </xf>
    <xf numFmtId="3" fontId="30" fillId="0" borderId="164" xfId="1" applyNumberFormat="1" applyFont="1" applyBorder="1" applyAlignment="1">
      <alignment horizontal="center" vertical="center" wrapText="1"/>
    </xf>
    <xf numFmtId="1" fontId="30" fillId="0" borderId="164" xfId="1" applyNumberFormat="1" applyFont="1" applyBorder="1" applyAlignment="1">
      <alignment horizontal="center" vertical="center" wrapText="1"/>
    </xf>
    <xf numFmtId="164" fontId="48" fillId="0" borderId="164" xfId="1" applyNumberFormat="1" applyFont="1" applyBorder="1" applyAlignment="1">
      <alignment horizontal="center" vertical="center" wrapText="1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3" fontId="30" fillId="0" borderId="151" xfId="1" applyNumberFormat="1" applyFont="1" applyBorder="1" applyAlignment="1">
      <alignment horizontal="center" vertical="center" wrapText="1"/>
    </xf>
    <xf numFmtId="164" fontId="46" fillId="0" borderId="151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1" fontId="30" fillId="0" borderId="168" xfId="1" applyNumberFormat="1" applyFont="1" applyBorder="1" applyAlignment="1">
      <alignment horizontal="center" vertical="center" wrapText="1"/>
    </xf>
    <xf numFmtId="164" fontId="48" fillId="0" borderId="168" xfId="1" applyNumberFormat="1" applyFont="1" applyBorder="1" applyAlignment="1">
      <alignment horizontal="center" vertical="center" wrapText="1"/>
    </xf>
    <xf numFmtId="0" fontId="3" fillId="0" borderId="164" xfId="1" applyFont="1" applyBorder="1" applyAlignment="1">
      <alignment horizontal="center" vertical="center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3" fontId="31" fillId="0" borderId="164" xfId="1" applyNumberFormat="1" applyFont="1" applyBorder="1" applyAlignment="1">
      <alignment horizontal="center" vertical="center" wrapText="1"/>
    </xf>
    <xf numFmtId="0" fontId="1" fillId="0" borderId="164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6" fillId="0" borderId="0" xfId="1" applyNumberFormat="1" applyFont="1" applyAlignment="1">
      <alignment horizontal="center" vertical="center" wrapText="1"/>
    </xf>
    <xf numFmtId="0" fontId="30" fillId="0" borderId="164" xfId="1" applyFont="1" applyBorder="1" applyAlignment="1">
      <alignment horizontal="center" vertical="center"/>
    </xf>
    <xf numFmtId="3" fontId="32" fillId="0" borderId="168" xfId="1" applyNumberFormat="1" applyFon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horizontal="left" vertical="center"/>
    </xf>
    <xf numFmtId="0" fontId="1" fillId="0" borderId="168" xfId="1" applyBorder="1" applyAlignment="1">
      <alignment horizontal="center" vertical="center"/>
    </xf>
    <xf numFmtId="0" fontId="4" fillId="0" borderId="164" xfId="1" applyFont="1" applyBorder="1" applyAlignment="1">
      <alignment horizontal="left" vertical="center"/>
    </xf>
    <xf numFmtId="3" fontId="1" fillId="0" borderId="151" xfId="1" applyNumberFormat="1" applyBorder="1" applyAlignment="1">
      <alignment vertical="center" wrapText="1"/>
    </xf>
    <xf numFmtId="3" fontId="31" fillId="0" borderId="151" xfId="1" applyNumberFormat="1" applyFont="1" applyBorder="1" applyAlignment="1">
      <alignment horizontal="center" vertical="center" wrapText="1"/>
    </xf>
    <xf numFmtId="164" fontId="47" fillId="0" borderId="151" xfId="1" applyNumberFormat="1" applyFont="1" applyBorder="1" applyAlignment="1">
      <alignment horizontal="center" vertical="center" wrapText="1"/>
    </xf>
    <xf numFmtId="2" fontId="48" fillId="0" borderId="164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/>
    </xf>
    <xf numFmtId="2" fontId="48" fillId="0" borderId="168" xfId="1" applyNumberFormat="1" applyFont="1" applyBorder="1" applyAlignment="1">
      <alignment horizontal="center" vertical="center" wrapText="1"/>
    </xf>
    <xf numFmtId="164" fontId="7" fillId="0" borderId="168" xfId="1" applyNumberFormat="1" applyFont="1" applyBorder="1" applyAlignment="1">
      <alignment horizontal="center" vertical="center" wrapText="1"/>
    </xf>
    <xf numFmtId="0" fontId="1" fillId="0" borderId="171" xfId="1" applyBorder="1" applyAlignment="1">
      <alignment vertical="center" wrapText="1"/>
    </xf>
    <xf numFmtId="0" fontId="4" fillId="0" borderId="163" xfId="1" applyFont="1" applyBorder="1" applyAlignment="1">
      <alignment horizontal="left" vertical="center"/>
    </xf>
    <xf numFmtId="3" fontId="30" fillId="0" borderId="162" xfId="1" applyNumberFormat="1" applyFont="1" applyBorder="1" applyAlignment="1">
      <alignment horizontal="center" vertical="center" wrapText="1"/>
    </xf>
    <xf numFmtId="3" fontId="32" fillId="0" borderId="159" xfId="1" applyNumberFormat="1" applyFont="1" applyBorder="1" applyAlignment="1" applyProtection="1">
      <alignment horizontal="center" vertical="center" wrapText="1"/>
      <protection locked="0"/>
    </xf>
    <xf numFmtId="0" fontId="1" fillId="0" borderId="167" xfId="1" applyBorder="1" applyAlignment="1">
      <alignment vertical="center" wrapText="1"/>
    </xf>
    <xf numFmtId="0" fontId="30" fillId="0" borderId="168" xfId="1" applyFont="1" applyBorder="1" applyAlignment="1">
      <alignment horizontal="center" vertical="center" wrapText="1"/>
    </xf>
    <xf numFmtId="0" fontId="1" fillId="0" borderId="169" xfId="1" applyBorder="1" applyAlignment="1">
      <alignment vertical="center"/>
    </xf>
    <xf numFmtId="3" fontId="30" fillId="0" borderId="169" xfId="1" applyNumberFormat="1" applyFont="1" applyBorder="1" applyAlignment="1">
      <alignment horizontal="center" vertical="center" wrapText="1"/>
    </xf>
    <xf numFmtId="3" fontId="1" fillId="0" borderId="169" xfId="1" applyNumberForma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>
      <alignment horizontal="center" vertical="center" wrapText="1"/>
    </xf>
    <xf numFmtId="0" fontId="1" fillId="0" borderId="128" xfId="1" applyBorder="1" applyAlignment="1">
      <alignment vertical="center" wrapText="1"/>
    </xf>
    <xf numFmtId="0" fontId="30" fillId="0" borderId="151" xfId="1" applyFont="1" applyBorder="1" applyAlignment="1">
      <alignment horizontal="center" vertical="center" wrapText="1"/>
    </xf>
    <xf numFmtId="0" fontId="1" fillId="0" borderId="151" xfId="1" applyBorder="1" applyAlignment="1">
      <alignment horizontal="center" vertical="center"/>
    </xf>
    <xf numFmtId="0" fontId="30" fillId="0" borderId="123" xfId="1" applyFont="1" applyBorder="1" applyAlignment="1">
      <alignment horizontal="center" vertical="center"/>
    </xf>
    <xf numFmtId="3" fontId="30" fillId="0" borderId="172" xfId="1" applyNumberFormat="1" applyFont="1" applyBorder="1" applyAlignment="1">
      <alignment horizontal="center" vertical="center" wrapText="1"/>
    </xf>
    <xf numFmtId="0" fontId="4" fillId="0" borderId="168" xfId="1" applyFont="1" applyBorder="1" applyAlignment="1">
      <alignment horizontal="center" vertical="center"/>
    </xf>
    <xf numFmtId="3" fontId="3" fillId="0" borderId="151" xfId="1" applyNumberFormat="1" applyFont="1" applyBorder="1" applyAlignment="1">
      <alignment horizontal="center" vertical="center" wrapText="1"/>
    </xf>
    <xf numFmtId="0" fontId="48" fillId="0" borderId="168" xfId="1" applyFont="1" applyBorder="1" applyAlignment="1">
      <alignment vertical="center" wrapText="1"/>
    </xf>
    <xf numFmtId="3" fontId="31" fillId="0" borderId="168" xfId="1" applyNumberFormat="1" applyFont="1" applyBorder="1" applyAlignment="1">
      <alignment horizontal="center" vertical="center" wrapText="1"/>
    </xf>
    <xf numFmtId="0" fontId="1" fillId="0" borderId="169" xfId="1" applyBorder="1" applyAlignment="1">
      <alignment vertical="center" wrapText="1"/>
    </xf>
    <xf numFmtId="0" fontId="3" fillId="0" borderId="164" xfId="1" applyFont="1" applyBorder="1" applyAlignment="1">
      <alignment horizontal="center" vertical="center" wrapText="1"/>
    </xf>
    <xf numFmtId="0" fontId="4" fillId="0" borderId="173" xfId="1" applyFont="1" applyBorder="1" applyAlignment="1">
      <alignment horizontal="left" vertical="center"/>
    </xf>
    <xf numFmtId="0" fontId="3" fillId="0" borderId="147" xfId="1" applyFont="1" applyBorder="1" applyAlignment="1">
      <alignment horizontal="center" vertical="center"/>
    </xf>
    <xf numFmtId="3" fontId="4" fillId="0" borderId="151" xfId="1" applyNumberFormat="1" applyFont="1" applyBorder="1" applyAlignment="1" applyProtection="1">
      <alignment horizontal="center" vertical="center" wrapText="1"/>
      <protection locked="0"/>
    </xf>
    <xf numFmtId="0" fontId="1" fillId="0" borderId="169" xfId="1" applyBorder="1" applyAlignment="1">
      <alignment horizontal="center" vertical="center"/>
    </xf>
    <xf numFmtId="3" fontId="32" fillId="0" borderId="151" xfId="1" applyNumberFormat="1" applyFon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3" fillId="0" borderId="166" xfId="1" applyFont="1" applyBorder="1" applyAlignment="1">
      <alignment horizontal="center" vertical="center" wrapText="1"/>
    </xf>
    <xf numFmtId="10" fontId="0" fillId="0" borderId="0" xfId="24" applyNumberFormat="1" applyFont="1" applyProtection="1"/>
    <xf numFmtId="10" fontId="3" fillId="8" borderId="166" xfId="24" applyNumberFormat="1" applyFont="1" applyFill="1" applyBorder="1" applyAlignment="1" applyProtection="1">
      <alignment horizontal="center" vertical="center"/>
    </xf>
    <xf numFmtId="10" fontId="4" fillId="0" borderId="9" xfId="24" applyNumberFormat="1" applyFont="1" applyBorder="1" applyAlignment="1">
      <alignment horizontal="center" vertical="center" wrapText="1"/>
    </xf>
    <xf numFmtId="10" fontId="4" fillId="0" borderId="164" xfId="24" applyNumberFormat="1" applyFont="1" applyBorder="1" applyAlignment="1">
      <alignment horizontal="center" vertical="center" wrapText="1"/>
    </xf>
    <xf numFmtId="10" fontId="4" fillId="0" borderId="150" xfId="24" applyNumberFormat="1" applyFont="1" applyBorder="1" applyAlignment="1">
      <alignment horizontal="center" vertical="center" wrapText="1"/>
    </xf>
    <xf numFmtId="10" fontId="4" fillId="0" borderId="163" xfId="24" applyNumberFormat="1" applyFont="1" applyBorder="1" applyAlignment="1">
      <alignment horizontal="center" vertical="center" wrapText="1"/>
    </xf>
    <xf numFmtId="10" fontId="4" fillId="0" borderId="22" xfId="24" applyNumberFormat="1" applyFont="1" applyBorder="1" applyAlignment="1">
      <alignment horizontal="center" vertical="center" wrapText="1"/>
    </xf>
    <xf numFmtId="10" fontId="3" fillId="0" borderId="149" xfId="24" applyNumberFormat="1" applyFont="1" applyBorder="1" applyAlignment="1">
      <alignment horizontal="center" wrapText="1"/>
    </xf>
    <xf numFmtId="10" fontId="4" fillId="0" borderId="164" xfId="24" applyNumberFormat="1" applyFont="1" applyBorder="1" applyAlignment="1">
      <alignment horizontal="center" wrapText="1"/>
    </xf>
    <xf numFmtId="10" fontId="46" fillId="0" borderId="172" xfId="24" applyNumberFormat="1" applyFont="1" applyBorder="1" applyAlignment="1">
      <alignment horizontal="center" vertical="center" wrapText="1"/>
    </xf>
    <xf numFmtId="10" fontId="4" fillId="0" borderId="168" xfId="24" applyNumberFormat="1" applyFont="1" applyBorder="1" applyAlignment="1">
      <alignment horizontal="center" vertical="center"/>
    </xf>
    <xf numFmtId="10" fontId="3" fillId="0" borderId="151" xfId="24" applyNumberFormat="1" applyFont="1" applyBorder="1" applyAlignment="1">
      <alignment horizontal="center" vertical="center" wrapText="1"/>
    </xf>
    <xf numFmtId="10" fontId="4" fillId="0" borderId="0" xfId="24" applyNumberFormat="1" applyFont="1" applyFill="1" applyBorder="1" applyAlignment="1" applyProtection="1">
      <alignment horizontal="center" vertical="center" wrapText="1"/>
    </xf>
    <xf numFmtId="3" fontId="26" fillId="0" borderId="22" xfId="1" applyNumberFormat="1" applyFont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2" fillId="5" borderId="32" xfId="1" applyFont="1" applyFill="1" applyBorder="1" applyAlignment="1">
      <alignment vertical="center"/>
    </xf>
    <xf numFmtId="0" fontId="2" fillId="5" borderId="33" xfId="1" applyFont="1" applyFill="1" applyBorder="1" applyAlignment="1">
      <alignment vertical="center"/>
    </xf>
    <xf numFmtId="0" fontId="2" fillId="5" borderId="172" xfId="1" applyFont="1" applyFill="1" applyBorder="1" applyAlignment="1">
      <alignment vertical="center"/>
    </xf>
    <xf numFmtId="0" fontId="2" fillId="5" borderId="164" xfId="1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4" fillId="0" borderId="166" xfId="1" applyFont="1" applyBorder="1" applyAlignment="1">
      <alignment horizontal="center" vertical="center" wrapText="1"/>
    </xf>
    <xf numFmtId="3" fontId="26" fillId="0" borderId="9" xfId="1" applyNumberFormat="1" applyFont="1" applyBorder="1" applyAlignment="1">
      <alignment horizontal="center" vertical="center" wrapText="1"/>
    </xf>
    <xf numFmtId="3" fontId="26" fillId="0" borderId="164" xfId="1" applyNumberFormat="1" applyFont="1" applyBorder="1" applyAlignment="1">
      <alignment horizontal="center" vertical="center" wrapText="1"/>
    </xf>
    <xf numFmtId="3" fontId="26" fillId="0" borderId="150" xfId="1" applyNumberFormat="1" applyFont="1" applyBorder="1" applyAlignment="1">
      <alignment horizontal="center" vertical="center" wrapText="1"/>
    </xf>
    <xf numFmtId="3" fontId="26" fillId="0" borderId="163" xfId="1" applyNumberFormat="1" applyFont="1" applyBorder="1" applyAlignment="1">
      <alignment horizontal="center" vertical="center" wrapText="1"/>
    </xf>
    <xf numFmtId="3" fontId="26" fillId="0" borderId="149" xfId="1" applyNumberFormat="1" applyFont="1" applyBorder="1" applyAlignment="1">
      <alignment horizontal="center" vertical="center" wrapText="1"/>
    </xf>
    <xf numFmtId="0" fontId="12" fillId="5" borderId="33" xfId="1" applyFont="1" applyFill="1" applyBorder="1" applyAlignment="1">
      <alignment vertical="center"/>
    </xf>
    <xf numFmtId="3" fontId="4" fillId="0" borderId="159" xfId="1" applyNumberFormat="1" applyFont="1" applyBorder="1" applyAlignment="1">
      <alignment horizontal="center" vertical="center" wrapText="1"/>
    </xf>
    <xf numFmtId="3" fontId="1" fillId="0" borderId="172" xfId="1" applyNumberFormat="1" applyBorder="1" applyAlignment="1">
      <alignment horizontal="center" vertical="center" wrapText="1"/>
    </xf>
    <xf numFmtId="0" fontId="12" fillId="5" borderId="164" xfId="1" applyFont="1" applyFill="1" applyBorder="1" applyAlignment="1">
      <alignment vertical="center"/>
    </xf>
    <xf numFmtId="3" fontId="4" fillId="0" borderId="168" xfId="1" applyNumberFormat="1" applyFont="1" applyBorder="1" applyAlignment="1">
      <alignment horizontal="center" vertical="center" wrapText="1"/>
    </xf>
    <xf numFmtId="3" fontId="4" fillId="0" borderId="151" xfId="1" applyNumberFormat="1" applyFont="1" applyBorder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 wrapText="1"/>
    </xf>
    <xf numFmtId="0" fontId="1" fillId="0" borderId="164" xfId="1" applyBorder="1" applyAlignment="1">
      <alignment horizontal="center" vertical="center" wrapText="1"/>
    </xf>
    <xf numFmtId="3" fontId="1" fillId="0" borderId="159" xfId="1" applyNumberFormat="1" applyBorder="1" applyAlignment="1">
      <alignment horizontal="center" vertical="center" wrapText="1"/>
    </xf>
    <xf numFmtId="3" fontId="1" fillId="0" borderId="168" xfId="1" applyNumberFormat="1" applyBorder="1" applyAlignment="1">
      <alignment horizontal="center" vertical="center" wrapText="1"/>
    </xf>
    <xf numFmtId="3" fontId="1" fillId="0" borderId="164" xfId="1" applyNumberFormat="1" applyBorder="1" applyAlignment="1">
      <alignment horizontal="center" vertical="center" wrapText="1"/>
    </xf>
    <xf numFmtId="3" fontId="1" fillId="0" borderId="151" xfId="1" applyNumberFormat="1" applyBorder="1" applyAlignment="1">
      <alignment horizontal="center" vertical="center" wrapText="1"/>
    </xf>
    <xf numFmtId="10" fontId="4" fillId="0" borderId="159" xfId="24" applyNumberFormat="1" applyFont="1" applyBorder="1" applyAlignment="1" applyProtection="1">
      <alignment horizontal="center" vertical="center" wrapText="1"/>
    </xf>
    <xf numFmtId="10" fontId="4" fillId="0" borderId="164" xfId="24" applyNumberFormat="1" applyFont="1" applyBorder="1" applyAlignment="1" applyProtection="1">
      <alignment horizontal="center" vertical="center" wrapText="1"/>
    </xf>
    <xf numFmtId="0" fontId="7" fillId="0" borderId="174" xfId="1" applyFont="1" applyBorder="1" applyAlignment="1">
      <alignment vertical="center"/>
    </xf>
    <xf numFmtId="0" fontId="9" fillId="0" borderId="7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17" fontId="10" fillId="0" borderId="78" xfId="4" applyNumberFormat="1" applyFont="1" applyBorder="1" applyAlignment="1">
      <alignment horizontal="center" vertical="center"/>
    </xf>
    <xf numFmtId="0" fontId="10" fillId="0" borderId="75" xfId="4" applyFont="1" applyBorder="1" applyAlignment="1">
      <alignment horizontal="center" vertical="center"/>
    </xf>
    <xf numFmtId="0" fontId="10" fillId="0" borderId="76" xfId="4" applyFont="1" applyBorder="1" applyAlignment="1">
      <alignment horizontal="center" vertical="center"/>
    </xf>
    <xf numFmtId="0" fontId="10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left" vertical="center"/>
    </xf>
    <xf numFmtId="0" fontId="10" fillId="0" borderId="82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0" borderId="159" xfId="1" applyFont="1" applyBorder="1" applyAlignment="1">
      <alignment horizontal="center" vertical="center"/>
    </xf>
    <xf numFmtId="0" fontId="2" fillId="0" borderId="167" xfId="1" applyFont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61" xfId="1" applyFont="1" applyBorder="1" applyAlignment="1">
      <alignment horizontal="center" vertical="center"/>
    </xf>
    <xf numFmtId="0" fontId="30" fillId="0" borderId="147" xfId="1" applyFont="1" applyBorder="1" applyAlignment="1">
      <alignment horizontal="center" vertical="center"/>
    </xf>
    <xf numFmtId="0" fontId="3" fillId="0" borderId="170" xfId="1" applyFont="1" applyBorder="1" applyAlignment="1">
      <alignment horizontal="center" vertical="center"/>
    </xf>
    <xf numFmtId="0" fontId="3" fillId="0" borderId="123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3" fontId="1" fillId="0" borderId="167" xfId="1" applyNumberFormat="1" applyBorder="1" applyAlignment="1">
      <alignment horizontal="center" vertical="center" wrapText="1"/>
    </xf>
    <xf numFmtId="3" fontId="1" fillId="0" borderId="128" xfId="1" applyNumberFormat="1" applyBorder="1" applyAlignment="1">
      <alignment horizontal="center" vertical="center" wrapText="1"/>
    </xf>
    <xf numFmtId="3" fontId="1" fillId="0" borderId="169" xfId="1" applyNumberFormat="1" applyBorder="1" applyAlignment="1">
      <alignment horizontal="center" vertical="center" wrapText="1"/>
    </xf>
    <xf numFmtId="0" fontId="3" fillId="0" borderId="164" xfId="1" applyFont="1" applyBorder="1" applyAlignment="1">
      <alignment horizontal="center" vertical="center" wrapText="1"/>
    </xf>
    <xf numFmtId="0" fontId="30" fillId="0" borderId="16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5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51" xfId="1" applyFont="1" applyBorder="1" applyAlignment="1">
      <alignment horizontal="center" vertical="center" wrapText="1"/>
    </xf>
    <xf numFmtId="1" fontId="2" fillId="0" borderId="159" xfId="1" applyNumberFormat="1" applyFont="1" applyBorder="1" applyAlignment="1">
      <alignment horizontal="center" vertical="center"/>
    </xf>
    <xf numFmtId="0" fontId="30" fillId="0" borderId="148" xfId="1" applyFont="1" applyBorder="1" applyAlignment="1">
      <alignment horizontal="center" vertical="center"/>
    </xf>
    <xf numFmtId="2" fontId="2" fillId="0" borderId="159" xfId="1" applyNumberFormat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2" fillId="5" borderId="32" xfId="1" applyFont="1" applyFill="1" applyBorder="1" applyAlignment="1">
      <alignment horizontal="left" vertical="center"/>
    </xf>
    <xf numFmtId="0" fontId="2" fillId="5" borderId="33" xfId="1" applyFont="1" applyFill="1" applyBorder="1" applyAlignment="1">
      <alignment horizontal="left" vertical="center"/>
    </xf>
    <xf numFmtId="0" fontId="2" fillId="5" borderId="172" xfId="1" applyFont="1" applyFill="1" applyBorder="1" applyAlignment="1">
      <alignment horizontal="left" vertical="center"/>
    </xf>
    <xf numFmtId="0" fontId="2" fillId="5" borderId="32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/>
    </xf>
    <xf numFmtId="0" fontId="29" fillId="0" borderId="0" xfId="1" applyFont="1" applyAlignment="1">
      <alignment horizontal="center"/>
    </xf>
    <xf numFmtId="164" fontId="5" fillId="3" borderId="154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 applyProtection="1">
      <alignment horizontal="center" vertical="center" wrapText="1"/>
      <protection locked="0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0" fontId="4" fillId="0" borderId="152" xfId="1" applyFont="1" applyBorder="1" applyAlignment="1">
      <alignment horizontal="left" vertical="center" wrapText="1"/>
    </xf>
    <xf numFmtId="0" fontId="4" fillId="0" borderId="153" xfId="1" applyFont="1" applyBorder="1" applyAlignment="1">
      <alignment horizontal="left" vertical="center" wrapText="1"/>
    </xf>
    <xf numFmtId="0" fontId="2" fillId="5" borderId="123" xfId="1" applyFont="1" applyFill="1" applyBorder="1" applyAlignment="1">
      <alignment horizontal="center" vertical="center"/>
    </xf>
    <xf numFmtId="0" fontId="22" fillId="29" borderId="78" xfId="0" applyFont="1" applyFill="1" applyBorder="1" applyAlignment="1">
      <alignment horizontal="center"/>
    </xf>
    <xf numFmtId="0" fontId="22" fillId="29" borderId="156" xfId="0" applyFont="1" applyFill="1" applyBorder="1" applyAlignment="1">
      <alignment horizontal="center"/>
    </xf>
    <xf numFmtId="3" fontId="4" fillId="4" borderId="154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0" fontId="22" fillId="29" borderId="157" xfId="0" applyFont="1" applyFill="1" applyBorder="1" applyAlignment="1">
      <alignment horizontal="center"/>
    </xf>
    <xf numFmtId="0" fontId="22" fillId="29" borderId="158" xfId="0" applyFont="1" applyFill="1" applyBorder="1" applyAlignment="1">
      <alignment horizontal="center"/>
    </xf>
    <xf numFmtId="3" fontId="1" fillId="0" borderId="23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3" fontId="1" fillId="0" borderId="6" xfId="1" applyNumberFormat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3" borderId="6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4" fillId="4" borderId="23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164" fontId="5" fillId="7" borderId="154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151" xfId="1" applyNumberFormat="1" applyFont="1" applyFill="1" applyBorder="1" applyAlignment="1">
      <alignment horizontal="center" vertical="center" wrapText="1"/>
    </xf>
    <xf numFmtId="0" fontId="2" fillId="26" borderId="78" xfId="1" applyFont="1" applyFill="1" applyBorder="1" applyAlignment="1">
      <alignment horizontal="center" vertical="center"/>
    </xf>
    <xf numFmtId="0" fontId="2" fillId="26" borderId="97" xfId="1" applyFont="1" applyFill="1" applyBorder="1" applyAlignment="1">
      <alignment horizontal="center" vertical="center"/>
    </xf>
    <xf numFmtId="0" fontId="2" fillId="26" borderId="118" xfId="1" applyFont="1" applyFill="1" applyBorder="1" applyAlignment="1">
      <alignment horizontal="center" vertical="center"/>
    </xf>
    <xf numFmtId="0" fontId="2" fillId="26" borderId="96" xfId="1" applyFont="1" applyFill="1" applyBorder="1" applyAlignment="1">
      <alignment horizontal="center" vertical="center"/>
    </xf>
    <xf numFmtId="164" fontId="5" fillId="7" borderId="23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3" fontId="4" fillId="13" borderId="23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2" fillId="16" borderId="123" xfId="1" applyFont="1" applyFill="1" applyBorder="1" applyAlignment="1">
      <alignment horizontal="center" vertical="center"/>
    </xf>
    <xf numFmtId="0" fontId="2" fillId="16" borderId="33" xfId="1" applyFont="1" applyFill="1" applyBorder="1" applyAlignment="1">
      <alignment horizontal="center" vertical="center"/>
    </xf>
    <xf numFmtId="0" fontId="27" fillId="18" borderId="33" xfId="0" applyFont="1" applyFill="1" applyBorder="1" applyAlignment="1">
      <alignment horizontal="center"/>
    </xf>
    <xf numFmtId="0" fontId="27" fillId="19" borderId="33" xfId="0" applyFont="1" applyFill="1" applyBorder="1" applyAlignment="1">
      <alignment horizontal="center"/>
    </xf>
    <xf numFmtId="0" fontId="27" fillId="20" borderId="33" xfId="0" applyFont="1" applyFill="1" applyBorder="1" applyAlignment="1">
      <alignment horizontal="center"/>
    </xf>
    <xf numFmtId="0" fontId="2" fillId="16" borderId="32" xfId="1" applyFont="1" applyFill="1" applyBorder="1" applyAlignment="1">
      <alignment horizontal="center" vertical="center"/>
    </xf>
    <xf numFmtId="167" fontId="7" fillId="3" borderId="72" xfId="1" applyNumberFormat="1" applyFont="1" applyFill="1" applyBorder="1" applyAlignment="1">
      <alignment horizontal="center" vertical="center" wrapText="1"/>
    </xf>
    <xf numFmtId="167" fontId="7" fillId="3" borderId="6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0" fontId="2" fillId="21" borderId="52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</cellXfs>
  <cellStyles count="25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FF99"/>
      <color rgb="FFFFFFCC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114300</xdr:rowOff>
    </xdr:from>
    <xdr:to>
      <xdr:col>13</xdr:col>
      <xdr:colOff>495300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ABA8788-667D-4CDF-932E-483CC424036D}"/>
            </a:ext>
          </a:extLst>
        </xdr:cNvPr>
        <xdr:cNvGrpSpPr/>
      </xdr:nvGrpSpPr>
      <xdr:grpSpPr>
        <a:xfrm>
          <a:off x="200026" y="114300"/>
          <a:ext cx="12382499" cy="990602"/>
          <a:chOff x="1175809" y="74083"/>
          <a:chExt cx="12804774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6AAE364B-7C45-F9AC-AF46-DE1CBF9BF4B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1858F17-1FA4-A78B-2164-28AC7405B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284326-D96A-C991-FB34-60AF245682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969348" cy="70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4187D248-477C-8493-68EA-2C8F2B91B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114300</xdr:rowOff>
    </xdr:from>
    <xdr:to>
      <xdr:col>13</xdr:col>
      <xdr:colOff>542927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F99340A-CC7A-4785-8808-12C711CCB80A}"/>
            </a:ext>
          </a:extLst>
        </xdr:cNvPr>
        <xdr:cNvGrpSpPr/>
      </xdr:nvGrpSpPr>
      <xdr:grpSpPr>
        <a:xfrm>
          <a:off x="200025" y="114300"/>
          <a:ext cx="12639677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84B98D11-F85B-972B-6036-F839A49A9D8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4B26CC1-A130-CE6D-DB28-F8B628D17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B6853E5-07E4-DF06-B45A-84786FF226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013776" cy="736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FB011888-4D6B-1996-84D7-2F27501ACB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2857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13</xdr:col>
      <xdr:colOff>523877</xdr:colOff>
      <xdr:row>3</xdr:row>
      <xdr:rowOff>85727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16669A5-1AD0-4E4D-8BB1-90828ED1324F}"/>
            </a:ext>
          </a:extLst>
        </xdr:cNvPr>
        <xdr:cNvGrpSpPr/>
      </xdr:nvGrpSpPr>
      <xdr:grpSpPr>
        <a:xfrm>
          <a:off x="180975" y="85725"/>
          <a:ext cx="11687177" cy="990602"/>
          <a:chOff x="1159821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E22DC99-12C6-887B-899C-0C8C0A166A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9E88DDC-41E1-3A50-8F83-B4EB9FDCFF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60726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4084C85-F1E5-ADB0-6849-81FB5F877E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9821" y="150001"/>
            <a:ext cx="1067093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CF14691E-0203-2A5A-CAAA-23D8A863E0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63645" cy="4017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13</xdr:col>
      <xdr:colOff>495302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4A3AE8C-16BA-4E92-AFBF-844B19431E89}"/>
            </a:ext>
          </a:extLst>
        </xdr:cNvPr>
        <xdr:cNvGrpSpPr/>
      </xdr:nvGrpSpPr>
      <xdr:grpSpPr>
        <a:xfrm>
          <a:off x="152400" y="114300"/>
          <a:ext cx="1181100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88D2D47-6298-8A31-F69E-B2753A79A04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9C933BA-E8A5-2461-B456-F9D59E4BCC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A7A96609-E6A1-3C69-E6AD-EAA67715EC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014439" cy="737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170CDE64-1F57-7AF1-025F-432F3CD8A4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90176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13</xdr:col>
      <xdr:colOff>504827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BB153A1-0299-4E57-90DB-24F22E5163D3}"/>
            </a:ext>
          </a:extLst>
        </xdr:cNvPr>
        <xdr:cNvGrpSpPr/>
      </xdr:nvGrpSpPr>
      <xdr:grpSpPr>
        <a:xfrm>
          <a:off x="114300" y="114300"/>
          <a:ext cx="12439652" cy="990602"/>
          <a:chOff x="1097727" y="74083"/>
          <a:chExt cx="1288285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41D48AC-F8D5-3689-B3C0-1509F6ACCCF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68572A4-925B-2B9B-17F8-38AF8473E5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1C8CFFE-3174-37C1-DA3F-6C2FCE26AE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7727" y="150001"/>
            <a:ext cx="1132911" cy="8232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6BC6CF64-8C04-0F12-9D97-2F959F0EC1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3751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13</xdr:col>
      <xdr:colOff>504827</xdr:colOff>
      <xdr:row>3</xdr:row>
      <xdr:rowOff>114302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18EB04B0-175A-48CD-BC77-5DD727B9C62C}"/>
            </a:ext>
          </a:extLst>
        </xdr:cNvPr>
        <xdr:cNvGrpSpPr/>
      </xdr:nvGrpSpPr>
      <xdr:grpSpPr>
        <a:xfrm>
          <a:off x="161925" y="114300"/>
          <a:ext cx="12363452" cy="990602"/>
          <a:chOff x="1175807" y="74083"/>
          <a:chExt cx="12804776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45E023A-3AB6-D401-19D2-79502797DB0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6559FEE6-92E7-F1AF-F2FA-571EC7634E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5ED5DEF-E69D-2CAC-BC97-F72EB4DD12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107D8A-7B98-33F5-3E1C-3699882F4F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36874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13</xdr:col>
      <xdr:colOff>447677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122D6E-F258-435C-B30D-3BC124D11192}"/>
            </a:ext>
          </a:extLst>
        </xdr:cNvPr>
        <xdr:cNvGrpSpPr/>
      </xdr:nvGrpSpPr>
      <xdr:grpSpPr>
        <a:xfrm>
          <a:off x="133350" y="114300"/>
          <a:ext cx="1204912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EB15E989-D5F0-6FAC-8AAE-73309E9D3584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9E8B5C-8FAD-8FA2-EC80-EC01D4744B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672AD1A-5AB6-9E54-9165-93B0ECFFE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C5EBF9D2-EF24-A2C8-64E6-B594F151A8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8495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114300</xdr:rowOff>
    </xdr:from>
    <xdr:to>
      <xdr:col>13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E53C921-5CCC-4F45-9D65-5A9F173607B6}"/>
            </a:ext>
          </a:extLst>
        </xdr:cNvPr>
        <xdr:cNvGrpSpPr/>
      </xdr:nvGrpSpPr>
      <xdr:grpSpPr>
        <a:xfrm>
          <a:off x="85725" y="114300"/>
          <a:ext cx="12544427" cy="990602"/>
          <a:chOff x="1037460" y="74083"/>
          <a:chExt cx="12866263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B47B17A-5173-DD81-41D8-FEAFDAF9C49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60DA98-12D4-C73B-5F0F-94AC4CB6E5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699853" y="140758"/>
            <a:ext cx="1203870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1CDE819-0280-B30C-AC63-1CFE571F50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7460" y="83041"/>
            <a:ext cx="1067094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906A6FE7-0267-63B0-082B-0ED2B23208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4594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13</xdr:col>
      <xdr:colOff>485777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75929A6-0C37-45E2-8039-35FB80448BC5}"/>
            </a:ext>
          </a:extLst>
        </xdr:cNvPr>
        <xdr:cNvGrpSpPr/>
      </xdr:nvGrpSpPr>
      <xdr:grpSpPr>
        <a:xfrm>
          <a:off x="142875" y="114300"/>
          <a:ext cx="1238250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DB0ADC-0786-FFB5-1435-192273E4FEE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3F142B3-1DEC-FFBC-B35D-10F6C55EAD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4525C11-C884-3CED-2868-00D9B208C0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EAE5F4E8-8303-0CE4-C04F-6A364CC9A7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4620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13</xdr:col>
      <xdr:colOff>495302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292003D-1042-46FA-93B4-0236B4B894A3}"/>
            </a:ext>
          </a:extLst>
        </xdr:cNvPr>
        <xdr:cNvGrpSpPr/>
      </xdr:nvGrpSpPr>
      <xdr:grpSpPr>
        <a:xfrm>
          <a:off x="152400" y="114300"/>
          <a:ext cx="1235392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EAB7BB4-FBB4-1020-7603-34B0147DE4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A1A6204-BD8A-9E15-9FFB-C39E7C2F6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D371EA5E-1A12-AFC5-5FD1-01B2384070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CF12E38-140A-8CDF-435C-DD5F0903BA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8738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13</xdr:col>
      <xdr:colOff>514352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B713CF8-CC63-49E6-90C9-93F677CA4E7A}"/>
            </a:ext>
          </a:extLst>
        </xdr:cNvPr>
        <xdr:cNvGrpSpPr/>
      </xdr:nvGrpSpPr>
      <xdr:grpSpPr>
        <a:xfrm>
          <a:off x="171450" y="114300"/>
          <a:ext cx="1250632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08A54DC-0506-4306-67DB-5DE08BC2B66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618539-D9FD-29D4-90D2-0BEF7A59E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632A6D26-054B-54D8-8D5E-234ACAA2C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7B6FDBE4-FC9A-2959-D818-ED163CF82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36363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13</xdr:col>
      <xdr:colOff>504827</xdr:colOff>
      <xdr:row>3</xdr:row>
      <xdr:rowOff>104777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57BE498-E69D-464C-B75C-A661F2FF368A}"/>
            </a:ext>
          </a:extLst>
        </xdr:cNvPr>
        <xdr:cNvGrpSpPr/>
      </xdr:nvGrpSpPr>
      <xdr:grpSpPr>
        <a:xfrm>
          <a:off x="161925" y="104775"/>
          <a:ext cx="124872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99A11B6-AF4A-01BF-16CB-C0420D1DAAA9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3CD0BB2-3241-F0BC-00DE-4854DC5E7E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25D381F-34F1-E5B8-DC9F-08C94EB4B9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00652" cy="7998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1CCE99-4A2A-DBA4-DD28-5BA75A1FB2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0821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13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98B02A8-EA88-4858-BFBF-242B2AD322BB}"/>
            </a:ext>
          </a:extLst>
        </xdr:cNvPr>
        <xdr:cNvGrpSpPr/>
      </xdr:nvGrpSpPr>
      <xdr:grpSpPr>
        <a:xfrm>
          <a:off x="142875" y="114300"/>
          <a:ext cx="125158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F822EC9-4C7A-6237-7C44-A9166948377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278E9FD-46D2-1227-1536-0EF274DB93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DDCBCFE-A0AD-9BC5-CA21-40A59D65A6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314FD5CC-5571-B156-044D-74B5E3A93E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7485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13</xdr:col>
      <xdr:colOff>476252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4F1EEEB-CBC2-433B-AEC5-F1EAA13164C6}"/>
            </a:ext>
          </a:extLst>
        </xdr:cNvPr>
        <xdr:cNvGrpSpPr/>
      </xdr:nvGrpSpPr>
      <xdr:grpSpPr>
        <a:xfrm>
          <a:off x="133350" y="114300"/>
          <a:ext cx="126682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E382A09-8675-26F1-5973-12289BF72D2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5D4A8D-54FE-B22C-791B-A35D74D01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B7481F0-A921-F8FA-18AF-F839672633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5505E8B3-934F-024F-7998-28C9DC900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4822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13</xdr:col>
      <xdr:colOff>533402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4602481-D9BD-4110-9339-927FB6D97854}"/>
            </a:ext>
          </a:extLst>
        </xdr:cNvPr>
        <xdr:cNvGrpSpPr/>
      </xdr:nvGrpSpPr>
      <xdr:grpSpPr>
        <a:xfrm>
          <a:off x="190500" y="114300"/>
          <a:ext cx="122967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B57DF45-071C-3D93-7C9D-7E140A67462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1B23401-6C21-2F60-D86C-A054711D1A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B412A55-FB6C-60D9-1230-A4A142E65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620E4C9-D13E-01EC-BBC6-53C695009D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6210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13</xdr:col>
      <xdr:colOff>476252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13AA14F-4E7E-4D63-AE63-95F05717369E}"/>
            </a:ext>
          </a:extLst>
        </xdr:cNvPr>
        <xdr:cNvGrpSpPr/>
      </xdr:nvGrpSpPr>
      <xdr:grpSpPr>
        <a:xfrm>
          <a:off x="133350" y="114300"/>
          <a:ext cx="120586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045926A-5386-43AD-9552-FB7A5113902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CAA922-9259-F205-0162-EF65D7190A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73515E-5C2E-F589-8716-B3A8A5AFFA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CDE188D-F67D-8092-199A-6A23AE6263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186000" cy="430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13</xdr:col>
      <xdr:colOff>466727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5F0B733-67DF-4BC5-B654-A74ED661A471}"/>
            </a:ext>
          </a:extLst>
        </xdr:cNvPr>
        <xdr:cNvGrpSpPr/>
      </xdr:nvGrpSpPr>
      <xdr:grpSpPr>
        <a:xfrm>
          <a:off x="123825" y="114300"/>
          <a:ext cx="1236345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3502C71-44F3-CA38-1F0A-70C32A82ADC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B9CE5207-7286-882A-9EC1-98AF27DDDB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B97C12B-B89F-77D3-C4D0-9220A3853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A219C39-DDA5-90B4-FB4D-BD699D3D69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13</xdr:col>
      <xdr:colOff>466727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4679A09-79D7-45C9-9071-07BD70CCA225}"/>
            </a:ext>
          </a:extLst>
        </xdr:cNvPr>
        <xdr:cNvGrpSpPr/>
      </xdr:nvGrpSpPr>
      <xdr:grpSpPr>
        <a:xfrm>
          <a:off x="133350" y="114300"/>
          <a:ext cx="1274445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0F0F530-B133-B124-6A8D-7942744895FC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F2F9E75F-C9A3-4AB5-D459-5F02F92F93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8884E2F-FFC9-41AF-B535-F8B6B78808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A9A518E3-2E15-04A7-A9D8-6229FF175C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13</xdr:col>
      <xdr:colOff>523877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65DCECD-7858-4137-9A71-195FFCEB89D7}"/>
            </a:ext>
          </a:extLst>
        </xdr:cNvPr>
        <xdr:cNvGrpSpPr/>
      </xdr:nvGrpSpPr>
      <xdr:grpSpPr>
        <a:xfrm>
          <a:off x="180975" y="114300"/>
          <a:ext cx="1257300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D3F4C65-BD12-FEE2-C60C-2F3D76564F4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29C979-B50B-EF63-2643-4282DD7A48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EB4CBA-E958-DC56-1D2A-32F61F77CF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384E2B-8636-B3BB-2893-C98234FDA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13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C5E2F56-6D55-46C1-A818-4D4697F78146}"/>
            </a:ext>
          </a:extLst>
        </xdr:cNvPr>
        <xdr:cNvGrpSpPr/>
      </xdr:nvGrpSpPr>
      <xdr:grpSpPr>
        <a:xfrm>
          <a:off x="133350" y="114300"/>
          <a:ext cx="124777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7FBA468-FDFB-2FD1-7733-9140FC6B46C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57C6CB9-0AA3-4210-8BD4-370D3D274C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DBB5A6C-1E44-8764-7B63-F9E044D892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9BFF5F-5769-B0BE-00CD-1AE03D44F8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13</xdr:col>
      <xdr:colOff>438152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1738244-9BBF-4FD0-9FAE-67AB8BB17884}"/>
            </a:ext>
          </a:extLst>
        </xdr:cNvPr>
        <xdr:cNvGrpSpPr/>
      </xdr:nvGrpSpPr>
      <xdr:grpSpPr>
        <a:xfrm>
          <a:off x="123825" y="114300"/>
          <a:ext cx="131349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444CD17-4D1D-E6FB-AABA-093C66FAEE9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84F98D6-39AD-4701-C49E-2E08AF6693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281A9E-ABAA-D3F3-8BF2-324B0383AF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F598CBC2-1125-6130-B3D6-14D526D2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13</xdr:col>
      <xdr:colOff>447677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40EFFC-AB8C-4B04-B27D-DF559D320018}"/>
            </a:ext>
          </a:extLst>
        </xdr:cNvPr>
        <xdr:cNvGrpSpPr/>
      </xdr:nvGrpSpPr>
      <xdr:grpSpPr>
        <a:xfrm>
          <a:off x="152400" y="114300"/>
          <a:ext cx="124491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470ED47-DAAE-C504-8215-A0C601B92D0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15059E1-7B36-86BB-2430-85B008F0B5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37BC067-486C-A5F3-E992-F2E28F2A8B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5F7F657-DCBF-27AB-7FE9-42E0BBBF79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13</xdr:col>
      <xdr:colOff>514352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4FD9051-13D1-4B2F-8646-746173D9622B}"/>
            </a:ext>
          </a:extLst>
        </xdr:cNvPr>
        <xdr:cNvGrpSpPr/>
      </xdr:nvGrpSpPr>
      <xdr:grpSpPr>
        <a:xfrm>
          <a:off x="171450" y="114300"/>
          <a:ext cx="1265872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F8F19AF-DD6E-C68A-60FD-77E1FADA691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6CD0788-93F1-AD25-89E4-3000B1C6B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E7B2B72-073F-B8FC-E920-E4DDED9FDE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AEC6E33E-0738-82F9-C9DA-736277D1BF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13</xdr:col>
      <xdr:colOff>485777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4B46A4F-6A59-4BC2-B12F-91524EEBB088}"/>
            </a:ext>
          </a:extLst>
        </xdr:cNvPr>
        <xdr:cNvGrpSpPr/>
      </xdr:nvGrpSpPr>
      <xdr:grpSpPr>
        <a:xfrm>
          <a:off x="142875" y="114300"/>
          <a:ext cx="1274445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C2701BF-A0ED-15F8-ACCA-069EC21BE3CA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6F1FD835-8286-E6F5-A61A-36673F0E9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96B20825-7B0B-986F-D2DF-1BC83AE76A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66250952-4A52-654D-6619-B1B2E3414F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activeCell="J11" sqref="J11"/>
    </sheetView>
  </sheetViews>
  <sheetFormatPr defaultColWidth="8.85546875" defaultRowHeight="15" x14ac:dyDescent="0.25"/>
  <cols>
    <col min="1" max="1" width="71.28515625" style="27" customWidth="1"/>
    <col min="2" max="7" width="11.7109375" style="27" hidden="1" customWidth="1"/>
    <col min="8" max="25" width="11.7109375" style="27" customWidth="1"/>
    <col min="26" max="16384" width="8.85546875" style="27"/>
  </cols>
  <sheetData>
    <row r="1" spans="1:25" ht="19.5" thickBot="1" x14ac:dyDescent="0.3">
      <c r="A1" s="962" t="s">
        <v>258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  <c r="N1" s="963"/>
      <c r="O1" s="963"/>
      <c r="P1" s="963"/>
      <c r="Q1" s="963"/>
      <c r="R1" s="963"/>
      <c r="S1" s="963"/>
      <c r="T1" s="963"/>
      <c r="U1" s="963"/>
      <c r="V1" s="963"/>
      <c r="W1" s="963"/>
      <c r="X1" s="963"/>
      <c r="Y1" s="963"/>
    </row>
    <row r="2" spans="1:25" ht="19.5" customHeight="1" thickBot="1" x14ac:dyDescent="0.3">
      <c r="A2" s="968" t="s">
        <v>348</v>
      </c>
      <c r="B2" s="969"/>
      <c r="C2" s="969"/>
      <c r="D2" s="969"/>
      <c r="E2" s="969"/>
      <c r="F2" s="969"/>
      <c r="G2" s="969"/>
      <c r="H2" s="969"/>
      <c r="I2" s="969"/>
      <c r="J2" s="969"/>
      <c r="K2" s="970"/>
      <c r="L2" s="964" t="s">
        <v>349</v>
      </c>
      <c r="M2" s="965"/>
      <c r="N2" s="965"/>
      <c r="O2" s="965"/>
      <c r="P2" s="965"/>
      <c r="Q2" s="965"/>
      <c r="R2" s="965"/>
      <c r="S2" s="965"/>
      <c r="T2" s="965"/>
      <c r="U2" s="965"/>
      <c r="V2" s="965"/>
      <c r="W2" s="965"/>
      <c r="X2" s="965"/>
      <c r="Y2" s="966"/>
    </row>
    <row r="3" spans="1:25" ht="15.75" thickBot="1" x14ac:dyDescent="0.3">
      <c r="A3" s="971" t="s">
        <v>63</v>
      </c>
      <c r="B3" s="967">
        <v>42248</v>
      </c>
      <c r="C3" s="966"/>
      <c r="D3" s="967">
        <v>42278</v>
      </c>
      <c r="E3" s="966"/>
      <c r="F3" s="967">
        <v>42309</v>
      </c>
      <c r="G3" s="966"/>
      <c r="H3" s="967">
        <v>42339</v>
      </c>
      <c r="I3" s="966"/>
      <c r="J3" s="967">
        <v>42370</v>
      </c>
      <c r="K3" s="966"/>
      <c r="L3" s="967">
        <v>42401</v>
      </c>
      <c r="M3" s="966"/>
      <c r="N3" s="967">
        <v>42430</v>
      </c>
      <c r="O3" s="966"/>
      <c r="P3" s="967">
        <v>42461</v>
      </c>
      <c r="Q3" s="966"/>
      <c r="R3" s="967">
        <v>42491</v>
      </c>
      <c r="S3" s="966"/>
      <c r="T3" s="967">
        <v>42522</v>
      </c>
      <c r="U3" s="966"/>
      <c r="V3" s="967">
        <v>42552</v>
      </c>
      <c r="W3" s="966"/>
      <c r="X3" s="967">
        <v>42583</v>
      </c>
      <c r="Y3" s="966"/>
    </row>
    <row r="4" spans="1:25" ht="57.75" customHeight="1" thickBot="1" x14ac:dyDescent="0.3">
      <c r="A4" s="972"/>
      <c r="B4" s="504" t="s">
        <v>64</v>
      </c>
      <c r="C4" s="505" t="s">
        <v>65</v>
      </c>
      <c r="D4" s="504" t="s">
        <v>64</v>
      </c>
      <c r="E4" s="505" t="s">
        <v>65</v>
      </c>
      <c r="F4" s="504" t="s">
        <v>64</v>
      </c>
      <c r="G4" s="505" t="s">
        <v>65</v>
      </c>
      <c r="H4" s="504" t="s">
        <v>64</v>
      </c>
      <c r="I4" s="505" t="s">
        <v>65</v>
      </c>
      <c r="J4" s="504" t="s">
        <v>64</v>
      </c>
      <c r="K4" s="505" t="s">
        <v>65</v>
      </c>
      <c r="L4" s="504" t="s">
        <v>64</v>
      </c>
      <c r="M4" s="505" t="s">
        <v>65</v>
      </c>
      <c r="N4" s="504" t="s">
        <v>64</v>
      </c>
      <c r="O4" s="505" t="s">
        <v>65</v>
      </c>
      <c r="P4" s="504" t="s">
        <v>64</v>
      </c>
      <c r="Q4" s="505" t="s">
        <v>65</v>
      </c>
      <c r="R4" s="504" t="s">
        <v>64</v>
      </c>
      <c r="S4" s="505" t="s">
        <v>65</v>
      </c>
      <c r="T4" s="504" t="s">
        <v>64</v>
      </c>
      <c r="U4" s="505" t="s">
        <v>65</v>
      </c>
      <c r="V4" s="504" t="s">
        <v>64</v>
      </c>
      <c r="W4" s="505" t="s">
        <v>65</v>
      </c>
      <c r="X4" s="504" t="s">
        <v>64</v>
      </c>
      <c r="Y4" s="505" t="s">
        <v>65</v>
      </c>
    </row>
    <row r="5" spans="1:25" ht="33" customHeight="1" thickTop="1" x14ac:dyDescent="0.25">
      <c r="A5" s="506" t="s">
        <v>66</v>
      </c>
      <c r="B5" s="507"/>
      <c r="C5" s="508"/>
      <c r="D5" s="507"/>
      <c r="E5" s="508"/>
      <c r="F5" s="507"/>
      <c r="G5" s="508"/>
      <c r="H5" s="509" t="s">
        <v>350</v>
      </c>
      <c r="I5" s="510">
        <f>IF(H5="SIM",20,0)</f>
        <v>20</v>
      </c>
      <c r="J5" s="509" t="s">
        <v>350</v>
      </c>
      <c r="K5" s="511">
        <f>IF(J5="SIM",20,0)</f>
        <v>20</v>
      </c>
      <c r="L5" s="509" t="s">
        <v>350</v>
      </c>
      <c r="M5" s="510">
        <f>IF(L5="SIM",20,0)</f>
        <v>20</v>
      </c>
      <c r="N5" s="509" t="s">
        <v>350</v>
      </c>
      <c r="O5" s="510">
        <f>IF(N5="SIM",20,0)</f>
        <v>20</v>
      </c>
      <c r="P5" s="509" t="s">
        <v>350</v>
      </c>
      <c r="Q5" s="513">
        <f>IF(P5="SIM",40,0)</f>
        <v>40</v>
      </c>
      <c r="R5" s="509" t="s">
        <v>350</v>
      </c>
      <c r="S5" s="510">
        <f>IF(R5="SIM",20,0)</f>
        <v>20</v>
      </c>
      <c r="T5" s="514" t="s">
        <v>350</v>
      </c>
      <c r="U5" s="510">
        <f>IF(T5="SIM",20,0)</f>
        <v>20</v>
      </c>
      <c r="V5" s="512" t="s">
        <v>350</v>
      </c>
      <c r="W5" s="510">
        <f>IF(V5="SIM",20,0)</f>
        <v>20</v>
      </c>
      <c r="X5" s="512"/>
      <c r="Y5" s="510">
        <f>IF(X5="SIM",20,0)</f>
        <v>0</v>
      </c>
    </row>
    <row r="6" spans="1:25" ht="33" customHeight="1" x14ac:dyDescent="0.25">
      <c r="A6" s="515" t="s">
        <v>67</v>
      </c>
      <c r="B6" s="516"/>
      <c r="C6" s="517"/>
      <c r="D6" s="516"/>
      <c r="E6" s="517"/>
      <c r="F6" s="516"/>
      <c r="G6" s="517"/>
      <c r="H6" s="518"/>
      <c r="I6" s="513">
        <f>IF(H6="SIM",40,0)</f>
        <v>0</v>
      </c>
      <c r="J6" s="516"/>
      <c r="K6" s="517"/>
      <c r="L6" s="516"/>
      <c r="M6" s="517"/>
      <c r="N6" s="509" t="s">
        <v>350</v>
      </c>
      <c r="O6" s="513">
        <f>IF(N6="SIM",40,0)</f>
        <v>40</v>
      </c>
      <c r="P6" s="516"/>
      <c r="Q6" s="519"/>
      <c r="R6" s="516"/>
      <c r="S6" s="519"/>
      <c r="T6" s="520"/>
      <c r="U6" s="510">
        <f>IF(T6="SIM",40,0)</f>
        <v>0</v>
      </c>
      <c r="V6" s="516"/>
      <c r="W6" s="519"/>
      <c r="X6" s="516"/>
      <c r="Y6" s="519"/>
    </row>
    <row r="7" spans="1:25" ht="33" customHeight="1" x14ac:dyDescent="0.25">
      <c r="A7" s="515" t="s">
        <v>68</v>
      </c>
      <c r="B7" s="516"/>
      <c r="C7" s="517"/>
      <c r="D7" s="516"/>
      <c r="E7" s="517"/>
      <c r="F7" s="516"/>
      <c r="G7" s="517"/>
      <c r="H7" s="516"/>
      <c r="I7" s="521"/>
      <c r="J7" s="516"/>
      <c r="K7" s="517"/>
      <c r="L7" s="516"/>
      <c r="M7" s="517"/>
      <c r="N7" s="516"/>
      <c r="O7" s="517"/>
      <c r="P7" s="516"/>
      <c r="Q7" s="519"/>
      <c r="R7" s="509" t="s">
        <v>350</v>
      </c>
      <c r="S7" s="513">
        <f>IF(R7="SIM",60,0)</f>
        <v>60</v>
      </c>
      <c r="T7" s="516"/>
      <c r="U7" s="519"/>
      <c r="V7" s="516"/>
      <c r="W7" s="519"/>
      <c r="X7" s="516"/>
      <c r="Y7" s="519"/>
    </row>
    <row r="8" spans="1:25" ht="33" customHeight="1" x14ac:dyDescent="0.25">
      <c r="A8" s="515" t="s">
        <v>69</v>
      </c>
      <c r="B8" s="516"/>
      <c r="C8" s="517"/>
      <c r="D8" s="516"/>
      <c r="E8" s="517"/>
      <c r="F8" s="516"/>
      <c r="G8" s="517"/>
      <c r="H8" s="516"/>
      <c r="I8" s="521"/>
      <c r="J8" s="516"/>
      <c r="K8" s="517"/>
      <c r="L8" s="509" t="s">
        <v>350</v>
      </c>
      <c r="M8" s="522">
        <f>IF(L8="SIM",60,0)</f>
        <v>60</v>
      </c>
      <c r="N8" s="516"/>
      <c r="O8" s="517"/>
      <c r="P8" s="516"/>
      <c r="Q8" s="519"/>
      <c r="R8" s="516"/>
      <c r="S8" s="519"/>
      <c r="T8" s="516"/>
      <c r="U8" s="519"/>
      <c r="V8" s="516"/>
      <c r="W8" s="519"/>
      <c r="X8" s="520"/>
      <c r="Y8" s="510">
        <f>IF(X8="SIM",60,0)</f>
        <v>0</v>
      </c>
    </row>
    <row r="9" spans="1:25" ht="33" customHeight="1" x14ac:dyDescent="0.25">
      <c r="A9" s="515" t="s">
        <v>70</v>
      </c>
      <c r="B9" s="516"/>
      <c r="C9" s="517"/>
      <c r="D9" s="516"/>
      <c r="E9" s="517"/>
      <c r="F9" s="516"/>
      <c r="G9" s="517"/>
      <c r="H9" s="516"/>
      <c r="I9" s="521"/>
      <c r="J9" s="509" t="s">
        <v>350</v>
      </c>
      <c r="K9" s="522">
        <f>IF(J9="SIM",60,0)</f>
        <v>60</v>
      </c>
      <c r="L9" s="516"/>
      <c r="M9" s="517"/>
      <c r="N9" s="516"/>
      <c r="O9" s="517"/>
      <c r="P9" s="509" t="s">
        <v>350</v>
      </c>
      <c r="Q9" s="513">
        <f>IF(P9="SIM",40,0)</f>
        <v>40</v>
      </c>
      <c r="R9" s="516"/>
      <c r="S9" s="519"/>
      <c r="T9" s="516"/>
      <c r="U9" s="519"/>
      <c r="V9" s="520" t="s">
        <v>350</v>
      </c>
      <c r="W9" s="510">
        <f>IF(V9="SIM",60,0)</f>
        <v>60</v>
      </c>
      <c r="X9" s="516"/>
      <c r="Y9" s="519"/>
    </row>
    <row r="10" spans="1:25" ht="33" customHeight="1" x14ac:dyDescent="0.25">
      <c r="A10" s="515" t="s">
        <v>71</v>
      </c>
      <c r="B10" s="516"/>
      <c r="C10" s="517"/>
      <c r="D10" s="516"/>
      <c r="E10" s="517"/>
      <c r="F10" s="516"/>
      <c r="G10" s="517"/>
      <c r="H10" s="509" t="s">
        <v>350</v>
      </c>
      <c r="I10" s="513">
        <f>IF(H10="SIM",20,0)</f>
        <v>20</v>
      </c>
      <c r="J10" s="516"/>
      <c r="K10" s="517"/>
      <c r="L10" s="516"/>
      <c r="M10" s="517"/>
      <c r="N10" s="509" t="s">
        <v>350</v>
      </c>
      <c r="O10" s="513">
        <f>IF(N10="SIM",40,0)</f>
        <v>40</v>
      </c>
      <c r="P10" s="516"/>
      <c r="Q10" s="519"/>
      <c r="R10" s="516"/>
      <c r="S10" s="519"/>
      <c r="T10" s="520" t="s">
        <v>350</v>
      </c>
      <c r="U10" s="510">
        <f>IF(T10="SIM",40,0)</f>
        <v>40</v>
      </c>
      <c r="V10" s="516"/>
      <c r="W10" s="519"/>
      <c r="X10" s="516"/>
      <c r="Y10" s="519"/>
    </row>
    <row r="11" spans="1:25" ht="33" customHeight="1" x14ac:dyDescent="0.25">
      <c r="A11" s="515" t="s">
        <v>72</v>
      </c>
      <c r="B11" s="516"/>
      <c r="C11" s="517"/>
      <c r="D11" s="516"/>
      <c r="E11" s="517"/>
      <c r="F11" s="516"/>
      <c r="G11" s="517"/>
      <c r="H11" s="509" t="s">
        <v>350</v>
      </c>
      <c r="I11" s="513">
        <f>IF(H11="SIM",20,0)</f>
        <v>20</v>
      </c>
      <c r="J11" s="516"/>
      <c r="K11" s="517"/>
      <c r="L11" s="509" t="s">
        <v>350</v>
      </c>
      <c r="M11" s="510">
        <f>IF(L11="SIM",20,0)</f>
        <v>20</v>
      </c>
      <c r="N11" s="516"/>
      <c r="O11" s="517"/>
      <c r="P11" s="516"/>
      <c r="Q11" s="519"/>
      <c r="R11" s="509" t="s">
        <v>350</v>
      </c>
      <c r="S11" s="510">
        <f>IF(R11="SIM",20,0)</f>
        <v>20</v>
      </c>
      <c r="T11" s="516"/>
      <c r="U11" s="519"/>
      <c r="V11" s="516"/>
      <c r="W11" s="519"/>
      <c r="X11" s="520"/>
      <c r="Y11" s="510">
        <f>IF(X11="SIM",20,0)</f>
        <v>0</v>
      </c>
    </row>
    <row r="12" spans="1:25" ht="33" customHeight="1" x14ac:dyDescent="0.25">
      <c r="A12" s="515" t="s">
        <v>73</v>
      </c>
      <c r="B12" s="516"/>
      <c r="C12" s="517"/>
      <c r="D12" s="516"/>
      <c r="E12" s="517"/>
      <c r="F12" s="516"/>
      <c r="G12" s="517"/>
      <c r="H12" s="516"/>
      <c r="I12" s="521"/>
      <c r="J12" s="518"/>
      <c r="K12" s="522">
        <f>IF(J12="SIM",20,0)</f>
        <v>0</v>
      </c>
      <c r="L12" s="516"/>
      <c r="M12" s="517"/>
      <c r="N12" s="516"/>
      <c r="O12" s="517"/>
      <c r="P12" s="509" t="s">
        <v>350</v>
      </c>
      <c r="Q12" s="510">
        <f>IF(P12="SIM",20,0)</f>
        <v>20</v>
      </c>
      <c r="R12" s="516"/>
      <c r="S12" s="519"/>
      <c r="T12" s="516"/>
      <c r="U12" s="519"/>
      <c r="V12" s="520" t="s">
        <v>350</v>
      </c>
      <c r="W12" s="510">
        <f>IF(V12="SIM",20,0)</f>
        <v>20</v>
      </c>
      <c r="X12" s="516"/>
      <c r="Y12" s="519"/>
    </row>
    <row r="13" spans="1:25" ht="23.25" customHeight="1" thickBot="1" x14ac:dyDescent="0.3">
      <c r="A13" s="523" t="s">
        <v>7</v>
      </c>
      <c r="B13" s="524"/>
      <c r="C13" s="525"/>
      <c r="D13" s="524"/>
      <c r="E13" s="525"/>
      <c r="F13" s="524"/>
      <c r="G13" s="525"/>
      <c r="H13" s="524"/>
      <c r="I13" s="526">
        <f>SUM(I5:I12)</f>
        <v>60</v>
      </c>
      <c r="J13" s="524"/>
      <c r="K13" s="527">
        <f>SUM(K5:K12)</f>
        <v>80</v>
      </c>
      <c r="L13" s="524"/>
      <c r="M13" s="526">
        <f>SUM(M5:M12)</f>
        <v>100</v>
      </c>
      <c r="N13" s="524"/>
      <c r="O13" s="526">
        <f>SUM(O5:O12)</f>
        <v>100</v>
      </c>
      <c r="P13" s="524"/>
      <c r="Q13" s="526">
        <f>SUM(Q5:Q12)</f>
        <v>100</v>
      </c>
      <c r="R13" s="524"/>
      <c r="S13" s="526">
        <f>SUM(S5:S12)</f>
        <v>100</v>
      </c>
      <c r="T13" s="524"/>
      <c r="U13" s="526">
        <f>SUM(U5:U12)</f>
        <v>60</v>
      </c>
      <c r="V13" s="524"/>
      <c r="W13" s="526">
        <f>SUM(W5:W12)</f>
        <v>100</v>
      </c>
      <c r="X13" s="524"/>
      <c r="Y13" s="526">
        <f>SUM(Y5:Y12)</f>
        <v>0</v>
      </c>
    </row>
    <row r="15" spans="1:25" x14ac:dyDescent="0.25">
      <c r="A15" s="28" t="s">
        <v>74</v>
      </c>
    </row>
    <row r="16" spans="1:25" x14ac:dyDescent="0.25">
      <c r="A16" s="28" t="s">
        <v>75</v>
      </c>
    </row>
    <row r="18" spans="1:1" x14ac:dyDescent="0.25">
      <c r="A18" s="29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247"/>
  <sheetViews>
    <sheetView showGridLines="0" tabSelected="1" zoomScaleNormal="100" zoomScaleSheetLayoutView="9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8.85546875" customWidth="1"/>
    <col min="2" max="2" width="11.85546875" customWidth="1"/>
    <col min="3" max="11" width="11.5703125" customWidth="1"/>
    <col min="12" max="12" width="8.42578125" bestFit="1" customWidth="1"/>
    <col min="13" max="13" width="8" customWidth="1"/>
    <col min="14" max="14" width="8.8554687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626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s="645" customFormat="1" ht="18" customHeight="1" x14ac:dyDescent="0.2">
      <c r="A9" s="808" t="s">
        <v>463</v>
      </c>
      <c r="B9" s="865">
        <v>7200</v>
      </c>
      <c r="C9" s="831">
        <v>5015</v>
      </c>
      <c r="D9" s="865">
        <v>7200</v>
      </c>
      <c r="E9" s="831">
        <v>6694</v>
      </c>
      <c r="F9" s="865">
        <v>7200</v>
      </c>
      <c r="G9" s="831">
        <v>6823</v>
      </c>
      <c r="H9" s="865">
        <v>7200</v>
      </c>
      <c r="I9" s="831">
        <v>7130</v>
      </c>
      <c r="J9" s="865">
        <v>7200</v>
      </c>
      <c r="K9" s="831">
        <v>6618</v>
      </c>
      <c r="L9" s="837">
        <f>B9+D9+F9+H9+J9</f>
        <v>36000</v>
      </c>
      <c r="M9" s="837">
        <f>C9+E9+G9+I9+K9</f>
        <v>32280</v>
      </c>
      <c r="N9" s="824">
        <f>IF(L9=0,"-",M9/L9)</f>
        <v>0.89666666666666661</v>
      </c>
    </row>
    <row r="10" spans="1:14" s="645" customFormat="1" ht="18" customHeight="1" x14ac:dyDescent="0.2">
      <c r="A10" s="808" t="s">
        <v>461</v>
      </c>
      <c r="B10" s="822">
        <v>2496</v>
      </c>
      <c r="C10" s="823">
        <v>2661</v>
      </c>
      <c r="D10" s="822">
        <v>2496</v>
      </c>
      <c r="E10" s="853">
        <v>2106</v>
      </c>
      <c r="F10" s="822">
        <v>2496</v>
      </c>
      <c r="G10" s="853">
        <v>1766</v>
      </c>
      <c r="H10" s="822">
        <v>2496</v>
      </c>
      <c r="I10" s="853">
        <v>2398</v>
      </c>
      <c r="J10" s="822">
        <v>2496</v>
      </c>
      <c r="K10" s="853">
        <v>2145</v>
      </c>
      <c r="L10" s="837">
        <f t="shared" ref="L10:L35" si="0">B10+D10+F10+H10+J10</f>
        <v>12480</v>
      </c>
      <c r="M10" s="837">
        <f t="shared" ref="M10:M35" si="1">C10+E10+G10+I10+K10</f>
        <v>11076</v>
      </c>
      <c r="N10" s="824">
        <f t="shared" ref="N10:N23" si="2">IF(L10=0,"-",M10/L10)</f>
        <v>0.88749999999999996</v>
      </c>
    </row>
    <row r="11" spans="1:14" s="645" customFormat="1" ht="18" customHeight="1" x14ac:dyDescent="0.2">
      <c r="A11" s="808" t="s">
        <v>564</v>
      </c>
      <c r="B11" s="822">
        <v>96</v>
      </c>
      <c r="C11" s="823">
        <v>109</v>
      </c>
      <c r="D11" s="822">
        <v>96</v>
      </c>
      <c r="E11" s="853">
        <v>70</v>
      </c>
      <c r="F11" s="822">
        <v>96</v>
      </c>
      <c r="G11" s="853">
        <v>64</v>
      </c>
      <c r="H11" s="822">
        <v>96</v>
      </c>
      <c r="I11" s="853">
        <v>82</v>
      </c>
      <c r="J11" s="822">
        <v>96</v>
      </c>
      <c r="K11" s="853">
        <v>79</v>
      </c>
      <c r="L11" s="837">
        <f t="shared" si="0"/>
        <v>480</v>
      </c>
      <c r="M11" s="837">
        <f t="shared" si="1"/>
        <v>404</v>
      </c>
      <c r="N11" s="824">
        <f t="shared" ref="N11" si="3">IF(L11=0,"-",M11/L11)</f>
        <v>0.84166666666666667</v>
      </c>
    </row>
    <row r="12" spans="1:14" s="645" customFormat="1" ht="18" customHeight="1" x14ac:dyDescent="0.2">
      <c r="A12" s="808" t="s">
        <v>464</v>
      </c>
      <c r="B12" s="822">
        <v>1080</v>
      </c>
      <c r="C12" s="823">
        <v>1000</v>
      </c>
      <c r="D12" s="822">
        <v>1080</v>
      </c>
      <c r="E12" s="853">
        <v>916</v>
      </c>
      <c r="F12" s="822">
        <v>1080</v>
      </c>
      <c r="G12" s="853">
        <v>941</v>
      </c>
      <c r="H12" s="822">
        <v>1080</v>
      </c>
      <c r="I12" s="853">
        <v>1064</v>
      </c>
      <c r="J12" s="822">
        <v>1080</v>
      </c>
      <c r="K12" s="853">
        <v>934</v>
      </c>
      <c r="L12" s="837">
        <f t="shared" si="0"/>
        <v>5400</v>
      </c>
      <c r="M12" s="837">
        <f t="shared" si="1"/>
        <v>4855</v>
      </c>
      <c r="N12" s="824">
        <f t="shared" si="2"/>
        <v>0.89907407407407403</v>
      </c>
    </row>
    <row r="13" spans="1:14" s="645" customFormat="1" ht="18" customHeight="1" x14ac:dyDescent="0.2">
      <c r="A13" s="808" t="s">
        <v>565</v>
      </c>
      <c r="B13" s="822">
        <v>96</v>
      </c>
      <c r="C13" s="823">
        <v>84</v>
      </c>
      <c r="D13" s="822">
        <v>96</v>
      </c>
      <c r="E13" s="853">
        <v>86</v>
      </c>
      <c r="F13" s="822">
        <v>96</v>
      </c>
      <c r="G13" s="853">
        <v>108</v>
      </c>
      <c r="H13" s="822">
        <v>96</v>
      </c>
      <c r="I13" s="853">
        <v>107</v>
      </c>
      <c r="J13" s="822">
        <v>96</v>
      </c>
      <c r="K13" s="853">
        <v>117</v>
      </c>
      <c r="L13" s="837">
        <f t="shared" si="0"/>
        <v>480</v>
      </c>
      <c r="M13" s="837">
        <f t="shared" si="1"/>
        <v>502</v>
      </c>
      <c r="N13" s="824">
        <f t="shared" ref="N13" si="4">IF(L13=0,"-",M13/L13)</f>
        <v>1.0458333333333334</v>
      </c>
    </row>
    <row r="14" spans="1:14" s="645" customFormat="1" ht="18" customHeight="1" x14ac:dyDescent="0.2">
      <c r="A14" s="808" t="s">
        <v>677</v>
      </c>
      <c r="B14" s="822">
        <v>576</v>
      </c>
      <c r="C14" s="823">
        <v>415</v>
      </c>
      <c r="D14" s="822">
        <v>576</v>
      </c>
      <c r="E14" s="853">
        <v>545</v>
      </c>
      <c r="F14" s="822">
        <v>576</v>
      </c>
      <c r="G14" s="853">
        <v>521</v>
      </c>
      <c r="H14" s="822">
        <v>576</v>
      </c>
      <c r="I14" s="853">
        <v>415</v>
      </c>
      <c r="J14" s="822">
        <v>576</v>
      </c>
      <c r="K14" s="853">
        <v>520</v>
      </c>
      <c r="L14" s="837">
        <f t="shared" si="0"/>
        <v>2880</v>
      </c>
      <c r="M14" s="837">
        <f t="shared" si="1"/>
        <v>2416</v>
      </c>
      <c r="N14" s="824">
        <f t="shared" si="2"/>
        <v>0.83888888888888891</v>
      </c>
    </row>
    <row r="15" spans="1:14" s="645" customFormat="1" ht="18" customHeight="1" x14ac:dyDescent="0.2">
      <c r="A15" s="808" t="s">
        <v>676</v>
      </c>
      <c r="B15" s="822">
        <v>87</v>
      </c>
      <c r="C15" s="823">
        <v>121</v>
      </c>
      <c r="D15" s="822">
        <v>87</v>
      </c>
      <c r="E15" s="853">
        <v>158</v>
      </c>
      <c r="F15" s="822">
        <v>87</v>
      </c>
      <c r="G15" s="853">
        <v>104</v>
      </c>
      <c r="H15" s="822">
        <v>87</v>
      </c>
      <c r="I15" s="853">
        <v>107</v>
      </c>
      <c r="J15" s="822">
        <v>87</v>
      </c>
      <c r="K15" s="853">
        <v>108</v>
      </c>
      <c r="L15" s="837">
        <f t="shared" si="0"/>
        <v>435</v>
      </c>
      <c r="M15" s="837">
        <f t="shared" si="1"/>
        <v>598</v>
      </c>
      <c r="N15" s="824">
        <f t="shared" si="2"/>
        <v>1.3747126436781609</v>
      </c>
    </row>
    <row r="16" spans="1:14" s="645" customFormat="1" ht="18" customHeight="1" x14ac:dyDescent="0.2">
      <c r="A16" s="808" t="s">
        <v>505</v>
      </c>
      <c r="B16" s="859">
        <v>24</v>
      </c>
      <c r="C16" s="853">
        <v>16</v>
      </c>
      <c r="D16" s="859">
        <v>24</v>
      </c>
      <c r="E16" s="853">
        <v>18</v>
      </c>
      <c r="F16" s="859">
        <v>24</v>
      </c>
      <c r="G16" s="853">
        <v>25</v>
      </c>
      <c r="H16" s="859">
        <v>24</v>
      </c>
      <c r="I16" s="853">
        <v>25</v>
      </c>
      <c r="J16" s="859">
        <v>24</v>
      </c>
      <c r="K16" s="853">
        <v>24</v>
      </c>
      <c r="L16" s="837">
        <f t="shared" si="0"/>
        <v>120</v>
      </c>
      <c r="M16" s="837">
        <f t="shared" si="1"/>
        <v>108</v>
      </c>
      <c r="N16" s="824">
        <f t="shared" si="2"/>
        <v>0.9</v>
      </c>
    </row>
    <row r="17" spans="1:14" s="645" customFormat="1" ht="18" customHeight="1" x14ac:dyDescent="0.2">
      <c r="A17" s="808" t="s">
        <v>674</v>
      </c>
      <c r="B17" s="822">
        <v>261</v>
      </c>
      <c r="C17" s="823">
        <v>278</v>
      </c>
      <c r="D17" s="822">
        <v>261</v>
      </c>
      <c r="E17" s="853">
        <v>148</v>
      </c>
      <c r="F17" s="822">
        <v>261</v>
      </c>
      <c r="G17" s="853">
        <v>204</v>
      </c>
      <c r="H17" s="822">
        <v>261</v>
      </c>
      <c r="I17" s="853">
        <v>134</v>
      </c>
      <c r="J17" s="822">
        <v>261</v>
      </c>
      <c r="K17" s="853">
        <v>248</v>
      </c>
      <c r="L17" s="837">
        <f t="shared" si="0"/>
        <v>1305</v>
      </c>
      <c r="M17" s="837">
        <f t="shared" si="1"/>
        <v>1012</v>
      </c>
      <c r="N17" s="824">
        <f t="shared" si="2"/>
        <v>0.7754789272030651</v>
      </c>
    </row>
    <row r="18" spans="1:14" s="645" customFormat="1" ht="18" customHeight="1" x14ac:dyDescent="0.2">
      <c r="A18" s="808" t="s">
        <v>586</v>
      </c>
      <c r="B18" s="822">
        <v>39</v>
      </c>
      <c r="C18" s="823">
        <v>84</v>
      </c>
      <c r="D18" s="822">
        <v>39</v>
      </c>
      <c r="E18" s="853">
        <v>42</v>
      </c>
      <c r="F18" s="822">
        <v>39</v>
      </c>
      <c r="G18" s="853">
        <v>48</v>
      </c>
      <c r="H18" s="822">
        <v>39</v>
      </c>
      <c r="I18" s="853">
        <v>28</v>
      </c>
      <c r="J18" s="822">
        <v>39</v>
      </c>
      <c r="K18" s="853">
        <v>54</v>
      </c>
      <c r="L18" s="837">
        <f t="shared" si="0"/>
        <v>195</v>
      </c>
      <c r="M18" s="837">
        <f t="shared" si="1"/>
        <v>256</v>
      </c>
      <c r="N18" s="824">
        <f t="shared" si="2"/>
        <v>1.3128205128205128</v>
      </c>
    </row>
    <row r="19" spans="1:14" s="645" customFormat="1" ht="18" customHeight="1" x14ac:dyDescent="0.2">
      <c r="A19" s="808" t="s">
        <v>504</v>
      </c>
      <c r="B19" s="859">
        <v>12</v>
      </c>
      <c r="C19" s="853">
        <v>7</v>
      </c>
      <c r="D19" s="859">
        <v>12</v>
      </c>
      <c r="E19" s="853">
        <v>8</v>
      </c>
      <c r="F19" s="859">
        <v>12</v>
      </c>
      <c r="G19" s="853">
        <v>8</v>
      </c>
      <c r="H19" s="859">
        <v>12</v>
      </c>
      <c r="I19" s="853">
        <v>8</v>
      </c>
      <c r="J19" s="859">
        <v>12</v>
      </c>
      <c r="K19" s="853">
        <v>13</v>
      </c>
      <c r="L19" s="837">
        <f t="shared" si="0"/>
        <v>60</v>
      </c>
      <c r="M19" s="837">
        <f t="shared" si="1"/>
        <v>44</v>
      </c>
      <c r="N19" s="824">
        <f t="shared" si="2"/>
        <v>0.73333333333333328</v>
      </c>
    </row>
    <row r="20" spans="1:14" s="645" customFormat="1" ht="18" customHeight="1" x14ac:dyDescent="0.2">
      <c r="A20" s="808" t="s">
        <v>569</v>
      </c>
      <c r="B20" s="822">
        <v>528</v>
      </c>
      <c r="C20" s="823">
        <v>616</v>
      </c>
      <c r="D20" s="822">
        <v>528</v>
      </c>
      <c r="E20" s="853">
        <v>587</v>
      </c>
      <c r="F20" s="822">
        <v>528</v>
      </c>
      <c r="G20" s="853">
        <v>547</v>
      </c>
      <c r="H20" s="822">
        <v>528</v>
      </c>
      <c r="I20" s="853">
        <v>559</v>
      </c>
      <c r="J20" s="822">
        <v>528</v>
      </c>
      <c r="K20" s="853">
        <v>302</v>
      </c>
      <c r="L20" s="837">
        <f t="shared" si="0"/>
        <v>2640</v>
      </c>
      <c r="M20" s="837">
        <f t="shared" si="1"/>
        <v>2611</v>
      </c>
      <c r="N20" s="824">
        <f t="shared" si="2"/>
        <v>0.98901515151515151</v>
      </c>
    </row>
    <row r="21" spans="1:14" s="645" customFormat="1" ht="18" customHeight="1" x14ac:dyDescent="0.2">
      <c r="A21" s="808" t="s">
        <v>477</v>
      </c>
      <c r="B21" s="822">
        <v>264</v>
      </c>
      <c r="C21" s="823">
        <v>79</v>
      </c>
      <c r="D21" s="822">
        <v>264</v>
      </c>
      <c r="E21" s="853">
        <v>238</v>
      </c>
      <c r="F21" s="822">
        <v>264</v>
      </c>
      <c r="G21" s="853">
        <v>216</v>
      </c>
      <c r="H21" s="822">
        <v>264</v>
      </c>
      <c r="I21" s="853">
        <v>250</v>
      </c>
      <c r="J21" s="822">
        <v>264</v>
      </c>
      <c r="K21" s="853">
        <v>171</v>
      </c>
      <c r="L21" s="837">
        <f t="shared" si="0"/>
        <v>1320</v>
      </c>
      <c r="M21" s="837">
        <f t="shared" si="1"/>
        <v>954</v>
      </c>
      <c r="N21" s="824">
        <f t="shared" si="2"/>
        <v>0.72272727272727277</v>
      </c>
    </row>
    <row r="22" spans="1:14" s="645" customFormat="1" ht="18" customHeight="1" x14ac:dyDescent="0.2">
      <c r="A22" s="808" t="s">
        <v>478</v>
      </c>
      <c r="B22" s="822">
        <v>320</v>
      </c>
      <c r="C22" s="823">
        <v>140</v>
      </c>
      <c r="D22" s="822">
        <v>320</v>
      </c>
      <c r="E22" s="853">
        <v>140</v>
      </c>
      <c r="F22" s="822">
        <v>320</v>
      </c>
      <c r="G22" s="853">
        <v>118</v>
      </c>
      <c r="H22" s="822">
        <v>320</v>
      </c>
      <c r="I22" s="853">
        <v>147</v>
      </c>
      <c r="J22" s="822">
        <v>320</v>
      </c>
      <c r="K22" s="853">
        <v>155</v>
      </c>
      <c r="L22" s="837">
        <f t="shared" si="0"/>
        <v>1600</v>
      </c>
      <c r="M22" s="837">
        <f t="shared" si="1"/>
        <v>700</v>
      </c>
      <c r="N22" s="824">
        <f t="shared" si="2"/>
        <v>0.4375</v>
      </c>
    </row>
    <row r="23" spans="1:14" s="645" customFormat="1" ht="18" customHeight="1" x14ac:dyDescent="0.2">
      <c r="A23" s="808" t="s">
        <v>479</v>
      </c>
      <c r="B23" s="822">
        <f>264+132</f>
        <v>396</v>
      </c>
      <c r="C23" s="823">
        <v>314</v>
      </c>
      <c r="D23" s="822">
        <f>264+132</f>
        <v>396</v>
      </c>
      <c r="E23" s="853">
        <v>320</v>
      </c>
      <c r="F23" s="822">
        <f>264+132</f>
        <v>396</v>
      </c>
      <c r="G23" s="853">
        <v>340</v>
      </c>
      <c r="H23" s="822">
        <f>264+132</f>
        <v>396</v>
      </c>
      <c r="I23" s="853">
        <v>276</v>
      </c>
      <c r="J23" s="822">
        <f>264+132</f>
        <v>396</v>
      </c>
      <c r="K23" s="853">
        <v>165</v>
      </c>
      <c r="L23" s="837">
        <f t="shared" si="0"/>
        <v>1980</v>
      </c>
      <c r="M23" s="837">
        <f t="shared" si="1"/>
        <v>1415</v>
      </c>
      <c r="N23" s="824">
        <f t="shared" si="2"/>
        <v>0.71464646464646464</v>
      </c>
    </row>
    <row r="24" spans="1:14" s="645" customFormat="1" ht="18" customHeight="1" x14ac:dyDescent="0.2">
      <c r="A24" s="858" t="s">
        <v>506</v>
      </c>
      <c r="B24" s="859">
        <v>540</v>
      </c>
      <c r="C24" s="853">
        <v>522</v>
      </c>
      <c r="D24" s="859">
        <v>540</v>
      </c>
      <c r="E24" s="853">
        <v>667</v>
      </c>
      <c r="F24" s="859">
        <v>540</v>
      </c>
      <c r="G24" s="853">
        <v>634</v>
      </c>
      <c r="H24" s="859">
        <v>540</v>
      </c>
      <c r="I24" s="853">
        <v>676</v>
      </c>
      <c r="J24" s="859">
        <v>540</v>
      </c>
      <c r="K24" s="853">
        <v>661</v>
      </c>
      <c r="L24" s="837">
        <f t="shared" si="0"/>
        <v>2700</v>
      </c>
      <c r="M24" s="837">
        <f t="shared" si="1"/>
        <v>3160</v>
      </c>
      <c r="N24" s="824">
        <f t="shared" ref="N24:N35" si="5">IF(L24=0,"-",M24/L24)</f>
        <v>1.1703703703703703</v>
      </c>
    </row>
    <row r="25" spans="1:14" s="645" customFormat="1" ht="18" customHeight="1" x14ac:dyDescent="0.2">
      <c r="A25" s="858" t="s">
        <v>507</v>
      </c>
      <c r="B25" s="859">
        <v>30</v>
      </c>
      <c r="C25" s="853">
        <v>42</v>
      </c>
      <c r="D25" s="859">
        <v>30</v>
      </c>
      <c r="E25" s="853">
        <v>30</v>
      </c>
      <c r="F25" s="859">
        <v>30</v>
      </c>
      <c r="G25" s="853">
        <v>30</v>
      </c>
      <c r="H25" s="859">
        <v>30</v>
      </c>
      <c r="I25" s="853">
        <v>51</v>
      </c>
      <c r="J25" s="859">
        <v>30</v>
      </c>
      <c r="K25" s="853">
        <v>83</v>
      </c>
      <c r="L25" s="837">
        <f t="shared" si="0"/>
        <v>150</v>
      </c>
      <c r="M25" s="837">
        <f t="shared" si="1"/>
        <v>236</v>
      </c>
      <c r="N25" s="824">
        <f t="shared" si="5"/>
        <v>1.5733333333333333</v>
      </c>
    </row>
    <row r="26" spans="1:14" s="645" customFormat="1" ht="18" customHeight="1" x14ac:dyDescent="0.2">
      <c r="A26" s="858" t="s">
        <v>508</v>
      </c>
      <c r="B26" s="859">
        <v>122</v>
      </c>
      <c r="C26" s="853">
        <v>120</v>
      </c>
      <c r="D26" s="859">
        <v>122</v>
      </c>
      <c r="E26" s="853">
        <v>168</v>
      </c>
      <c r="F26" s="859">
        <v>122</v>
      </c>
      <c r="G26" s="853">
        <v>188</v>
      </c>
      <c r="H26" s="859">
        <v>122</v>
      </c>
      <c r="I26" s="853">
        <v>152</v>
      </c>
      <c r="J26" s="859">
        <v>122</v>
      </c>
      <c r="K26" s="853">
        <v>199</v>
      </c>
      <c r="L26" s="837">
        <f t="shared" si="0"/>
        <v>610</v>
      </c>
      <c r="M26" s="837">
        <f t="shared" si="1"/>
        <v>827</v>
      </c>
      <c r="N26" s="824">
        <f t="shared" si="5"/>
        <v>1.3557377049180328</v>
      </c>
    </row>
    <row r="27" spans="1:14" s="645" customFormat="1" ht="18" customHeight="1" x14ac:dyDescent="0.2">
      <c r="A27" s="858" t="s">
        <v>509</v>
      </c>
      <c r="B27" s="859">
        <v>30</v>
      </c>
      <c r="C27" s="853">
        <v>29</v>
      </c>
      <c r="D27" s="859">
        <v>30</v>
      </c>
      <c r="E27" s="853">
        <v>40</v>
      </c>
      <c r="F27" s="859">
        <v>30</v>
      </c>
      <c r="G27" s="853">
        <v>50</v>
      </c>
      <c r="H27" s="859">
        <v>30</v>
      </c>
      <c r="I27" s="853">
        <v>35</v>
      </c>
      <c r="J27" s="859">
        <v>30</v>
      </c>
      <c r="K27" s="853">
        <v>54</v>
      </c>
      <c r="L27" s="837">
        <f t="shared" si="0"/>
        <v>150</v>
      </c>
      <c r="M27" s="837">
        <f t="shared" si="1"/>
        <v>208</v>
      </c>
      <c r="N27" s="824">
        <f t="shared" si="5"/>
        <v>1.3866666666666667</v>
      </c>
    </row>
    <row r="28" spans="1:14" s="645" customFormat="1" ht="18" customHeight="1" x14ac:dyDescent="0.2">
      <c r="A28" s="858" t="s">
        <v>590</v>
      </c>
      <c r="B28" s="859">
        <v>46</v>
      </c>
      <c r="C28" s="853">
        <v>66</v>
      </c>
      <c r="D28" s="859">
        <v>46</v>
      </c>
      <c r="E28" s="853">
        <v>117</v>
      </c>
      <c r="F28" s="859">
        <v>46</v>
      </c>
      <c r="G28" s="853">
        <v>170</v>
      </c>
      <c r="H28" s="859">
        <v>46</v>
      </c>
      <c r="I28" s="853">
        <v>115</v>
      </c>
      <c r="J28" s="859">
        <v>46</v>
      </c>
      <c r="K28" s="853">
        <v>155</v>
      </c>
      <c r="L28" s="837">
        <f t="shared" si="0"/>
        <v>230</v>
      </c>
      <c r="M28" s="837">
        <f t="shared" si="1"/>
        <v>623</v>
      </c>
      <c r="N28" s="824">
        <f t="shared" si="5"/>
        <v>2.7086956521739132</v>
      </c>
    </row>
    <row r="29" spans="1:14" s="645" customFormat="1" ht="18" customHeight="1" x14ac:dyDescent="0.2">
      <c r="A29" s="858" t="s">
        <v>589</v>
      </c>
      <c r="B29" s="859">
        <v>30</v>
      </c>
      <c r="C29" s="853">
        <v>37</v>
      </c>
      <c r="D29" s="859">
        <v>30</v>
      </c>
      <c r="E29" s="853">
        <v>83</v>
      </c>
      <c r="F29" s="859">
        <v>30</v>
      </c>
      <c r="G29" s="853">
        <v>83</v>
      </c>
      <c r="H29" s="859">
        <v>30</v>
      </c>
      <c r="I29" s="853">
        <v>88</v>
      </c>
      <c r="J29" s="859">
        <v>30</v>
      </c>
      <c r="K29" s="853">
        <v>81</v>
      </c>
      <c r="L29" s="837">
        <f t="shared" si="0"/>
        <v>150</v>
      </c>
      <c r="M29" s="837">
        <f t="shared" si="1"/>
        <v>372</v>
      </c>
      <c r="N29" s="824">
        <f t="shared" si="5"/>
        <v>2.48</v>
      </c>
    </row>
    <row r="30" spans="1:14" s="645" customFormat="1" ht="18" customHeight="1" x14ac:dyDescent="0.2">
      <c r="A30" s="858" t="s">
        <v>517</v>
      </c>
      <c r="B30" s="859">
        <v>96</v>
      </c>
      <c r="C30" s="853">
        <v>32</v>
      </c>
      <c r="D30" s="859">
        <v>96</v>
      </c>
      <c r="E30" s="853">
        <v>92</v>
      </c>
      <c r="F30" s="859">
        <v>96</v>
      </c>
      <c r="G30" s="853">
        <v>48</v>
      </c>
      <c r="H30" s="859">
        <v>96</v>
      </c>
      <c r="I30" s="853">
        <v>55</v>
      </c>
      <c r="J30" s="859">
        <v>96</v>
      </c>
      <c r="K30" s="853">
        <v>70</v>
      </c>
      <c r="L30" s="837">
        <f t="shared" si="0"/>
        <v>480</v>
      </c>
      <c r="M30" s="837">
        <f t="shared" si="1"/>
        <v>297</v>
      </c>
      <c r="N30" s="824">
        <f t="shared" si="5"/>
        <v>0.61875000000000002</v>
      </c>
    </row>
    <row r="31" spans="1:14" s="645" customFormat="1" ht="18" customHeight="1" x14ac:dyDescent="0.2">
      <c r="A31" s="858" t="s">
        <v>510</v>
      </c>
      <c r="B31" s="859">
        <v>16</v>
      </c>
      <c r="C31" s="853">
        <v>16</v>
      </c>
      <c r="D31" s="859">
        <v>16</v>
      </c>
      <c r="E31" s="853">
        <v>19</v>
      </c>
      <c r="F31" s="859">
        <v>16</v>
      </c>
      <c r="G31" s="853">
        <v>9</v>
      </c>
      <c r="H31" s="859">
        <v>16</v>
      </c>
      <c r="I31" s="853">
        <v>15</v>
      </c>
      <c r="J31" s="859">
        <v>16</v>
      </c>
      <c r="K31" s="853">
        <v>13</v>
      </c>
      <c r="L31" s="837">
        <f t="shared" si="0"/>
        <v>80</v>
      </c>
      <c r="M31" s="837">
        <f t="shared" si="1"/>
        <v>72</v>
      </c>
      <c r="N31" s="824">
        <f t="shared" si="5"/>
        <v>0.9</v>
      </c>
    </row>
    <row r="32" spans="1:14" s="645" customFormat="1" ht="18" customHeight="1" x14ac:dyDescent="0.2">
      <c r="A32" s="858" t="s">
        <v>581</v>
      </c>
      <c r="B32" s="859">
        <v>120</v>
      </c>
      <c r="C32" s="853">
        <v>96</v>
      </c>
      <c r="D32" s="859">
        <v>120</v>
      </c>
      <c r="E32" s="853">
        <v>107</v>
      </c>
      <c r="F32" s="859">
        <v>120</v>
      </c>
      <c r="G32" s="853">
        <v>130</v>
      </c>
      <c r="H32" s="859">
        <v>120</v>
      </c>
      <c r="I32" s="853">
        <v>131</v>
      </c>
      <c r="J32" s="859">
        <v>120</v>
      </c>
      <c r="K32" s="853">
        <v>169</v>
      </c>
      <c r="L32" s="837">
        <f t="shared" si="0"/>
        <v>600</v>
      </c>
      <c r="M32" s="837">
        <f t="shared" si="1"/>
        <v>633</v>
      </c>
      <c r="N32" s="824">
        <f t="shared" si="5"/>
        <v>1.0549999999999999</v>
      </c>
    </row>
    <row r="33" spans="1:14" s="645" customFormat="1" ht="18" customHeight="1" x14ac:dyDescent="0.2">
      <c r="A33" s="858" t="s">
        <v>582</v>
      </c>
      <c r="B33" s="859">
        <v>384</v>
      </c>
      <c r="C33" s="853">
        <v>444</v>
      </c>
      <c r="D33" s="859">
        <v>384</v>
      </c>
      <c r="E33" s="853">
        <v>428</v>
      </c>
      <c r="F33" s="859">
        <v>384</v>
      </c>
      <c r="G33" s="853">
        <v>393</v>
      </c>
      <c r="H33" s="859">
        <v>384</v>
      </c>
      <c r="I33" s="853">
        <v>482</v>
      </c>
      <c r="J33" s="859">
        <v>384</v>
      </c>
      <c r="K33" s="853">
        <v>434</v>
      </c>
      <c r="L33" s="837">
        <f t="shared" si="0"/>
        <v>1920</v>
      </c>
      <c r="M33" s="837">
        <f t="shared" si="1"/>
        <v>2181</v>
      </c>
      <c r="N33" s="824">
        <f t="shared" si="5"/>
        <v>1.1359375</v>
      </c>
    </row>
    <row r="34" spans="1:14" s="645" customFormat="1" ht="18" customHeight="1" x14ac:dyDescent="0.2">
      <c r="A34" s="858" t="s">
        <v>585</v>
      </c>
      <c r="B34" s="859">
        <v>40</v>
      </c>
      <c r="C34" s="853">
        <v>27</v>
      </c>
      <c r="D34" s="859">
        <v>40</v>
      </c>
      <c r="E34" s="853">
        <v>38</v>
      </c>
      <c r="F34" s="859">
        <v>40</v>
      </c>
      <c r="G34" s="853">
        <v>45</v>
      </c>
      <c r="H34" s="859">
        <v>40</v>
      </c>
      <c r="I34" s="853">
        <v>44</v>
      </c>
      <c r="J34" s="859">
        <v>40</v>
      </c>
      <c r="K34" s="853">
        <v>52</v>
      </c>
      <c r="L34" s="837">
        <f t="shared" si="0"/>
        <v>200</v>
      </c>
      <c r="M34" s="837">
        <f t="shared" si="1"/>
        <v>206</v>
      </c>
      <c r="N34" s="824">
        <f t="shared" si="5"/>
        <v>1.03</v>
      </c>
    </row>
    <row r="35" spans="1:14" s="645" customFormat="1" ht="18" customHeight="1" thickBot="1" x14ac:dyDescent="0.25">
      <c r="A35" s="867" t="s">
        <v>511</v>
      </c>
      <c r="B35" s="868">
        <v>60</v>
      </c>
      <c r="C35" s="869">
        <v>67</v>
      </c>
      <c r="D35" s="868">
        <v>60</v>
      </c>
      <c r="E35" s="869">
        <v>110</v>
      </c>
      <c r="F35" s="868">
        <v>60</v>
      </c>
      <c r="G35" s="869">
        <v>184</v>
      </c>
      <c r="H35" s="868">
        <v>60</v>
      </c>
      <c r="I35" s="869">
        <v>91</v>
      </c>
      <c r="J35" s="868">
        <v>60</v>
      </c>
      <c r="K35" s="869">
        <v>143</v>
      </c>
      <c r="L35" s="870">
        <f t="shared" si="0"/>
        <v>300</v>
      </c>
      <c r="M35" s="870">
        <f t="shared" si="1"/>
        <v>595</v>
      </c>
      <c r="N35" s="871">
        <f t="shared" si="5"/>
        <v>1.9833333333333334</v>
      </c>
    </row>
    <row r="36" spans="1:14" s="832" customFormat="1" ht="17.25" customHeight="1" x14ac:dyDescent="0.25">
      <c r="A36" s="864" t="s">
        <v>6</v>
      </c>
      <c r="B36" s="865">
        <f t="shared" ref="B36:E36" si="6">SUM(B9:B35)</f>
        <v>14989</v>
      </c>
      <c r="C36" s="865">
        <f t="shared" si="6"/>
        <v>12437</v>
      </c>
      <c r="D36" s="865">
        <f t="shared" si="6"/>
        <v>14989</v>
      </c>
      <c r="E36" s="865">
        <f t="shared" si="6"/>
        <v>13975</v>
      </c>
      <c r="F36" s="865">
        <f t="shared" ref="F36:I36" si="7">SUM(F9:F35)</f>
        <v>14989</v>
      </c>
      <c r="G36" s="865">
        <f t="shared" si="7"/>
        <v>13797</v>
      </c>
      <c r="H36" s="865">
        <f t="shared" si="7"/>
        <v>14989</v>
      </c>
      <c r="I36" s="865">
        <f t="shared" si="7"/>
        <v>14665</v>
      </c>
      <c r="J36" s="865">
        <f t="shared" ref="J36" si="8">SUM(J9:J35)</f>
        <v>14989</v>
      </c>
      <c r="K36" s="865">
        <f>SUM(K9:K35)</f>
        <v>13767</v>
      </c>
      <c r="L36" s="865">
        <f>SUM(L9:L35)</f>
        <v>74945</v>
      </c>
      <c r="M36" s="865">
        <f>SUM(M9:M35)</f>
        <v>68641</v>
      </c>
      <c r="N36" s="866">
        <f>IF(L36=0,"-",M36/L36)</f>
        <v>0.9158849823203683</v>
      </c>
    </row>
    <row r="37" spans="1:14" x14ac:dyDescent="0.25">
      <c r="A37" s="961" t="s">
        <v>685</v>
      </c>
      <c r="L37" s="834"/>
      <c r="M37" s="834"/>
    </row>
    <row r="38" spans="1:14" x14ac:dyDescent="0.25">
      <c r="A38" s="826" t="s">
        <v>679</v>
      </c>
      <c r="L38" s="834"/>
      <c r="M38" s="834"/>
    </row>
    <row r="39" spans="1:14" x14ac:dyDescent="0.25">
      <c r="L39" s="834"/>
      <c r="M39" s="834"/>
    </row>
    <row r="40" spans="1:14" x14ac:dyDescent="0.25">
      <c r="L40" s="834"/>
      <c r="M40" s="834"/>
    </row>
    <row r="41" spans="1:14" x14ac:dyDescent="0.25">
      <c r="L41" s="834"/>
      <c r="M41" s="834"/>
    </row>
    <row r="42" spans="1:14" x14ac:dyDescent="0.25">
      <c r="L42" s="834"/>
      <c r="M42" s="834"/>
    </row>
    <row r="43" spans="1:14" x14ac:dyDescent="0.25">
      <c r="L43" s="834"/>
      <c r="M43" s="834"/>
    </row>
    <row r="44" spans="1:14" x14ac:dyDescent="0.25">
      <c r="L44" s="834"/>
      <c r="M44" s="834"/>
    </row>
    <row r="45" spans="1:14" x14ac:dyDescent="0.25">
      <c r="L45" s="834"/>
      <c r="M45" s="834"/>
    </row>
    <row r="46" spans="1:14" x14ac:dyDescent="0.25">
      <c r="L46" s="834"/>
      <c r="M46" s="834"/>
    </row>
    <row r="47" spans="1:14" x14ac:dyDescent="0.25">
      <c r="L47" s="834"/>
      <c r="M47" s="834"/>
    </row>
    <row r="48" spans="1:14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N250"/>
  <sheetViews>
    <sheetView showGridLines="0" zoomScaleNormal="100" zoomScaleSheetLayoutView="9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50.5703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8.7109375" customWidth="1"/>
    <col min="13" max="13" width="8" customWidth="1"/>
    <col min="14" max="14" width="10.425781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627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463</v>
      </c>
      <c r="B9" s="865">
        <v>6000</v>
      </c>
      <c r="C9" s="831">
        <v>6289</v>
      </c>
      <c r="D9" s="865">
        <v>6000</v>
      </c>
      <c r="E9" s="831">
        <v>6380</v>
      </c>
      <c r="F9" s="865">
        <v>6000</v>
      </c>
      <c r="G9" s="831">
        <v>5199</v>
      </c>
      <c r="H9" s="865">
        <v>6000</v>
      </c>
      <c r="I9" s="831">
        <v>5026</v>
      </c>
      <c r="J9" s="865">
        <v>6000</v>
      </c>
      <c r="K9" s="831">
        <v>5104</v>
      </c>
      <c r="L9" s="837">
        <f>B9+D9+F9+H9+J9</f>
        <v>30000</v>
      </c>
      <c r="M9" s="837">
        <f>C9+E9+G9+I9+K9</f>
        <v>27998</v>
      </c>
      <c r="N9" s="824">
        <f>IF(L9=0,"-",M9/L9)</f>
        <v>0.93326666666666669</v>
      </c>
    </row>
    <row r="10" spans="1:14" ht="18" customHeight="1" x14ac:dyDescent="0.25">
      <c r="A10" s="808" t="s">
        <v>461</v>
      </c>
      <c r="B10" s="822">
        <v>2080</v>
      </c>
      <c r="C10" s="823">
        <v>1716</v>
      </c>
      <c r="D10" s="822">
        <v>2080</v>
      </c>
      <c r="E10" s="823">
        <v>1367</v>
      </c>
      <c r="F10" s="822">
        <v>2080</v>
      </c>
      <c r="G10" s="823">
        <v>1589</v>
      </c>
      <c r="H10" s="822">
        <v>2080</v>
      </c>
      <c r="I10" s="823">
        <v>1793</v>
      </c>
      <c r="J10" s="822">
        <v>2080</v>
      </c>
      <c r="K10" s="823">
        <v>1890</v>
      </c>
      <c r="L10" s="837">
        <f t="shared" ref="L10:L45" si="0">B10+D10+F10+H10+J10</f>
        <v>10400</v>
      </c>
      <c r="M10" s="837">
        <f t="shared" ref="M10:M45" si="1">C10+E10+G10+I10+K10</f>
        <v>8355</v>
      </c>
      <c r="N10" s="824">
        <f t="shared" ref="N10:N45" si="2">IF(L10=0,"-",M10/L10)</f>
        <v>0.80336538461538465</v>
      </c>
    </row>
    <row r="11" spans="1:14" ht="18" customHeight="1" x14ac:dyDescent="0.25">
      <c r="A11" s="808" t="s">
        <v>566</v>
      </c>
      <c r="B11" s="822">
        <v>80</v>
      </c>
      <c r="C11" s="823">
        <v>44</v>
      </c>
      <c r="D11" s="822">
        <v>80</v>
      </c>
      <c r="E11" s="823">
        <v>46</v>
      </c>
      <c r="F11" s="822">
        <v>80</v>
      </c>
      <c r="G11" s="823">
        <v>55</v>
      </c>
      <c r="H11" s="822">
        <v>80</v>
      </c>
      <c r="I11" s="823">
        <v>92</v>
      </c>
      <c r="J11" s="822">
        <v>80</v>
      </c>
      <c r="K11" s="823">
        <v>73</v>
      </c>
      <c r="L11" s="837">
        <f t="shared" si="0"/>
        <v>400</v>
      </c>
      <c r="M11" s="837">
        <f t="shared" si="1"/>
        <v>310</v>
      </c>
      <c r="N11" s="824">
        <f t="shared" si="2"/>
        <v>0.77500000000000002</v>
      </c>
    </row>
    <row r="12" spans="1:14" ht="18" customHeight="1" x14ac:dyDescent="0.25">
      <c r="A12" s="808" t="s">
        <v>464</v>
      </c>
      <c r="B12" s="822">
        <v>900</v>
      </c>
      <c r="C12" s="823">
        <v>813</v>
      </c>
      <c r="D12" s="822">
        <v>900</v>
      </c>
      <c r="E12" s="823">
        <v>983</v>
      </c>
      <c r="F12" s="822">
        <v>900</v>
      </c>
      <c r="G12" s="823">
        <v>808</v>
      </c>
      <c r="H12" s="822">
        <v>900</v>
      </c>
      <c r="I12" s="823">
        <v>987</v>
      </c>
      <c r="J12" s="822">
        <v>900</v>
      </c>
      <c r="K12" s="823">
        <v>841</v>
      </c>
      <c r="L12" s="837">
        <f t="shared" si="0"/>
        <v>4500</v>
      </c>
      <c r="M12" s="837">
        <f t="shared" si="1"/>
        <v>4432</v>
      </c>
      <c r="N12" s="824">
        <f t="shared" si="2"/>
        <v>0.98488888888888892</v>
      </c>
    </row>
    <row r="13" spans="1:14" ht="18" customHeight="1" x14ac:dyDescent="0.25">
      <c r="A13" s="808" t="s">
        <v>565</v>
      </c>
      <c r="B13" s="822">
        <v>80</v>
      </c>
      <c r="C13" s="823">
        <v>90</v>
      </c>
      <c r="D13" s="822">
        <v>80</v>
      </c>
      <c r="E13" s="823">
        <v>90</v>
      </c>
      <c r="F13" s="822">
        <v>80</v>
      </c>
      <c r="G13" s="823">
        <v>93</v>
      </c>
      <c r="H13" s="822">
        <v>80</v>
      </c>
      <c r="I13" s="823">
        <v>85</v>
      </c>
      <c r="J13" s="822">
        <v>80</v>
      </c>
      <c r="K13" s="823">
        <v>91</v>
      </c>
      <c r="L13" s="837">
        <f t="shared" si="0"/>
        <v>400</v>
      </c>
      <c r="M13" s="837">
        <f>C13+E13+G13+I13+K13</f>
        <v>449</v>
      </c>
      <c r="N13" s="824">
        <f t="shared" si="2"/>
        <v>1.1225000000000001</v>
      </c>
    </row>
    <row r="14" spans="1:14" ht="18" customHeight="1" x14ac:dyDescent="0.25">
      <c r="A14" s="808" t="s">
        <v>677</v>
      </c>
      <c r="B14" s="822">
        <v>384</v>
      </c>
      <c r="C14" s="823">
        <v>362</v>
      </c>
      <c r="D14" s="822">
        <v>384</v>
      </c>
      <c r="E14" s="823">
        <v>275</v>
      </c>
      <c r="F14" s="822">
        <v>384</v>
      </c>
      <c r="G14" s="823">
        <v>296</v>
      </c>
      <c r="H14" s="822">
        <v>384</v>
      </c>
      <c r="I14" s="823">
        <v>322</v>
      </c>
      <c r="J14" s="822">
        <v>384</v>
      </c>
      <c r="K14" s="823">
        <v>306</v>
      </c>
      <c r="L14" s="837">
        <f t="shared" si="0"/>
        <v>1920</v>
      </c>
      <c r="M14" s="837">
        <f>C14+E14+G14+I14+K14</f>
        <v>1561</v>
      </c>
      <c r="N14" s="824">
        <f t="shared" si="2"/>
        <v>0.8130208333333333</v>
      </c>
    </row>
    <row r="15" spans="1:14" ht="18" customHeight="1" x14ac:dyDescent="0.25">
      <c r="A15" s="808" t="s">
        <v>676</v>
      </c>
      <c r="B15" s="822">
        <v>58</v>
      </c>
      <c r="C15" s="823">
        <v>153</v>
      </c>
      <c r="D15" s="822">
        <v>58</v>
      </c>
      <c r="E15" s="823">
        <v>74</v>
      </c>
      <c r="F15" s="822">
        <v>58</v>
      </c>
      <c r="G15" s="823">
        <v>72</v>
      </c>
      <c r="H15" s="822">
        <v>58</v>
      </c>
      <c r="I15" s="823">
        <v>65</v>
      </c>
      <c r="J15" s="822">
        <v>58</v>
      </c>
      <c r="K15" s="823">
        <v>108</v>
      </c>
      <c r="L15" s="837">
        <f t="shared" si="0"/>
        <v>290</v>
      </c>
      <c r="M15" s="837">
        <f t="shared" si="1"/>
        <v>472</v>
      </c>
      <c r="N15" s="824">
        <f t="shared" si="2"/>
        <v>1.6275862068965516</v>
      </c>
    </row>
    <row r="16" spans="1:14" ht="18" customHeight="1" x14ac:dyDescent="0.25">
      <c r="A16" s="808" t="s">
        <v>505</v>
      </c>
      <c r="B16" s="859">
        <v>16</v>
      </c>
      <c r="C16" s="853">
        <v>15</v>
      </c>
      <c r="D16" s="859">
        <v>16</v>
      </c>
      <c r="E16" s="853">
        <v>11</v>
      </c>
      <c r="F16" s="859">
        <v>16</v>
      </c>
      <c r="G16" s="853">
        <v>14</v>
      </c>
      <c r="H16" s="859">
        <v>16</v>
      </c>
      <c r="I16" s="853">
        <v>11</v>
      </c>
      <c r="J16" s="859">
        <v>16</v>
      </c>
      <c r="K16" s="853">
        <v>24</v>
      </c>
      <c r="L16" s="837">
        <f t="shared" si="0"/>
        <v>80</v>
      </c>
      <c r="M16" s="837">
        <f t="shared" si="1"/>
        <v>75</v>
      </c>
      <c r="N16" s="824">
        <f t="shared" si="2"/>
        <v>0.9375</v>
      </c>
    </row>
    <row r="17" spans="1:14" ht="18" customHeight="1" x14ac:dyDescent="0.25">
      <c r="A17" s="808" t="s">
        <v>674</v>
      </c>
      <c r="B17" s="822">
        <v>174</v>
      </c>
      <c r="C17" s="823">
        <v>136</v>
      </c>
      <c r="D17" s="822">
        <v>174</v>
      </c>
      <c r="E17" s="823">
        <v>156</v>
      </c>
      <c r="F17" s="822">
        <v>174</v>
      </c>
      <c r="G17" s="823">
        <v>164</v>
      </c>
      <c r="H17" s="822">
        <v>174</v>
      </c>
      <c r="I17" s="823">
        <v>170</v>
      </c>
      <c r="J17" s="822">
        <v>174</v>
      </c>
      <c r="K17" s="823">
        <v>135</v>
      </c>
      <c r="L17" s="837">
        <f t="shared" si="0"/>
        <v>870</v>
      </c>
      <c r="M17" s="837">
        <f t="shared" si="1"/>
        <v>761</v>
      </c>
      <c r="N17" s="824">
        <f t="shared" si="2"/>
        <v>0.87471264367816093</v>
      </c>
    </row>
    <row r="18" spans="1:14" ht="18" customHeight="1" x14ac:dyDescent="0.25">
      <c r="A18" s="808" t="s">
        <v>586</v>
      </c>
      <c r="B18" s="822">
        <v>26</v>
      </c>
      <c r="C18" s="823">
        <v>23</v>
      </c>
      <c r="D18" s="822">
        <v>26</v>
      </c>
      <c r="E18" s="823">
        <v>17</v>
      </c>
      <c r="F18" s="822">
        <v>26</v>
      </c>
      <c r="G18" s="823">
        <v>43</v>
      </c>
      <c r="H18" s="822">
        <v>26</v>
      </c>
      <c r="I18" s="823">
        <v>25</v>
      </c>
      <c r="J18" s="822">
        <v>26</v>
      </c>
      <c r="K18" s="823">
        <v>54</v>
      </c>
      <c r="L18" s="837">
        <f t="shared" si="0"/>
        <v>130</v>
      </c>
      <c r="M18" s="837">
        <f t="shared" si="1"/>
        <v>162</v>
      </c>
      <c r="N18" s="824">
        <f t="shared" si="2"/>
        <v>1.2461538461538462</v>
      </c>
    </row>
    <row r="19" spans="1:14" ht="18" customHeight="1" x14ac:dyDescent="0.25">
      <c r="A19" s="808" t="s">
        <v>504</v>
      </c>
      <c r="B19" s="859">
        <v>8</v>
      </c>
      <c r="C19" s="853">
        <v>2</v>
      </c>
      <c r="D19" s="859">
        <v>8</v>
      </c>
      <c r="E19" s="853">
        <v>3</v>
      </c>
      <c r="F19" s="859">
        <v>8</v>
      </c>
      <c r="G19" s="853">
        <v>6</v>
      </c>
      <c r="H19" s="859">
        <v>8</v>
      </c>
      <c r="I19" s="853">
        <v>11</v>
      </c>
      <c r="J19" s="859">
        <v>8</v>
      </c>
      <c r="K19" s="853">
        <v>13</v>
      </c>
      <c r="L19" s="837">
        <f t="shared" si="0"/>
        <v>40</v>
      </c>
      <c r="M19" s="837">
        <f t="shared" si="1"/>
        <v>35</v>
      </c>
      <c r="N19" s="824">
        <f t="shared" si="2"/>
        <v>0.875</v>
      </c>
    </row>
    <row r="20" spans="1:14" ht="18" customHeight="1" x14ac:dyDescent="0.25">
      <c r="A20" s="808" t="s">
        <v>569</v>
      </c>
      <c r="B20" s="822">
        <v>528</v>
      </c>
      <c r="C20" s="823">
        <v>380</v>
      </c>
      <c r="D20" s="822">
        <v>528</v>
      </c>
      <c r="E20" s="823">
        <v>437</v>
      </c>
      <c r="F20" s="822">
        <v>528</v>
      </c>
      <c r="G20" s="823">
        <v>358</v>
      </c>
      <c r="H20" s="822">
        <v>528</v>
      </c>
      <c r="I20" s="823">
        <v>284</v>
      </c>
      <c r="J20" s="822">
        <v>528</v>
      </c>
      <c r="K20" s="823">
        <v>410</v>
      </c>
      <c r="L20" s="837">
        <f t="shared" si="0"/>
        <v>2640</v>
      </c>
      <c r="M20" s="837">
        <f t="shared" si="1"/>
        <v>1869</v>
      </c>
      <c r="N20" s="824">
        <f t="shared" si="2"/>
        <v>0.7079545454545455</v>
      </c>
    </row>
    <row r="21" spans="1:14" ht="18" customHeight="1" x14ac:dyDescent="0.25">
      <c r="A21" s="808" t="s">
        <v>477</v>
      </c>
      <c r="B21" s="822">
        <v>264</v>
      </c>
      <c r="C21" s="823">
        <v>225</v>
      </c>
      <c r="D21" s="822">
        <v>264</v>
      </c>
      <c r="E21" s="823">
        <v>184</v>
      </c>
      <c r="F21" s="822">
        <v>264</v>
      </c>
      <c r="G21" s="823">
        <v>119</v>
      </c>
      <c r="H21" s="822">
        <v>264</v>
      </c>
      <c r="I21" s="823">
        <v>126</v>
      </c>
      <c r="J21" s="822">
        <v>264</v>
      </c>
      <c r="K21" s="823">
        <v>166</v>
      </c>
      <c r="L21" s="837">
        <f t="shared" si="0"/>
        <v>1320</v>
      </c>
      <c r="M21" s="837">
        <f t="shared" si="1"/>
        <v>820</v>
      </c>
      <c r="N21" s="824">
        <f t="shared" si="2"/>
        <v>0.62121212121212122</v>
      </c>
    </row>
    <row r="22" spans="1:14" ht="18" customHeight="1" x14ac:dyDescent="0.25">
      <c r="A22" s="808" t="s">
        <v>494</v>
      </c>
      <c r="B22" s="822">
        <v>160</v>
      </c>
      <c r="C22" s="823">
        <v>0</v>
      </c>
      <c r="D22" s="822">
        <v>160</v>
      </c>
      <c r="E22" s="823">
        <v>0</v>
      </c>
      <c r="F22" s="822">
        <v>160</v>
      </c>
      <c r="G22" s="823">
        <v>0</v>
      </c>
      <c r="H22" s="822">
        <v>160</v>
      </c>
      <c r="I22" s="823">
        <v>0</v>
      </c>
      <c r="J22" s="822">
        <v>160</v>
      </c>
      <c r="K22" s="823">
        <v>0</v>
      </c>
      <c r="L22" s="837">
        <f t="shared" si="0"/>
        <v>800</v>
      </c>
      <c r="M22" s="837">
        <f t="shared" si="1"/>
        <v>0</v>
      </c>
      <c r="N22" s="824">
        <f t="shared" si="2"/>
        <v>0</v>
      </c>
    </row>
    <row r="23" spans="1:14" s="645" customFormat="1" ht="18" customHeight="1" x14ac:dyDescent="0.2">
      <c r="A23" s="808" t="s">
        <v>592</v>
      </c>
      <c r="B23" s="859">
        <v>110</v>
      </c>
      <c r="C23" s="853">
        <v>164</v>
      </c>
      <c r="D23" s="859">
        <v>110</v>
      </c>
      <c r="E23" s="853">
        <v>152</v>
      </c>
      <c r="F23" s="859">
        <v>110</v>
      </c>
      <c r="G23" s="853">
        <v>81</v>
      </c>
      <c r="H23" s="859">
        <v>110</v>
      </c>
      <c r="I23" s="853">
        <v>105</v>
      </c>
      <c r="J23" s="859">
        <v>110</v>
      </c>
      <c r="K23" s="853">
        <v>138</v>
      </c>
      <c r="L23" s="837">
        <f t="shared" si="0"/>
        <v>550</v>
      </c>
      <c r="M23" s="837">
        <f t="shared" si="1"/>
        <v>640</v>
      </c>
      <c r="N23" s="824">
        <f t="shared" si="2"/>
        <v>1.1636363636363636</v>
      </c>
    </row>
    <row r="24" spans="1:14" s="645" customFormat="1" ht="18" customHeight="1" x14ac:dyDescent="0.2">
      <c r="A24" s="808" t="s">
        <v>593</v>
      </c>
      <c r="B24" s="859">
        <v>4</v>
      </c>
      <c r="C24" s="853">
        <v>0</v>
      </c>
      <c r="D24" s="859">
        <v>4</v>
      </c>
      <c r="E24" s="853">
        <v>0</v>
      </c>
      <c r="F24" s="859">
        <v>4</v>
      </c>
      <c r="G24" s="853">
        <v>0</v>
      </c>
      <c r="H24" s="859">
        <v>4</v>
      </c>
      <c r="I24" s="853">
        <v>0</v>
      </c>
      <c r="J24" s="859">
        <v>4</v>
      </c>
      <c r="K24" s="853">
        <v>0</v>
      </c>
      <c r="L24" s="837">
        <f t="shared" si="0"/>
        <v>20</v>
      </c>
      <c r="M24" s="837">
        <f t="shared" si="1"/>
        <v>0</v>
      </c>
      <c r="N24" s="824">
        <f t="shared" si="2"/>
        <v>0</v>
      </c>
    </row>
    <row r="25" spans="1:14" ht="18" customHeight="1" x14ac:dyDescent="0.25">
      <c r="A25" s="808" t="s">
        <v>479</v>
      </c>
      <c r="B25" s="822">
        <v>528</v>
      </c>
      <c r="C25" s="823">
        <v>484</v>
      </c>
      <c r="D25" s="822">
        <v>528</v>
      </c>
      <c r="E25" s="823">
        <v>370</v>
      </c>
      <c r="F25" s="822">
        <v>528</v>
      </c>
      <c r="G25" s="823">
        <v>443</v>
      </c>
      <c r="H25" s="822">
        <v>528</v>
      </c>
      <c r="I25" s="823">
        <v>185</v>
      </c>
      <c r="J25" s="822">
        <v>528</v>
      </c>
      <c r="K25" s="823">
        <v>388</v>
      </c>
      <c r="L25" s="837">
        <f t="shared" si="0"/>
        <v>2640</v>
      </c>
      <c r="M25" s="837">
        <f t="shared" si="1"/>
        <v>1870</v>
      </c>
      <c r="N25" s="824">
        <f t="shared" si="2"/>
        <v>0.70833333333333337</v>
      </c>
    </row>
    <row r="26" spans="1:14" s="645" customFormat="1" ht="18" customHeight="1" x14ac:dyDescent="0.2">
      <c r="A26" s="808" t="s">
        <v>594</v>
      </c>
      <c r="B26" s="859">
        <v>120</v>
      </c>
      <c r="C26" s="853">
        <v>139</v>
      </c>
      <c r="D26" s="859">
        <v>120</v>
      </c>
      <c r="E26" s="853">
        <v>129</v>
      </c>
      <c r="F26" s="859">
        <v>120</v>
      </c>
      <c r="G26" s="853">
        <v>85</v>
      </c>
      <c r="H26" s="859">
        <v>120</v>
      </c>
      <c r="I26" s="853">
        <v>116</v>
      </c>
      <c r="J26" s="859">
        <v>120</v>
      </c>
      <c r="K26" s="853">
        <v>83</v>
      </c>
      <c r="L26" s="837">
        <f t="shared" si="0"/>
        <v>600</v>
      </c>
      <c r="M26" s="837">
        <f t="shared" si="1"/>
        <v>552</v>
      </c>
      <c r="N26" s="824">
        <f t="shared" si="2"/>
        <v>0.92</v>
      </c>
    </row>
    <row r="27" spans="1:14" s="645" customFormat="1" ht="18" customHeight="1" x14ac:dyDescent="0.2">
      <c r="A27" s="808" t="s">
        <v>595</v>
      </c>
      <c r="B27" s="859">
        <v>4</v>
      </c>
      <c r="C27" s="853">
        <v>7</v>
      </c>
      <c r="D27" s="859">
        <v>4</v>
      </c>
      <c r="E27" s="853">
        <v>8</v>
      </c>
      <c r="F27" s="859">
        <v>4</v>
      </c>
      <c r="G27" s="853">
        <v>4</v>
      </c>
      <c r="H27" s="859">
        <v>4</v>
      </c>
      <c r="I27" s="853">
        <v>7</v>
      </c>
      <c r="J27" s="859">
        <v>4</v>
      </c>
      <c r="K27" s="853">
        <v>5</v>
      </c>
      <c r="L27" s="837">
        <f t="shared" si="0"/>
        <v>20</v>
      </c>
      <c r="M27" s="837">
        <f t="shared" si="1"/>
        <v>31</v>
      </c>
      <c r="N27" s="824">
        <f t="shared" si="2"/>
        <v>1.55</v>
      </c>
    </row>
    <row r="28" spans="1:14" s="645" customFormat="1" ht="18" customHeight="1" x14ac:dyDescent="0.2">
      <c r="A28" s="858" t="s">
        <v>506</v>
      </c>
      <c r="B28" s="859">
        <v>540</v>
      </c>
      <c r="C28" s="853">
        <v>880</v>
      </c>
      <c r="D28" s="859">
        <v>540</v>
      </c>
      <c r="E28" s="853">
        <v>763</v>
      </c>
      <c r="F28" s="859">
        <v>540</v>
      </c>
      <c r="G28" s="853">
        <v>1028</v>
      </c>
      <c r="H28" s="859">
        <v>540</v>
      </c>
      <c r="I28" s="853">
        <v>883</v>
      </c>
      <c r="J28" s="859">
        <v>540</v>
      </c>
      <c r="K28" s="853">
        <v>997</v>
      </c>
      <c r="L28" s="837">
        <f t="shared" si="0"/>
        <v>2700</v>
      </c>
      <c r="M28" s="837">
        <f t="shared" si="1"/>
        <v>4551</v>
      </c>
      <c r="N28" s="824">
        <f t="shared" si="2"/>
        <v>1.6855555555555555</v>
      </c>
    </row>
    <row r="29" spans="1:14" s="645" customFormat="1" ht="18" customHeight="1" x14ac:dyDescent="0.2">
      <c r="A29" s="858" t="s">
        <v>507</v>
      </c>
      <c r="B29" s="859">
        <v>30</v>
      </c>
      <c r="C29" s="853">
        <v>30</v>
      </c>
      <c r="D29" s="859">
        <v>30</v>
      </c>
      <c r="E29" s="853">
        <v>29</v>
      </c>
      <c r="F29" s="859">
        <v>30</v>
      </c>
      <c r="G29" s="853">
        <v>41</v>
      </c>
      <c r="H29" s="859">
        <v>30</v>
      </c>
      <c r="I29" s="853">
        <v>36</v>
      </c>
      <c r="J29" s="859">
        <v>30</v>
      </c>
      <c r="K29" s="853">
        <v>34</v>
      </c>
      <c r="L29" s="837">
        <f t="shared" si="0"/>
        <v>150</v>
      </c>
      <c r="M29" s="837">
        <f t="shared" si="1"/>
        <v>170</v>
      </c>
      <c r="N29" s="824">
        <f t="shared" si="2"/>
        <v>1.1333333333333333</v>
      </c>
    </row>
    <row r="30" spans="1:14" s="645" customFormat="1" ht="18" customHeight="1" x14ac:dyDescent="0.2">
      <c r="A30" s="858" t="s">
        <v>508</v>
      </c>
      <c r="B30" s="859">
        <v>122</v>
      </c>
      <c r="C30" s="853">
        <v>0</v>
      </c>
      <c r="D30" s="859">
        <v>122</v>
      </c>
      <c r="E30" s="853">
        <v>181</v>
      </c>
      <c r="F30" s="859">
        <v>122</v>
      </c>
      <c r="G30" s="853">
        <v>156</v>
      </c>
      <c r="H30" s="859">
        <v>122</v>
      </c>
      <c r="I30" s="853">
        <v>165</v>
      </c>
      <c r="J30" s="859">
        <v>122</v>
      </c>
      <c r="K30" s="853">
        <v>113</v>
      </c>
      <c r="L30" s="837">
        <f t="shared" si="0"/>
        <v>610</v>
      </c>
      <c r="M30" s="837">
        <f t="shared" si="1"/>
        <v>615</v>
      </c>
      <c r="N30" s="824">
        <f t="shared" si="2"/>
        <v>1.0081967213114753</v>
      </c>
    </row>
    <row r="31" spans="1:14" s="645" customFormat="1" ht="18" customHeight="1" x14ac:dyDescent="0.2">
      <c r="A31" s="858" t="s">
        <v>509</v>
      </c>
      <c r="B31" s="859">
        <v>30</v>
      </c>
      <c r="C31" s="853">
        <v>0</v>
      </c>
      <c r="D31" s="859">
        <v>30</v>
      </c>
      <c r="E31" s="853">
        <v>16</v>
      </c>
      <c r="F31" s="859">
        <v>30</v>
      </c>
      <c r="G31" s="853">
        <v>19</v>
      </c>
      <c r="H31" s="859">
        <v>30</v>
      </c>
      <c r="I31" s="853">
        <v>51</v>
      </c>
      <c r="J31" s="859">
        <v>30</v>
      </c>
      <c r="K31" s="853">
        <v>67</v>
      </c>
      <c r="L31" s="837">
        <f t="shared" si="0"/>
        <v>150</v>
      </c>
      <c r="M31" s="837">
        <f t="shared" si="1"/>
        <v>153</v>
      </c>
      <c r="N31" s="824">
        <f t="shared" si="2"/>
        <v>1.02</v>
      </c>
    </row>
    <row r="32" spans="1:14" s="645" customFormat="1" ht="18" customHeight="1" x14ac:dyDescent="0.2">
      <c r="A32" s="858" t="s">
        <v>576</v>
      </c>
      <c r="B32" s="859">
        <v>60</v>
      </c>
      <c r="C32" s="853">
        <v>67</v>
      </c>
      <c r="D32" s="859">
        <v>60</v>
      </c>
      <c r="E32" s="853">
        <v>127</v>
      </c>
      <c r="F32" s="859">
        <v>60</v>
      </c>
      <c r="G32" s="853">
        <v>128</v>
      </c>
      <c r="H32" s="859">
        <v>60</v>
      </c>
      <c r="I32" s="853">
        <v>27</v>
      </c>
      <c r="J32" s="859">
        <v>60</v>
      </c>
      <c r="K32" s="853">
        <v>103</v>
      </c>
      <c r="L32" s="837">
        <f t="shared" si="0"/>
        <v>300</v>
      </c>
      <c r="M32" s="837">
        <f t="shared" si="1"/>
        <v>452</v>
      </c>
      <c r="N32" s="824">
        <f t="shared" si="2"/>
        <v>1.5066666666666666</v>
      </c>
    </row>
    <row r="33" spans="1:14" s="645" customFormat="1" ht="18" customHeight="1" x14ac:dyDescent="0.2">
      <c r="A33" s="858" t="s">
        <v>513</v>
      </c>
      <c r="B33" s="859">
        <v>40</v>
      </c>
      <c r="C33" s="853">
        <v>50</v>
      </c>
      <c r="D33" s="859">
        <v>40</v>
      </c>
      <c r="E33" s="853">
        <v>76</v>
      </c>
      <c r="F33" s="859">
        <v>40</v>
      </c>
      <c r="G33" s="853">
        <v>69</v>
      </c>
      <c r="H33" s="859">
        <v>40</v>
      </c>
      <c r="I33" s="853">
        <v>26</v>
      </c>
      <c r="J33" s="859">
        <v>40</v>
      </c>
      <c r="K33" s="853">
        <v>76</v>
      </c>
      <c r="L33" s="837">
        <f t="shared" si="0"/>
        <v>200</v>
      </c>
      <c r="M33" s="837">
        <f t="shared" si="1"/>
        <v>297</v>
      </c>
      <c r="N33" s="824">
        <f t="shared" si="2"/>
        <v>1.4850000000000001</v>
      </c>
    </row>
    <row r="34" spans="1:14" ht="18" customHeight="1" x14ac:dyDescent="0.25">
      <c r="A34" s="858" t="s">
        <v>536</v>
      </c>
      <c r="B34" s="822">
        <v>46</v>
      </c>
      <c r="C34" s="823">
        <v>51</v>
      </c>
      <c r="D34" s="822">
        <v>46</v>
      </c>
      <c r="E34" s="823">
        <v>39</v>
      </c>
      <c r="F34" s="822">
        <v>46</v>
      </c>
      <c r="G34" s="823">
        <v>33</v>
      </c>
      <c r="H34" s="822">
        <v>46</v>
      </c>
      <c r="I34" s="823">
        <v>20</v>
      </c>
      <c r="J34" s="822">
        <v>46</v>
      </c>
      <c r="K34" s="823">
        <v>31</v>
      </c>
      <c r="L34" s="837">
        <f t="shared" si="0"/>
        <v>230</v>
      </c>
      <c r="M34" s="837">
        <f t="shared" si="1"/>
        <v>174</v>
      </c>
      <c r="N34" s="824">
        <f t="shared" si="2"/>
        <v>0.75652173913043474</v>
      </c>
    </row>
    <row r="35" spans="1:14" ht="18" customHeight="1" x14ac:dyDescent="0.25">
      <c r="A35" s="858" t="s">
        <v>575</v>
      </c>
      <c r="B35" s="822">
        <v>30</v>
      </c>
      <c r="C35" s="823">
        <v>57</v>
      </c>
      <c r="D35" s="822">
        <v>30</v>
      </c>
      <c r="E35" s="823">
        <v>72</v>
      </c>
      <c r="F35" s="822">
        <v>30</v>
      </c>
      <c r="G35" s="823">
        <v>61</v>
      </c>
      <c r="H35" s="822">
        <v>30</v>
      </c>
      <c r="I35" s="823">
        <v>69</v>
      </c>
      <c r="J35" s="822">
        <v>30</v>
      </c>
      <c r="K35" s="823">
        <v>65</v>
      </c>
      <c r="L35" s="837">
        <f t="shared" si="0"/>
        <v>150</v>
      </c>
      <c r="M35" s="837">
        <f t="shared" si="1"/>
        <v>324</v>
      </c>
      <c r="N35" s="824">
        <f t="shared" si="2"/>
        <v>2.16</v>
      </c>
    </row>
    <row r="36" spans="1:14" ht="18" customHeight="1" x14ac:dyDescent="0.25">
      <c r="A36" s="808" t="s">
        <v>574</v>
      </c>
      <c r="B36" s="822">
        <v>60</v>
      </c>
      <c r="C36" s="823">
        <v>112</v>
      </c>
      <c r="D36" s="822">
        <v>60</v>
      </c>
      <c r="E36" s="823">
        <v>196</v>
      </c>
      <c r="F36" s="822">
        <v>60</v>
      </c>
      <c r="G36" s="823">
        <v>197</v>
      </c>
      <c r="H36" s="822">
        <v>60</v>
      </c>
      <c r="I36" s="823">
        <v>151</v>
      </c>
      <c r="J36" s="822">
        <v>60</v>
      </c>
      <c r="K36" s="823">
        <v>176</v>
      </c>
      <c r="L36" s="837">
        <f t="shared" si="0"/>
        <v>300</v>
      </c>
      <c r="M36" s="837">
        <f t="shared" si="1"/>
        <v>832</v>
      </c>
      <c r="N36" s="824">
        <f t="shared" si="2"/>
        <v>2.7733333333333334</v>
      </c>
    </row>
    <row r="37" spans="1:14" ht="18" customHeight="1" x14ac:dyDescent="0.25">
      <c r="A37" s="808" t="s">
        <v>577</v>
      </c>
      <c r="B37" s="822">
        <v>40</v>
      </c>
      <c r="C37" s="823">
        <v>32</v>
      </c>
      <c r="D37" s="822">
        <v>40</v>
      </c>
      <c r="E37" s="823">
        <v>41</v>
      </c>
      <c r="F37" s="822">
        <v>40</v>
      </c>
      <c r="G37" s="823">
        <v>54</v>
      </c>
      <c r="H37" s="822">
        <v>40</v>
      </c>
      <c r="I37" s="823">
        <v>63</v>
      </c>
      <c r="J37" s="822">
        <v>40</v>
      </c>
      <c r="K37" s="823">
        <v>54</v>
      </c>
      <c r="L37" s="837">
        <f t="shared" si="0"/>
        <v>200</v>
      </c>
      <c r="M37" s="837">
        <f t="shared" si="1"/>
        <v>244</v>
      </c>
      <c r="N37" s="824">
        <f t="shared" si="2"/>
        <v>1.22</v>
      </c>
    </row>
    <row r="38" spans="1:14" s="645" customFormat="1" ht="18" customHeight="1" x14ac:dyDescent="0.2">
      <c r="A38" s="858" t="s">
        <v>611</v>
      </c>
      <c r="B38" s="859">
        <f>92+60</f>
        <v>152</v>
      </c>
      <c r="C38" s="853">
        <v>160</v>
      </c>
      <c r="D38" s="859">
        <f>92+60</f>
        <v>152</v>
      </c>
      <c r="E38" s="853">
        <v>260</v>
      </c>
      <c r="F38" s="859">
        <f>92+60</f>
        <v>152</v>
      </c>
      <c r="G38" s="853">
        <v>254</v>
      </c>
      <c r="H38" s="859">
        <f>92+60</f>
        <v>152</v>
      </c>
      <c r="I38" s="853">
        <v>213</v>
      </c>
      <c r="J38" s="859">
        <f>92+60</f>
        <v>152</v>
      </c>
      <c r="K38" s="853">
        <v>191</v>
      </c>
      <c r="L38" s="837">
        <f t="shared" si="0"/>
        <v>760</v>
      </c>
      <c r="M38" s="837">
        <f t="shared" si="1"/>
        <v>1078</v>
      </c>
      <c r="N38" s="824">
        <f t="shared" si="2"/>
        <v>1.418421052631579</v>
      </c>
    </row>
    <row r="39" spans="1:14" s="645" customFormat="1" ht="18" customHeight="1" x14ac:dyDescent="0.2">
      <c r="A39" s="858" t="s">
        <v>589</v>
      </c>
      <c r="B39" s="859">
        <v>100</v>
      </c>
      <c r="C39" s="853">
        <v>117</v>
      </c>
      <c r="D39" s="859">
        <v>100</v>
      </c>
      <c r="E39" s="853">
        <v>141</v>
      </c>
      <c r="F39" s="859">
        <v>100</v>
      </c>
      <c r="G39" s="853">
        <v>156</v>
      </c>
      <c r="H39" s="859">
        <v>100</v>
      </c>
      <c r="I39" s="853">
        <v>124</v>
      </c>
      <c r="J39" s="859">
        <v>100</v>
      </c>
      <c r="K39" s="853">
        <v>126</v>
      </c>
      <c r="L39" s="837">
        <f t="shared" si="0"/>
        <v>500</v>
      </c>
      <c r="M39" s="837">
        <f t="shared" si="1"/>
        <v>664</v>
      </c>
      <c r="N39" s="824">
        <f t="shared" si="2"/>
        <v>1.3280000000000001</v>
      </c>
    </row>
    <row r="40" spans="1:14" s="645" customFormat="1" ht="18" customHeight="1" x14ac:dyDescent="0.2">
      <c r="A40" s="858" t="s">
        <v>517</v>
      </c>
      <c r="B40" s="859">
        <v>96</v>
      </c>
      <c r="C40" s="853">
        <v>71</v>
      </c>
      <c r="D40" s="859">
        <v>96</v>
      </c>
      <c r="E40" s="853">
        <v>85</v>
      </c>
      <c r="F40" s="859">
        <v>96</v>
      </c>
      <c r="G40" s="853">
        <v>48</v>
      </c>
      <c r="H40" s="859">
        <v>96</v>
      </c>
      <c r="I40" s="853">
        <v>33</v>
      </c>
      <c r="J40" s="859">
        <v>96</v>
      </c>
      <c r="K40" s="853">
        <v>57</v>
      </c>
      <c r="L40" s="837">
        <f t="shared" si="0"/>
        <v>480</v>
      </c>
      <c r="M40" s="837">
        <f t="shared" si="1"/>
        <v>294</v>
      </c>
      <c r="N40" s="824">
        <f t="shared" si="2"/>
        <v>0.61250000000000004</v>
      </c>
    </row>
    <row r="41" spans="1:14" s="645" customFormat="1" ht="18" customHeight="1" x14ac:dyDescent="0.2">
      <c r="A41" s="858" t="s">
        <v>510</v>
      </c>
      <c r="B41" s="859">
        <v>16</v>
      </c>
      <c r="C41" s="853">
        <v>12</v>
      </c>
      <c r="D41" s="859">
        <v>16</v>
      </c>
      <c r="E41" s="853">
        <v>17</v>
      </c>
      <c r="F41" s="859">
        <v>16</v>
      </c>
      <c r="G41" s="853">
        <v>13</v>
      </c>
      <c r="H41" s="859">
        <v>16</v>
      </c>
      <c r="I41" s="853">
        <v>5</v>
      </c>
      <c r="J41" s="859">
        <v>16</v>
      </c>
      <c r="K41" s="853">
        <v>8</v>
      </c>
      <c r="L41" s="837">
        <f t="shared" si="0"/>
        <v>80</v>
      </c>
      <c r="M41" s="837">
        <f t="shared" si="1"/>
        <v>55</v>
      </c>
      <c r="N41" s="824">
        <f t="shared" si="2"/>
        <v>0.6875</v>
      </c>
    </row>
    <row r="42" spans="1:14" s="645" customFormat="1" ht="18" customHeight="1" x14ac:dyDescent="0.2">
      <c r="A42" s="858" t="s">
        <v>591</v>
      </c>
      <c r="B42" s="859">
        <v>120</v>
      </c>
      <c r="C42" s="853">
        <v>131</v>
      </c>
      <c r="D42" s="859">
        <v>120</v>
      </c>
      <c r="E42" s="853">
        <v>110</v>
      </c>
      <c r="F42" s="859">
        <v>120</v>
      </c>
      <c r="G42" s="853">
        <v>113</v>
      </c>
      <c r="H42" s="859">
        <v>120</v>
      </c>
      <c r="I42" s="853">
        <v>106</v>
      </c>
      <c r="J42" s="859">
        <v>120</v>
      </c>
      <c r="K42" s="853">
        <v>84</v>
      </c>
      <c r="L42" s="837">
        <f t="shared" si="0"/>
        <v>600</v>
      </c>
      <c r="M42" s="837">
        <f t="shared" si="1"/>
        <v>544</v>
      </c>
      <c r="N42" s="824">
        <f t="shared" si="2"/>
        <v>0.90666666666666662</v>
      </c>
    </row>
    <row r="43" spans="1:14" s="645" customFormat="1" ht="18" customHeight="1" x14ac:dyDescent="0.2">
      <c r="A43" s="858" t="s">
        <v>582</v>
      </c>
      <c r="B43" s="859">
        <v>320</v>
      </c>
      <c r="C43" s="853">
        <v>357</v>
      </c>
      <c r="D43" s="859">
        <v>320</v>
      </c>
      <c r="E43" s="853">
        <v>333</v>
      </c>
      <c r="F43" s="859">
        <v>320</v>
      </c>
      <c r="G43" s="853">
        <v>306</v>
      </c>
      <c r="H43" s="859">
        <v>320</v>
      </c>
      <c r="I43" s="853">
        <v>379</v>
      </c>
      <c r="J43" s="859">
        <v>320</v>
      </c>
      <c r="K43" s="853">
        <v>303</v>
      </c>
      <c r="L43" s="837">
        <f t="shared" si="0"/>
        <v>1600</v>
      </c>
      <c r="M43" s="837">
        <f t="shared" si="1"/>
        <v>1678</v>
      </c>
      <c r="N43" s="824">
        <f t="shared" si="2"/>
        <v>1.0487500000000001</v>
      </c>
    </row>
    <row r="44" spans="1:14" s="645" customFormat="1" ht="18" customHeight="1" x14ac:dyDescent="0.2">
      <c r="A44" s="858" t="s">
        <v>585</v>
      </c>
      <c r="B44" s="859">
        <v>35</v>
      </c>
      <c r="C44" s="853">
        <v>22</v>
      </c>
      <c r="D44" s="859">
        <v>35</v>
      </c>
      <c r="E44" s="853">
        <v>57</v>
      </c>
      <c r="F44" s="859">
        <v>35</v>
      </c>
      <c r="G44" s="853">
        <v>34</v>
      </c>
      <c r="H44" s="859">
        <v>35</v>
      </c>
      <c r="I44" s="853">
        <v>61</v>
      </c>
      <c r="J44" s="859">
        <v>35</v>
      </c>
      <c r="K44" s="853">
        <v>36</v>
      </c>
      <c r="L44" s="837">
        <f t="shared" si="0"/>
        <v>175</v>
      </c>
      <c r="M44" s="837">
        <f t="shared" si="1"/>
        <v>210</v>
      </c>
      <c r="N44" s="824">
        <f t="shared" si="2"/>
        <v>1.2</v>
      </c>
    </row>
    <row r="45" spans="1:14" s="645" customFormat="1" ht="18" customHeight="1" thickBot="1" x14ac:dyDescent="0.25">
      <c r="A45" s="867" t="s">
        <v>511</v>
      </c>
      <c r="B45" s="868">
        <v>50</v>
      </c>
      <c r="C45" s="869">
        <v>31</v>
      </c>
      <c r="D45" s="868">
        <v>50</v>
      </c>
      <c r="E45" s="869">
        <v>35</v>
      </c>
      <c r="F45" s="868">
        <v>50</v>
      </c>
      <c r="G45" s="869">
        <v>44</v>
      </c>
      <c r="H45" s="868">
        <v>50</v>
      </c>
      <c r="I45" s="869">
        <v>127</v>
      </c>
      <c r="J45" s="868">
        <v>50</v>
      </c>
      <c r="K45" s="869">
        <v>73</v>
      </c>
      <c r="L45" s="870">
        <f t="shared" si="0"/>
        <v>250</v>
      </c>
      <c r="M45" s="870">
        <f t="shared" si="1"/>
        <v>310</v>
      </c>
      <c r="N45" s="871">
        <f t="shared" si="2"/>
        <v>1.24</v>
      </c>
    </row>
    <row r="46" spans="1:14" s="832" customFormat="1" ht="17.25" customHeight="1" x14ac:dyDescent="0.25">
      <c r="A46" s="864" t="s">
        <v>6</v>
      </c>
      <c r="B46" s="865">
        <f t="shared" ref="B46" si="3">SUM(B9:B45)</f>
        <v>13411</v>
      </c>
      <c r="C46" s="865">
        <f>SUM(C9:C45)</f>
        <v>13222</v>
      </c>
      <c r="D46" s="865">
        <f t="shared" ref="D46:F46" si="4">SUM(D9:D45)</f>
        <v>13411</v>
      </c>
      <c r="E46" s="865">
        <f>SUM(E9:E45)</f>
        <v>13260</v>
      </c>
      <c r="F46" s="865">
        <f t="shared" si="4"/>
        <v>13411</v>
      </c>
      <c r="G46" s="865">
        <f>SUM(G9:G45)</f>
        <v>12183</v>
      </c>
      <c r="H46" s="865">
        <f t="shared" ref="H46:J46" si="5">SUM(H9:H45)</f>
        <v>13411</v>
      </c>
      <c r="I46" s="865">
        <f>SUM(I9:I45)</f>
        <v>11949</v>
      </c>
      <c r="J46" s="865">
        <f t="shared" si="5"/>
        <v>13411</v>
      </c>
      <c r="K46" s="865">
        <f>SUM(K9:K45)</f>
        <v>12423</v>
      </c>
      <c r="L46" s="865">
        <f>SUM(L9:L45)</f>
        <v>67055</v>
      </c>
      <c r="M46" s="865">
        <f>SUM(M9:M45)</f>
        <v>63037</v>
      </c>
      <c r="N46" s="866">
        <f>IF(L46=0,"-",M46/L46)</f>
        <v>0.94007903959436279</v>
      </c>
    </row>
    <row r="47" spans="1:14" x14ac:dyDescent="0.25">
      <c r="A47" s="961" t="str">
        <f>'Pque N Mundo I'!$A$37</f>
        <v>Nota: as metas apresentadas serão ajustadas na avaliação do CTA com os descontos de déficits de vagas e ausênsias legais.</v>
      </c>
      <c r="L47" s="834"/>
      <c r="M47" s="834"/>
    </row>
    <row r="48" spans="1:14" x14ac:dyDescent="0.25">
      <c r="A48" s="826" t="s">
        <v>679</v>
      </c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N257"/>
  <sheetViews>
    <sheetView showGridLines="0" zoomScaleNormal="100" zoomScaleSheetLayoutView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9.42578125" customWidth="1"/>
    <col min="2" max="2" width="11.85546875" customWidth="1"/>
    <col min="3" max="3" width="9" customWidth="1"/>
    <col min="4" max="4" width="11.85546875" customWidth="1"/>
    <col min="5" max="5" width="9" customWidth="1"/>
    <col min="6" max="6" width="11.85546875" customWidth="1"/>
    <col min="7" max="7" width="9" customWidth="1"/>
    <col min="8" max="8" width="11.85546875" customWidth="1"/>
    <col min="9" max="9" width="9" customWidth="1"/>
    <col min="10" max="10" width="11.85546875" customWidth="1"/>
    <col min="11" max="11" width="9" customWidth="1"/>
    <col min="12" max="12" width="8.42578125" bestFit="1" customWidth="1"/>
    <col min="13" max="13" width="8" customWidth="1"/>
    <col min="14" max="14" width="9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18" customHeight="1" x14ac:dyDescent="0.25">
      <c r="A6" s="974" t="s">
        <v>628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ht="20.25" customHeight="1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463</v>
      </c>
      <c r="B9" s="903">
        <v>7200</v>
      </c>
      <c r="C9" s="831">
        <v>8342</v>
      </c>
      <c r="D9" s="903">
        <v>7200</v>
      </c>
      <c r="E9" s="831">
        <v>8246</v>
      </c>
      <c r="F9" s="903">
        <v>7200</v>
      </c>
      <c r="G9" s="831">
        <v>7468</v>
      </c>
      <c r="H9" s="903">
        <v>7200</v>
      </c>
      <c r="I9" s="831">
        <v>7680</v>
      </c>
      <c r="J9" s="903">
        <v>7200</v>
      </c>
      <c r="K9" s="831">
        <v>7775</v>
      </c>
      <c r="L9" s="837">
        <f>B9+D9+F9+H9+J9</f>
        <v>36000</v>
      </c>
      <c r="M9" s="837">
        <f>C9+E9+G9+I9+K9</f>
        <v>39511</v>
      </c>
      <c r="N9" s="824">
        <f>IF(L9=0,"-",M9/L9)</f>
        <v>1.0975277777777779</v>
      </c>
    </row>
    <row r="10" spans="1:14" ht="18" customHeight="1" x14ac:dyDescent="0.25">
      <c r="A10" s="808" t="s">
        <v>461</v>
      </c>
      <c r="B10" s="828">
        <v>2496</v>
      </c>
      <c r="C10" s="823">
        <v>1939</v>
      </c>
      <c r="D10" s="828">
        <v>2496</v>
      </c>
      <c r="E10" s="823">
        <v>2048</v>
      </c>
      <c r="F10" s="828">
        <v>2496</v>
      </c>
      <c r="G10" s="823">
        <v>1919</v>
      </c>
      <c r="H10" s="828">
        <v>2496</v>
      </c>
      <c r="I10" s="823">
        <v>2140</v>
      </c>
      <c r="J10" s="828">
        <v>2496</v>
      </c>
      <c r="K10" s="823">
        <v>2020</v>
      </c>
      <c r="L10" s="837">
        <f t="shared" ref="L10:L45" si="0">B10+D10+F10+H10+J10</f>
        <v>12480</v>
      </c>
      <c r="M10" s="837">
        <f t="shared" ref="M10:M45" si="1">C10+E10+G10+I10+K10</f>
        <v>10066</v>
      </c>
      <c r="N10" s="824">
        <f t="shared" ref="N10:N45" si="2">IF(L10=0,"-",M10/L10)</f>
        <v>0.80657051282051284</v>
      </c>
    </row>
    <row r="11" spans="1:14" ht="18" customHeight="1" x14ac:dyDescent="0.25">
      <c r="A11" s="808" t="s">
        <v>566</v>
      </c>
      <c r="B11" s="828">
        <f>6*16</f>
        <v>96</v>
      </c>
      <c r="C11" s="829">
        <v>87</v>
      </c>
      <c r="D11" s="828">
        <f>6*16</f>
        <v>96</v>
      </c>
      <c r="E11" s="829">
        <v>96</v>
      </c>
      <c r="F11" s="828">
        <f>6*16</f>
        <v>96</v>
      </c>
      <c r="G11" s="829">
        <v>94</v>
      </c>
      <c r="H11" s="828">
        <f>6*16</f>
        <v>96</v>
      </c>
      <c r="I11" s="829">
        <v>102</v>
      </c>
      <c r="J11" s="828">
        <f>6*16</f>
        <v>96</v>
      </c>
      <c r="K11" s="829">
        <v>98</v>
      </c>
      <c r="L11" s="837">
        <f t="shared" si="0"/>
        <v>480</v>
      </c>
      <c r="M11" s="837">
        <f t="shared" si="1"/>
        <v>477</v>
      </c>
      <c r="N11" s="824">
        <f t="shared" si="2"/>
        <v>0.99375000000000002</v>
      </c>
    </row>
    <row r="12" spans="1:14" ht="18" customHeight="1" x14ac:dyDescent="0.25">
      <c r="A12" s="808" t="s">
        <v>464</v>
      </c>
      <c r="B12" s="828">
        <v>1080</v>
      </c>
      <c r="C12" s="823">
        <v>1116</v>
      </c>
      <c r="D12" s="828">
        <v>1080</v>
      </c>
      <c r="E12" s="823">
        <v>870</v>
      </c>
      <c r="F12" s="828">
        <v>1080</v>
      </c>
      <c r="G12" s="823">
        <v>1038</v>
      </c>
      <c r="H12" s="828">
        <v>1080</v>
      </c>
      <c r="I12" s="823">
        <v>870</v>
      </c>
      <c r="J12" s="828">
        <v>1080</v>
      </c>
      <c r="K12" s="823">
        <v>1069</v>
      </c>
      <c r="L12" s="837">
        <f t="shared" si="0"/>
        <v>5400</v>
      </c>
      <c r="M12" s="837">
        <f t="shared" si="1"/>
        <v>4963</v>
      </c>
      <c r="N12" s="824">
        <f t="shared" si="2"/>
        <v>0.91907407407407404</v>
      </c>
    </row>
    <row r="13" spans="1:14" ht="18" customHeight="1" x14ac:dyDescent="0.25">
      <c r="A13" s="808" t="s">
        <v>565</v>
      </c>
      <c r="B13" s="828">
        <f>6*16</f>
        <v>96</v>
      </c>
      <c r="C13" s="829">
        <v>89</v>
      </c>
      <c r="D13" s="828">
        <f>6*16</f>
        <v>96</v>
      </c>
      <c r="E13" s="829">
        <v>89</v>
      </c>
      <c r="F13" s="828">
        <f>6*16</f>
        <v>96</v>
      </c>
      <c r="G13" s="829">
        <v>88</v>
      </c>
      <c r="H13" s="828">
        <f>6*16</f>
        <v>96</v>
      </c>
      <c r="I13" s="829">
        <v>104</v>
      </c>
      <c r="J13" s="828">
        <f>6*16</f>
        <v>96</v>
      </c>
      <c r="K13" s="829">
        <v>143</v>
      </c>
      <c r="L13" s="837">
        <f t="shared" si="0"/>
        <v>480</v>
      </c>
      <c r="M13" s="837">
        <f t="shared" si="1"/>
        <v>513</v>
      </c>
      <c r="N13" s="824">
        <f t="shared" si="2"/>
        <v>1.0687500000000001</v>
      </c>
    </row>
    <row r="14" spans="1:14" ht="18" customHeight="1" x14ac:dyDescent="0.25">
      <c r="A14" s="808" t="s">
        <v>677</v>
      </c>
      <c r="B14" s="828">
        <v>384</v>
      </c>
      <c r="C14" s="829">
        <v>338</v>
      </c>
      <c r="D14" s="828">
        <v>384</v>
      </c>
      <c r="E14" s="829">
        <v>438</v>
      </c>
      <c r="F14" s="828">
        <v>384</v>
      </c>
      <c r="G14" s="829">
        <v>394</v>
      </c>
      <c r="H14" s="828">
        <v>384</v>
      </c>
      <c r="I14" s="829">
        <v>504</v>
      </c>
      <c r="J14" s="828">
        <v>384</v>
      </c>
      <c r="K14" s="829">
        <v>256</v>
      </c>
      <c r="L14" s="837">
        <f t="shared" si="0"/>
        <v>1920</v>
      </c>
      <c r="M14" s="837">
        <f t="shared" si="1"/>
        <v>1930</v>
      </c>
      <c r="N14" s="824">
        <f t="shared" si="2"/>
        <v>1.0052083333333333</v>
      </c>
    </row>
    <row r="15" spans="1:14" ht="18" customHeight="1" x14ac:dyDescent="0.25">
      <c r="A15" s="808" t="s">
        <v>676</v>
      </c>
      <c r="B15" s="828">
        <v>58</v>
      </c>
      <c r="C15" s="829">
        <v>36</v>
      </c>
      <c r="D15" s="828">
        <v>58</v>
      </c>
      <c r="E15" s="829">
        <v>63</v>
      </c>
      <c r="F15" s="828">
        <v>58</v>
      </c>
      <c r="G15" s="829">
        <v>59</v>
      </c>
      <c r="H15" s="828">
        <v>58</v>
      </c>
      <c r="I15" s="829">
        <v>60</v>
      </c>
      <c r="J15" s="828">
        <v>58</v>
      </c>
      <c r="K15" s="829">
        <v>32</v>
      </c>
      <c r="L15" s="837">
        <f t="shared" si="0"/>
        <v>290</v>
      </c>
      <c r="M15" s="837">
        <f t="shared" si="1"/>
        <v>250</v>
      </c>
      <c r="N15" s="824">
        <f t="shared" si="2"/>
        <v>0.86206896551724133</v>
      </c>
    </row>
    <row r="16" spans="1:14" ht="18" customHeight="1" x14ac:dyDescent="0.25">
      <c r="A16" s="808" t="s">
        <v>505</v>
      </c>
      <c r="B16" s="862">
        <v>16</v>
      </c>
      <c r="C16" s="863">
        <v>11</v>
      </c>
      <c r="D16" s="862">
        <v>16</v>
      </c>
      <c r="E16" s="863">
        <v>16</v>
      </c>
      <c r="F16" s="862">
        <v>16</v>
      </c>
      <c r="G16" s="863">
        <v>16</v>
      </c>
      <c r="H16" s="862">
        <v>16</v>
      </c>
      <c r="I16" s="863">
        <v>15</v>
      </c>
      <c r="J16" s="862">
        <v>16</v>
      </c>
      <c r="K16" s="863">
        <v>8</v>
      </c>
      <c r="L16" s="837">
        <f t="shared" si="0"/>
        <v>80</v>
      </c>
      <c r="M16" s="837">
        <f t="shared" si="1"/>
        <v>66</v>
      </c>
      <c r="N16" s="824">
        <f t="shared" si="2"/>
        <v>0.82499999999999996</v>
      </c>
    </row>
    <row r="17" spans="1:14" ht="18" customHeight="1" x14ac:dyDescent="0.25">
      <c r="A17" s="808" t="s">
        <v>674</v>
      </c>
      <c r="B17" s="822">
        <v>435</v>
      </c>
      <c r="C17" s="823">
        <v>532</v>
      </c>
      <c r="D17" s="822">
        <v>435</v>
      </c>
      <c r="E17" s="823">
        <v>334</v>
      </c>
      <c r="F17" s="822">
        <v>435</v>
      </c>
      <c r="G17" s="823">
        <v>488</v>
      </c>
      <c r="H17" s="822">
        <v>435</v>
      </c>
      <c r="I17" s="823">
        <v>580</v>
      </c>
      <c r="J17" s="822">
        <v>435</v>
      </c>
      <c r="K17" s="823">
        <v>598</v>
      </c>
      <c r="L17" s="837">
        <f t="shared" si="0"/>
        <v>2175</v>
      </c>
      <c r="M17" s="837">
        <f t="shared" si="1"/>
        <v>2532</v>
      </c>
      <c r="N17" s="824">
        <f t="shared" si="2"/>
        <v>1.1641379310344828</v>
      </c>
    </row>
    <row r="18" spans="1:14" ht="18" customHeight="1" x14ac:dyDescent="0.25">
      <c r="A18" s="808" t="s">
        <v>586</v>
      </c>
      <c r="B18" s="822">
        <v>65</v>
      </c>
      <c r="C18" s="823">
        <v>106</v>
      </c>
      <c r="D18" s="822">
        <v>65</v>
      </c>
      <c r="E18" s="823">
        <v>60</v>
      </c>
      <c r="F18" s="822">
        <v>65</v>
      </c>
      <c r="G18" s="823">
        <v>79</v>
      </c>
      <c r="H18" s="822">
        <v>65</v>
      </c>
      <c r="I18" s="823">
        <v>81</v>
      </c>
      <c r="J18" s="822">
        <v>65</v>
      </c>
      <c r="K18" s="823">
        <v>68</v>
      </c>
      <c r="L18" s="837">
        <f t="shared" si="0"/>
        <v>325</v>
      </c>
      <c r="M18" s="837">
        <f t="shared" si="1"/>
        <v>394</v>
      </c>
      <c r="N18" s="824">
        <f t="shared" si="2"/>
        <v>1.2123076923076923</v>
      </c>
    </row>
    <row r="19" spans="1:14" ht="18" customHeight="1" x14ac:dyDescent="0.25">
      <c r="A19" s="808" t="s">
        <v>504</v>
      </c>
      <c r="B19" s="859">
        <v>20</v>
      </c>
      <c r="C19" s="853">
        <v>17</v>
      </c>
      <c r="D19" s="859">
        <v>20</v>
      </c>
      <c r="E19" s="853">
        <v>10</v>
      </c>
      <c r="F19" s="859">
        <v>20</v>
      </c>
      <c r="G19" s="853">
        <v>18</v>
      </c>
      <c r="H19" s="859">
        <v>20</v>
      </c>
      <c r="I19" s="853">
        <v>19</v>
      </c>
      <c r="J19" s="859">
        <v>20</v>
      </c>
      <c r="K19" s="853">
        <v>20</v>
      </c>
      <c r="L19" s="837">
        <f t="shared" si="0"/>
        <v>100</v>
      </c>
      <c r="M19" s="837">
        <f t="shared" si="1"/>
        <v>84</v>
      </c>
      <c r="N19" s="824">
        <f t="shared" si="2"/>
        <v>0.84</v>
      </c>
    </row>
    <row r="20" spans="1:14" ht="18" customHeight="1" x14ac:dyDescent="0.25">
      <c r="A20" s="808" t="s">
        <v>569</v>
      </c>
      <c r="B20" s="830">
        <v>792</v>
      </c>
      <c r="C20" s="823">
        <v>763</v>
      </c>
      <c r="D20" s="830">
        <v>792</v>
      </c>
      <c r="E20" s="823">
        <v>656</v>
      </c>
      <c r="F20" s="830">
        <v>792</v>
      </c>
      <c r="G20" s="823">
        <v>640</v>
      </c>
      <c r="H20" s="830">
        <v>792</v>
      </c>
      <c r="I20" s="823">
        <v>689</v>
      </c>
      <c r="J20" s="830">
        <v>792</v>
      </c>
      <c r="K20" s="823">
        <v>766</v>
      </c>
      <c r="L20" s="837">
        <f t="shared" si="0"/>
        <v>3960</v>
      </c>
      <c r="M20" s="837">
        <f t="shared" si="1"/>
        <v>3514</v>
      </c>
      <c r="N20" s="824">
        <f t="shared" si="2"/>
        <v>0.88737373737373737</v>
      </c>
    </row>
    <row r="21" spans="1:14" ht="18" customHeight="1" x14ac:dyDescent="0.25">
      <c r="A21" s="808" t="s">
        <v>477</v>
      </c>
      <c r="B21" s="830">
        <v>528</v>
      </c>
      <c r="C21" s="823">
        <v>356</v>
      </c>
      <c r="D21" s="830">
        <v>528</v>
      </c>
      <c r="E21" s="823">
        <v>342</v>
      </c>
      <c r="F21" s="830">
        <v>528</v>
      </c>
      <c r="G21" s="823">
        <v>192</v>
      </c>
      <c r="H21" s="830">
        <v>528</v>
      </c>
      <c r="I21" s="823">
        <v>296</v>
      </c>
      <c r="J21" s="830">
        <v>528</v>
      </c>
      <c r="K21" s="823">
        <v>376</v>
      </c>
      <c r="L21" s="837">
        <f t="shared" si="0"/>
        <v>2640</v>
      </c>
      <c r="M21" s="837">
        <f t="shared" si="1"/>
        <v>1562</v>
      </c>
      <c r="N21" s="824">
        <f t="shared" si="2"/>
        <v>0.59166666666666667</v>
      </c>
    </row>
    <row r="22" spans="1:14" ht="18" customHeight="1" x14ac:dyDescent="0.25">
      <c r="A22" s="808" t="s">
        <v>478</v>
      </c>
      <c r="B22" s="830">
        <v>160</v>
      </c>
      <c r="C22" s="823">
        <v>178</v>
      </c>
      <c r="D22" s="830">
        <v>160</v>
      </c>
      <c r="E22" s="823">
        <v>174</v>
      </c>
      <c r="F22" s="830">
        <v>160</v>
      </c>
      <c r="G22" s="823">
        <v>190</v>
      </c>
      <c r="H22" s="830">
        <v>160</v>
      </c>
      <c r="I22" s="823">
        <v>157</v>
      </c>
      <c r="J22" s="830">
        <v>160</v>
      </c>
      <c r="K22" s="823">
        <v>90</v>
      </c>
      <c r="L22" s="837">
        <f t="shared" si="0"/>
        <v>800</v>
      </c>
      <c r="M22" s="837">
        <f t="shared" si="1"/>
        <v>789</v>
      </c>
      <c r="N22" s="824">
        <f t="shared" si="2"/>
        <v>0.98624999999999996</v>
      </c>
    </row>
    <row r="23" spans="1:14" s="645" customFormat="1" ht="18" customHeight="1" x14ac:dyDescent="0.2">
      <c r="A23" s="808" t="s">
        <v>592</v>
      </c>
      <c r="B23" s="859">
        <v>110</v>
      </c>
      <c r="C23" s="853">
        <v>131</v>
      </c>
      <c r="D23" s="859">
        <v>110</v>
      </c>
      <c r="E23" s="853">
        <v>126</v>
      </c>
      <c r="F23" s="859">
        <v>110</v>
      </c>
      <c r="G23" s="853">
        <v>110</v>
      </c>
      <c r="H23" s="859">
        <v>110</v>
      </c>
      <c r="I23" s="853">
        <v>134</v>
      </c>
      <c r="J23" s="859">
        <v>110</v>
      </c>
      <c r="K23" s="853">
        <v>37</v>
      </c>
      <c r="L23" s="837">
        <f t="shared" si="0"/>
        <v>550</v>
      </c>
      <c r="M23" s="837">
        <f t="shared" si="1"/>
        <v>538</v>
      </c>
      <c r="N23" s="824">
        <f t="shared" si="2"/>
        <v>0.97818181818181815</v>
      </c>
    </row>
    <row r="24" spans="1:14" s="645" customFormat="1" ht="18" customHeight="1" x14ac:dyDescent="0.2">
      <c r="A24" s="808" t="s">
        <v>596</v>
      </c>
      <c r="B24" s="859">
        <v>4</v>
      </c>
      <c r="C24" s="853">
        <v>8</v>
      </c>
      <c r="D24" s="859">
        <v>4</v>
      </c>
      <c r="E24" s="853">
        <v>6</v>
      </c>
      <c r="F24" s="859">
        <v>4</v>
      </c>
      <c r="G24" s="853">
        <v>9</v>
      </c>
      <c r="H24" s="859">
        <v>4</v>
      </c>
      <c r="I24" s="853">
        <v>6</v>
      </c>
      <c r="J24" s="859">
        <v>4</v>
      </c>
      <c r="K24" s="853">
        <v>3</v>
      </c>
      <c r="L24" s="837">
        <f t="shared" si="0"/>
        <v>20</v>
      </c>
      <c r="M24" s="837">
        <f t="shared" si="1"/>
        <v>32</v>
      </c>
      <c r="N24" s="824">
        <f t="shared" si="2"/>
        <v>1.6</v>
      </c>
    </row>
    <row r="25" spans="1:14" ht="18" customHeight="1" x14ac:dyDescent="0.25">
      <c r="A25" s="808" t="s">
        <v>479</v>
      </c>
      <c r="B25" s="830">
        <v>792</v>
      </c>
      <c r="C25" s="823">
        <v>390</v>
      </c>
      <c r="D25" s="830">
        <v>792</v>
      </c>
      <c r="E25" s="823">
        <v>202</v>
      </c>
      <c r="F25" s="830">
        <v>792</v>
      </c>
      <c r="G25" s="823">
        <v>240</v>
      </c>
      <c r="H25" s="830">
        <v>792</v>
      </c>
      <c r="I25" s="823">
        <v>412</v>
      </c>
      <c r="J25" s="830">
        <v>792</v>
      </c>
      <c r="K25" s="823">
        <v>385</v>
      </c>
      <c r="L25" s="837">
        <f t="shared" si="0"/>
        <v>3960</v>
      </c>
      <c r="M25" s="837">
        <f t="shared" si="1"/>
        <v>1629</v>
      </c>
      <c r="N25" s="824">
        <f t="shared" si="2"/>
        <v>0.41136363636363638</v>
      </c>
    </row>
    <row r="26" spans="1:14" s="645" customFormat="1" ht="18" customHeight="1" x14ac:dyDescent="0.2">
      <c r="A26" s="858" t="s">
        <v>506</v>
      </c>
      <c r="B26" s="859">
        <v>432</v>
      </c>
      <c r="C26" s="853">
        <v>316</v>
      </c>
      <c r="D26" s="859">
        <v>432</v>
      </c>
      <c r="E26" s="853">
        <v>286</v>
      </c>
      <c r="F26" s="859">
        <v>432</v>
      </c>
      <c r="G26" s="853">
        <v>247</v>
      </c>
      <c r="H26" s="859">
        <v>432</v>
      </c>
      <c r="I26" s="853">
        <v>253</v>
      </c>
      <c r="J26" s="859">
        <v>432</v>
      </c>
      <c r="K26" s="853">
        <v>308</v>
      </c>
      <c r="L26" s="837">
        <f t="shared" si="0"/>
        <v>2160</v>
      </c>
      <c r="M26" s="837">
        <f t="shared" si="1"/>
        <v>1410</v>
      </c>
      <c r="N26" s="824">
        <f t="shared" si="2"/>
        <v>0.65277777777777779</v>
      </c>
    </row>
    <row r="27" spans="1:14" s="645" customFormat="1" ht="18" customHeight="1" x14ac:dyDescent="0.2">
      <c r="A27" s="858" t="s">
        <v>507</v>
      </c>
      <c r="B27" s="859">
        <v>24</v>
      </c>
      <c r="C27" s="853">
        <v>53</v>
      </c>
      <c r="D27" s="859">
        <v>24</v>
      </c>
      <c r="E27" s="853">
        <v>25</v>
      </c>
      <c r="F27" s="859">
        <v>24</v>
      </c>
      <c r="G27" s="853">
        <v>30</v>
      </c>
      <c r="H27" s="859">
        <v>24</v>
      </c>
      <c r="I27" s="853">
        <v>39</v>
      </c>
      <c r="J27" s="859">
        <v>24</v>
      </c>
      <c r="K27" s="853">
        <v>26</v>
      </c>
      <c r="L27" s="837">
        <f t="shared" si="0"/>
        <v>120</v>
      </c>
      <c r="M27" s="837">
        <f t="shared" si="1"/>
        <v>173</v>
      </c>
      <c r="N27" s="824">
        <f t="shared" si="2"/>
        <v>1.4416666666666667</v>
      </c>
    </row>
    <row r="28" spans="1:14" s="645" customFormat="1" ht="18" customHeight="1" x14ac:dyDescent="0.2">
      <c r="A28" s="858" t="s">
        <v>508</v>
      </c>
      <c r="B28" s="859">
        <f>122+61</f>
        <v>183</v>
      </c>
      <c r="C28" s="853">
        <v>141</v>
      </c>
      <c r="D28" s="859">
        <f>122+61</f>
        <v>183</v>
      </c>
      <c r="E28" s="853">
        <v>236</v>
      </c>
      <c r="F28" s="859">
        <f>122+61</f>
        <v>183</v>
      </c>
      <c r="G28" s="853">
        <v>242</v>
      </c>
      <c r="H28" s="859">
        <f>122+61</f>
        <v>183</v>
      </c>
      <c r="I28" s="853">
        <v>194</v>
      </c>
      <c r="J28" s="859">
        <f>122+61</f>
        <v>183</v>
      </c>
      <c r="K28" s="853">
        <v>216</v>
      </c>
      <c r="L28" s="837">
        <f t="shared" si="0"/>
        <v>915</v>
      </c>
      <c r="M28" s="837">
        <f t="shared" si="1"/>
        <v>1029</v>
      </c>
      <c r="N28" s="824">
        <f t="shared" si="2"/>
        <v>1.1245901639344262</v>
      </c>
    </row>
    <row r="29" spans="1:14" s="645" customFormat="1" ht="18" customHeight="1" x14ac:dyDescent="0.2">
      <c r="A29" s="858" t="s">
        <v>509</v>
      </c>
      <c r="B29" s="859">
        <f>30+15</f>
        <v>45</v>
      </c>
      <c r="C29" s="853">
        <v>19</v>
      </c>
      <c r="D29" s="859">
        <f>30+15</f>
        <v>45</v>
      </c>
      <c r="E29" s="853">
        <v>68</v>
      </c>
      <c r="F29" s="859">
        <f>30+15</f>
        <v>45</v>
      </c>
      <c r="G29" s="853">
        <v>68</v>
      </c>
      <c r="H29" s="859">
        <f>30+15</f>
        <v>45</v>
      </c>
      <c r="I29" s="853">
        <v>66</v>
      </c>
      <c r="J29" s="859">
        <f>30+15</f>
        <v>45</v>
      </c>
      <c r="K29" s="853">
        <v>72</v>
      </c>
      <c r="L29" s="837">
        <f t="shared" si="0"/>
        <v>225</v>
      </c>
      <c r="M29" s="837">
        <f t="shared" si="1"/>
        <v>293</v>
      </c>
      <c r="N29" s="824">
        <f t="shared" si="2"/>
        <v>1.3022222222222222</v>
      </c>
    </row>
    <row r="30" spans="1:14" ht="18" customHeight="1" x14ac:dyDescent="0.25">
      <c r="A30" s="858" t="s">
        <v>578</v>
      </c>
      <c r="B30" s="822">
        <v>15</v>
      </c>
      <c r="C30" s="823">
        <v>32</v>
      </c>
      <c r="D30" s="822">
        <v>15</v>
      </c>
      <c r="E30" s="823">
        <v>50</v>
      </c>
      <c r="F30" s="822">
        <v>15</v>
      </c>
      <c r="G30" s="823">
        <v>39</v>
      </c>
      <c r="H30" s="822">
        <v>15</v>
      </c>
      <c r="I30" s="823">
        <v>33</v>
      </c>
      <c r="J30" s="822">
        <v>15</v>
      </c>
      <c r="K30" s="823">
        <v>44</v>
      </c>
      <c r="L30" s="837">
        <f t="shared" si="0"/>
        <v>75</v>
      </c>
      <c r="M30" s="837">
        <f t="shared" si="1"/>
        <v>198</v>
      </c>
      <c r="N30" s="824">
        <f t="shared" si="2"/>
        <v>2.64</v>
      </c>
    </row>
    <row r="31" spans="1:14" ht="18" customHeight="1" x14ac:dyDescent="0.25">
      <c r="A31" s="858" t="s">
        <v>514</v>
      </c>
      <c r="B31" s="822">
        <v>61</v>
      </c>
      <c r="C31" s="823">
        <v>58</v>
      </c>
      <c r="D31" s="822">
        <v>61</v>
      </c>
      <c r="E31" s="823">
        <v>95</v>
      </c>
      <c r="F31" s="822">
        <v>61</v>
      </c>
      <c r="G31" s="823">
        <v>56</v>
      </c>
      <c r="H31" s="822">
        <v>61</v>
      </c>
      <c r="I31" s="823">
        <v>74</v>
      </c>
      <c r="J31" s="822">
        <v>61</v>
      </c>
      <c r="K31" s="823">
        <v>86</v>
      </c>
      <c r="L31" s="837">
        <f t="shared" si="0"/>
        <v>305</v>
      </c>
      <c r="M31" s="837">
        <f t="shared" si="1"/>
        <v>369</v>
      </c>
      <c r="N31" s="824">
        <f t="shared" si="2"/>
        <v>1.2098360655737705</v>
      </c>
    </row>
    <row r="32" spans="1:14" s="645" customFormat="1" ht="18" customHeight="1" x14ac:dyDescent="0.2">
      <c r="A32" s="858" t="s">
        <v>588</v>
      </c>
      <c r="B32" s="859">
        <f>92+92</f>
        <v>184</v>
      </c>
      <c r="C32" s="853">
        <v>218</v>
      </c>
      <c r="D32" s="859">
        <f>92+92</f>
        <v>184</v>
      </c>
      <c r="E32" s="853">
        <v>200</v>
      </c>
      <c r="F32" s="859">
        <f>92+92</f>
        <v>184</v>
      </c>
      <c r="G32" s="853">
        <v>199</v>
      </c>
      <c r="H32" s="859">
        <f>92+92</f>
        <v>184</v>
      </c>
      <c r="I32" s="853">
        <v>186</v>
      </c>
      <c r="J32" s="859">
        <f>92+92</f>
        <v>184</v>
      </c>
      <c r="K32" s="853">
        <v>233</v>
      </c>
      <c r="L32" s="837">
        <f t="shared" si="0"/>
        <v>920</v>
      </c>
      <c r="M32" s="837">
        <f t="shared" si="1"/>
        <v>1036</v>
      </c>
      <c r="N32" s="824">
        <f t="shared" si="2"/>
        <v>1.1260869565217391</v>
      </c>
    </row>
    <row r="33" spans="1:14" s="645" customFormat="1" ht="18" customHeight="1" x14ac:dyDescent="0.2">
      <c r="A33" s="858" t="s">
        <v>589</v>
      </c>
      <c r="B33" s="859">
        <v>120</v>
      </c>
      <c r="C33" s="853">
        <v>159</v>
      </c>
      <c r="D33" s="859">
        <v>120</v>
      </c>
      <c r="E33" s="853">
        <v>173</v>
      </c>
      <c r="F33" s="859">
        <v>120</v>
      </c>
      <c r="G33" s="853">
        <v>168</v>
      </c>
      <c r="H33" s="859">
        <v>120</v>
      </c>
      <c r="I33" s="853">
        <v>173</v>
      </c>
      <c r="J33" s="859">
        <v>120</v>
      </c>
      <c r="K33" s="853">
        <v>188</v>
      </c>
      <c r="L33" s="837">
        <f t="shared" si="0"/>
        <v>600</v>
      </c>
      <c r="M33" s="837">
        <f t="shared" si="1"/>
        <v>861</v>
      </c>
      <c r="N33" s="824">
        <f t="shared" si="2"/>
        <v>1.4350000000000001</v>
      </c>
    </row>
    <row r="34" spans="1:14" s="645" customFormat="1" ht="18" customHeight="1" x14ac:dyDescent="0.2">
      <c r="A34" s="858" t="s">
        <v>518</v>
      </c>
      <c r="B34" s="859">
        <v>106</v>
      </c>
      <c r="C34" s="853">
        <v>107</v>
      </c>
      <c r="D34" s="859">
        <v>106</v>
      </c>
      <c r="E34" s="853">
        <v>105</v>
      </c>
      <c r="F34" s="859">
        <v>106</v>
      </c>
      <c r="G34" s="853">
        <v>100</v>
      </c>
      <c r="H34" s="859">
        <v>106</v>
      </c>
      <c r="I34" s="853">
        <v>106</v>
      </c>
      <c r="J34" s="859">
        <v>106</v>
      </c>
      <c r="K34" s="853">
        <v>97</v>
      </c>
      <c r="L34" s="837">
        <f t="shared" si="0"/>
        <v>530</v>
      </c>
      <c r="M34" s="837">
        <f t="shared" si="1"/>
        <v>515</v>
      </c>
      <c r="N34" s="824">
        <f t="shared" si="2"/>
        <v>0.97169811320754718</v>
      </c>
    </row>
    <row r="35" spans="1:14" s="645" customFormat="1" ht="18" customHeight="1" x14ac:dyDescent="0.2">
      <c r="A35" s="858" t="s">
        <v>510</v>
      </c>
      <c r="B35" s="859">
        <v>18</v>
      </c>
      <c r="C35" s="853">
        <v>20</v>
      </c>
      <c r="D35" s="859">
        <v>18</v>
      </c>
      <c r="E35" s="853">
        <v>20</v>
      </c>
      <c r="F35" s="859">
        <v>18</v>
      </c>
      <c r="G35" s="853">
        <v>9</v>
      </c>
      <c r="H35" s="859">
        <v>18</v>
      </c>
      <c r="I35" s="853">
        <v>18</v>
      </c>
      <c r="J35" s="859">
        <v>18</v>
      </c>
      <c r="K35" s="853">
        <v>16</v>
      </c>
      <c r="L35" s="837">
        <f t="shared" si="0"/>
        <v>90</v>
      </c>
      <c r="M35" s="837">
        <f t="shared" si="1"/>
        <v>83</v>
      </c>
      <c r="N35" s="824">
        <f t="shared" si="2"/>
        <v>0.92222222222222228</v>
      </c>
    </row>
    <row r="36" spans="1:14" s="645" customFormat="1" ht="18" customHeight="1" x14ac:dyDescent="0.2">
      <c r="A36" s="858" t="s">
        <v>536</v>
      </c>
      <c r="B36" s="822">
        <v>46</v>
      </c>
      <c r="C36" s="853">
        <v>95</v>
      </c>
      <c r="D36" s="822">
        <v>46</v>
      </c>
      <c r="E36" s="853">
        <v>142</v>
      </c>
      <c r="F36" s="822">
        <v>46</v>
      </c>
      <c r="G36" s="853">
        <v>112</v>
      </c>
      <c r="H36" s="822">
        <v>46</v>
      </c>
      <c r="I36" s="853">
        <v>20</v>
      </c>
      <c r="J36" s="822">
        <v>46</v>
      </c>
      <c r="K36" s="853">
        <v>94</v>
      </c>
      <c r="L36" s="837">
        <f t="shared" si="0"/>
        <v>230</v>
      </c>
      <c r="M36" s="837">
        <f t="shared" si="1"/>
        <v>463</v>
      </c>
      <c r="N36" s="824">
        <f t="shared" si="2"/>
        <v>2.0130434782608697</v>
      </c>
    </row>
    <row r="37" spans="1:14" s="645" customFormat="1" ht="18" customHeight="1" x14ac:dyDescent="0.2">
      <c r="A37" s="858" t="s">
        <v>575</v>
      </c>
      <c r="B37" s="822">
        <v>30</v>
      </c>
      <c r="C37" s="853">
        <v>45</v>
      </c>
      <c r="D37" s="822">
        <v>30</v>
      </c>
      <c r="E37" s="853">
        <v>51</v>
      </c>
      <c r="F37" s="822">
        <v>30</v>
      </c>
      <c r="G37" s="853">
        <v>49</v>
      </c>
      <c r="H37" s="822">
        <v>30</v>
      </c>
      <c r="I37" s="853">
        <v>17</v>
      </c>
      <c r="J37" s="822">
        <v>30</v>
      </c>
      <c r="K37" s="853">
        <v>52</v>
      </c>
      <c r="L37" s="837">
        <f t="shared" si="0"/>
        <v>150</v>
      </c>
      <c r="M37" s="837">
        <f t="shared" si="1"/>
        <v>214</v>
      </c>
      <c r="N37" s="824">
        <f t="shared" si="2"/>
        <v>1.4266666666666667</v>
      </c>
    </row>
    <row r="38" spans="1:14" s="645" customFormat="1" ht="18" customHeight="1" x14ac:dyDescent="0.2">
      <c r="A38" s="858" t="s">
        <v>512</v>
      </c>
      <c r="B38" s="859">
        <v>32</v>
      </c>
      <c r="C38" s="853">
        <v>59</v>
      </c>
      <c r="D38" s="859">
        <v>32</v>
      </c>
      <c r="E38" s="853">
        <v>0</v>
      </c>
      <c r="F38" s="859">
        <v>32</v>
      </c>
      <c r="G38" s="853">
        <v>0</v>
      </c>
      <c r="H38" s="859">
        <v>32</v>
      </c>
      <c r="I38" s="853">
        <v>0</v>
      </c>
      <c r="J38" s="859">
        <v>32</v>
      </c>
      <c r="K38" s="853">
        <v>181</v>
      </c>
      <c r="L38" s="837">
        <f t="shared" si="0"/>
        <v>160</v>
      </c>
      <c r="M38" s="837">
        <f t="shared" si="1"/>
        <v>240</v>
      </c>
      <c r="N38" s="824">
        <f t="shared" si="2"/>
        <v>1.5</v>
      </c>
    </row>
    <row r="39" spans="1:14" s="645" customFormat="1" ht="18" customHeight="1" x14ac:dyDescent="0.2">
      <c r="A39" s="858" t="s">
        <v>513</v>
      </c>
      <c r="B39" s="859">
        <v>20</v>
      </c>
      <c r="C39" s="853">
        <v>30</v>
      </c>
      <c r="D39" s="859">
        <v>20</v>
      </c>
      <c r="E39" s="853">
        <v>0</v>
      </c>
      <c r="F39" s="859">
        <v>20</v>
      </c>
      <c r="G39" s="853">
        <v>0</v>
      </c>
      <c r="H39" s="859">
        <v>20</v>
      </c>
      <c r="I39" s="853">
        <v>0</v>
      </c>
      <c r="J39" s="859">
        <v>20</v>
      </c>
      <c r="K39" s="853">
        <v>11</v>
      </c>
      <c r="L39" s="837">
        <f t="shared" si="0"/>
        <v>100</v>
      </c>
      <c r="M39" s="837">
        <f t="shared" si="1"/>
        <v>41</v>
      </c>
      <c r="N39" s="824">
        <f t="shared" si="2"/>
        <v>0.41</v>
      </c>
    </row>
    <row r="40" spans="1:14" ht="18" customHeight="1" x14ac:dyDescent="0.25">
      <c r="A40" s="808" t="s">
        <v>574</v>
      </c>
      <c r="B40" s="822">
        <v>60</v>
      </c>
      <c r="C40" s="823">
        <v>58</v>
      </c>
      <c r="D40" s="822">
        <v>60</v>
      </c>
      <c r="E40" s="823">
        <v>72</v>
      </c>
      <c r="F40" s="822">
        <v>60</v>
      </c>
      <c r="G40" s="823">
        <v>29</v>
      </c>
      <c r="H40" s="822">
        <v>60</v>
      </c>
      <c r="I40" s="823">
        <v>62</v>
      </c>
      <c r="J40" s="822">
        <v>60</v>
      </c>
      <c r="K40" s="823">
        <v>57</v>
      </c>
      <c r="L40" s="837">
        <f t="shared" si="0"/>
        <v>300</v>
      </c>
      <c r="M40" s="837">
        <f t="shared" si="1"/>
        <v>278</v>
      </c>
      <c r="N40" s="824">
        <f t="shared" si="2"/>
        <v>0.92666666666666664</v>
      </c>
    </row>
    <row r="41" spans="1:14" ht="18" customHeight="1" x14ac:dyDescent="0.25">
      <c r="A41" s="808" t="s">
        <v>515</v>
      </c>
      <c r="B41" s="822">
        <v>40</v>
      </c>
      <c r="C41" s="823">
        <v>49</v>
      </c>
      <c r="D41" s="822">
        <v>40</v>
      </c>
      <c r="E41" s="823">
        <v>64</v>
      </c>
      <c r="F41" s="822">
        <v>40</v>
      </c>
      <c r="G41" s="823">
        <v>18</v>
      </c>
      <c r="H41" s="822">
        <v>40</v>
      </c>
      <c r="I41" s="823">
        <v>41</v>
      </c>
      <c r="J41" s="822">
        <v>40</v>
      </c>
      <c r="K41" s="823">
        <v>45</v>
      </c>
      <c r="L41" s="837">
        <f t="shared" si="0"/>
        <v>200</v>
      </c>
      <c r="M41" s="837">
        <f t="shared" si="1"/>
        <v>217</v>
      </c>
      <c r="N41" s="824">
        <f t="shared" si="2"/>
        <v>1.085</v>
      </c>
    </row>
    <row r="42" spans="1:14" s="645" customFormat="1" ht="18" customHeight="1" x14ac:dyDescent="0.2">
      <c r="A42" s="858" t="s">
        <v>591</v>
      </c>
      <c r="B42" s="859">
        <v>60</v>
      </c>
      <c r="C42" s="853">
        <v>31</v>
      </c>
      <c r="D42" s="859">
        <v>60</v>
      </c>
      <c r="E42" s="853">
        <v>35</v>
      </c>
      <c r="F42" s="859">
        <v>60</v>
      </c>
      <c r="G42" s="853">
        <v>16</v>
      </c>
      <c r="H42" s="859">
        <v>60</v>
      </c>
      <c r="I42" s="853">
        <v>54</v>
      </c>
      <c r="J42" s="859">
        <v>60</v>
      </c>
      <c r="K42" s="853">
        <v>62</v>
      </c>
      <c r="L42" s="837">
        <f t="shared" si="0"/>
        <v>300</v>
      </c>
      <c r="M42" s="837">
        <f t="shared" si="1"/>
        <v>198</v>
      </c>
      <c r="N42" s="824">
        <f t="shared" si="2"/>
        <v>0.66</v>
      </c>
    </row>
    <row r="43" spans="1:14" s="645" customFormat="1" ht="18" customHeight="1" x14ac:dyDescent="0.2">
      <c r="A43" s="858" t="s">
        <v>582</v>
      </c>
      <c r="B43" s="859">
        <v>384</v>
      </c>
      <c r="C43" s="853">
        <v>462</v>
      </c>
      <c r="D43" s="859">
        <v>384</v>
      </c>
      <c r="E43" s="853">
        <v>429</v>
      </c>
      <c r="F43" s="859">
        <v>384</v>
      </c>
      <c r="G43" s="853">
        <v>371</v>
      </c>
      <c r="H43" s="859">
        <v>384</v>
      </c>
      <c r="I43" s="853">
        <v>424</v>
      </c>
      <c r="J43" s="859">
        <v>384</v>
      </c>
      <c r="K43" s="853">
        <v>418</v>
      </c>
      <c r="L43" s="837">
        <f t="shared" si="0"/>
        <v>1920</v>
      </c>
      <c r="M43" s="837">
        <f t="shared" si="1"/>
        <v>2104</v>
      </c>
      <c r="N43" s="824">
        <f t="shared" si="2"/>
        <v>1.0958333333333334</v>
      </c>
    </row>
    <row r="44" spans="1:14" s="645" customFormat="1" ht="18" customHeight="1" x14ac:dyDescent="0.2">
      <c r="A44" s="858" t="s">
        <v>585</v>
      </c>
      <c r="B44" s="859">
        <v>40</v>
      </c>
      <c r="C44" s="853">
        <v>71</v>
      </c>
      <c r="D44" s="859">
        <v>40</v>
      </c>
      <c r="E44" s="853">
        <v>107</v>
      </c>
      <c r="F44" s="859">
        <v>40</v>
      </c>
      <c r="G44" s="853">
        <v>63</v>
      </c>
      <c r="H44" s="859">
        <v>40</v>
      </c>
      <c r="I44" s="853">
        <v>30</v>
      </c>
      <c r="J44" s="859">
        <v>40</v>
      </c>
      <c r="K44" s="853">
        <v>124</v>
      </c>
      <c r="L44" s="837">
        <f t="shared" si="0"/>
        <v>200</v>
      </c>
      <c r="M44" s="837">
        <f t="shared" si="1"/>
        <v>395</v>
      </c>
      <c r="N44" s="861">
        <f t="shared" si="2"/>
        <v>1.9750000000000001</v>
      </c>
    </row>
    <row r="45" spans="1:14" s="645" customFormat="1" ht="18" customHeight="1" thickBot="1" x14ac:dyDescent="0.25">
      <c r="A45" s="867" t="s">
        <v>511</v>
      </c>
      <c r="B45" s="868">
        <v>60</v>
      </c>
      <c r="C45" s="869">
        <v>51</v>
      </c>
      <c r="D45" s="868">
        <v>60</v>
      </c>
      <c r="E45" s="869">
        <v>83</v>
      </c>
      <c r="F45" s="868">
        <v>60</v>
      </c>
      <c r="G45" s="869">
        <v>68</v>
      </c>
      <c r="H45" s="868">
        <v>60</v>
      </c>
      <c r="I45" s="869">
        <v>62</v>
      </c>
      <c r="J45" s="868">
        <v>60</v>
      </c>
      <c r="K45" s="869">
        <v>68</v>
      </c>
      <c r="L45" s="870">
        <f t="shared" si="0"/>
        <v>300</v>
      </c>
      <c r="M45" s="870">
        <f t="shared" si="1"/>
        <v>332</v>
      </c>
      <c r="N45" s="871">
        <f t="shared" si="2"/>
        <v>1.1066666666666667</v>
      </c>
    </row>
    <row r="46" spans="1:14" s="832" customFormat="1" ht="17.25" customHeight="1" x14ac:dyDescent="0.25">
      <c r="A46" s="864" t="s">
        <v>6</v>
      </c>
      <c r="B46" s="865">
        <f t="shared" ref="B46:E46" si="3">SUM(B9:B45)</f>
        <v>16292</v>
      </c>
      <c r="C46" s="865">
        <f t="shared" si="3"/>
        <v>16513</v>
      </c>
      <c r="D46" s="865">
        <f t="shared" si="3"/>
        <v>16292</v>
      </c>
      <c r="E46" s="865">
        <f t="shared" si="3"/>
        <v>16017</v>
      </c>
      <c r="F46" s="865">
        <f t="shared" ref="F46:M46" si="4">SUM(F9:F45)</f>
        <v>16292</v>
      </c>
      <c r="G46" s="865">
        <f t="shared" si="4"/>
        <v>14926</v>
      </c>
      <c r="H46" s="865">
        <f t="shared" si="4"/>
        <v>16292</v>
      </c>
      <c r="I46" s="865">
        <f t="shared" si="4"/>
        <v>15701</v>
      </c>
      <c r="J46" s="865">
        <f t="shared" ref="J46:K46" si="5">SUM(J9:J45)</f>
        <v>16292</v>
      </c>
      <c r="K46" s="865">
        <f t="shared" si="5"/>
        <v>16142</v>
      </c>
      <c r="L46" s="865">
        <f t="shared" si="4"/>
        <v>81460</v>
      </c>
      <c r="M46" s="865">
        <f t="shared" si="4"/>
        <v>79299</v>
      </c>
      <c r="N46" s="866">
        <f>IF(L46=0,"-",M46/L46)</f>
        <v>0.97347164252393814</v>
      </c>
    </row>
    <row r="47" spans="1:14" s="832" customFormat="1" ht="17.25" customHeight="1" x14ac:dyDescent="0.25">
      <c r="A47" s="961" t="str">
        <f>'Pque N Mundo I'!$A$37</f>
        <v>Nota: as metas apresentadas serão ajustadas na avaliação do CTA com os descontos de déficits de vagas e ausênsias legais.</v>
      </c>
      <c r="B47" s="876"/>
      <c r="C47" s="876"/>
      <c r="D47" s="876"/>
      <c r="E47" s="876"/>
      <c r="F47" s="876"/>
      <c r="G47" s="876"/>
      <c r="H47" s="876"/>
      <c r="I47" s="876"/>
      <c r="J47" s="876"/>
      <c r="K47" s="876"/>
      <c r="L47" s="876"/>
      <c r="M47" s="876"/>
      <c r="N47" s="877"/>
    </row>
    <row r="48" spans="1:14" x14ac:dyDescent="0.25">
      <c r="A48" s="826" t="s">
        <v>679</v>
      </c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  <row r="254" spans="12:13" x14ac:dyDescent="0.25">
      <c r="L254" s="834"/>
      <c r="M254" s="834"/>
    </row>
    <row r="255" spans="12:13" x14ac:dyDescent="0.25">
      <c r="L255" s="834"/>
      <c r="M255" s="834"/>
    </row>
    <row r="256" spans="12:13" x14ac:dyDescent="0.25">
      <c r="L256" s="834"/>
      <c r="M256" s="834"/>
    </row>
    <row r="257" spans="12:13" x14ac:dyDescent="0.25">
      <c r="L257" s="834"/>
      <c r="M257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4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N247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7.85546875" customWidth="1"/>
    <col min="2" max="2" width="11.85546875" customWidth="1"/>
    <col min="3" max="3" width="9.5703125" customWidth="1"/>
    <col min="4" max="4" width="11.85546875" customWidth="1"/>
    <col min="5" max="5" width="9.5703125" customWidth="1"/>
    <col min="6" max="6" width="11.85546875" customWidth="1"/>
    <col min="7" max="7" width="9.5703125" customWidth="1"/>
    <col min="8" max="8" width="11.85546875" customWidth="1"/>
    <col min="9" max="9" width="9.5703125" customWidth="1"/>
    <col min="10" max="10" width="11.85546875" customWidth="1"/>
    <col min="11" max="11" width="9.5703125" customWidth="1"/>
    <col min="12" max="12" width="9" bestFit="1" customWidth="1"/>
    <col min="13" max="13" width="8" customWidth="1"/>
    <col min="14" max="14" width="8.285156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629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674</v>
      </c>
      <c r="B9" s="865">
        <v>522</v>
      </c>
      <c r="C9" s="831">
        <v>522</v>
      </c>
      <c r="D9" s="865">
        <v>522</v>
      </c>
      <c r="E9" s="831">
        <v>420</v>
      </c>
      <c r="F9" s="865">
        <v>522</v>
      </c>
      <c r="G9" s="831">
        <v>387</v>
      </c>
      <c r="H9" s="865">
        <v>522</v>
      </c>
      <c r="I9" s="831">
        <v>468</v>
      </c>
      <c r="J9" s="865">
        <v>522</v>
      </c>
      <c r="K9" s="831">
        <v>416</v>
      </c>
      <c r="L9" s="837">
        <f>B9+D9+F9+H9+J9</f>
        <v>2610</v>
      </c>
      <c r="M9" s="837">
        <f>C9+E9+G9+I9+K9</f>
        <v>2213</v>
      </c>
      <c r="N9" s="824">
        <f>IF(L9=0,"-",M9/L9)</f>
        <v>0.84789272030651341</v>
      </c>
    </row>
    <row r="10" spans="1:14" ht="18" customHeight="1" x14ac:dyDescent="0.25">
      <c r="A10" s="808" t="s">
        <v>586</v>
      </c>
      <c r="B10" s="822">
        <v>78</v>
      </c>
      <c r="C10" s="823">
        <v>89</v>
      </c>
      <c r="D10" s="822">
        <v>78</v>
      </c>
      <c r="E10" s="823">
        <v>79</v>
      </c>
      <c r="F10" s="822">
        <v>78</v>
      </c>
      <c r="G10" s="823">
        <v>65</v>
      </c>
      <c r="H10" s="822">
        <v>78</v>
      </c>
      <c r="I10" s="823">
        <v>62</v>
      </c>
      <c r="J10" s="822">
        <v>78</v>
      </c>
      <c r="K10" s="823">
        <v>68</v>
      </c>
      <c r="L10" s="837">
        <f t="shared" ref="L10:L31" si="0">B10+D10+F10+H10+J10</f>
        <v>390</v>
      </c>
      <c r="M10" s="837">
        <f t="shared" ref="M10:M31" si="1">C10+E10+G10+I10+K10</f>
        <v>363</v>
      </c>
      <c r="N10" s="824">
        <f t="shared" ref="N10:N31" si="2">IF(L10=0,"-",M10/L10)</f>
        <v>0.93076923076923079</v>
      </c>
    </row>
    <row r="11" spans="1:14" ht="18" customHeight="1" x14ac:dyDescent="0.25">
      <c r="A11" s="808" t="s">
        <v>504</v>
      </c>
      <c r="B11" s="859">
        <v>24</v>
      </c>
      <c r="C11" s="853">
        <v>22</v>
      </c>
      <c r="D11" s="859">
        <v>24</v>
      </c>
      <c r="E11" s="853">
        <v>13</v>
      </c>
      <c r="F11" s="859">
        <v>24</v>
      </c>
      <c r="G11" s="853">
        <v>25</v>
      </c>
      <c r="H11" s="859">
        <v>24</v>
      </c>
      <c r="I11" s="853">
        <v>16</v>
      </c>
      <c r="J11" s="859">
        <v>24</v>
      </c>
      <c r="K11" s="853">
        <v>14</v>
      </c>
      <c r="L11" s="837">
        <f t="shared" si="0"/>
        <v>120</v>
      </c>
      <c r="M11" s="837">
        <f t="shared" si="1"/>
        <v>90</v>
      </c>
      <c r="N11" s="824">
        <f t="shared" si="2"/>
        <v>0.75</v>
      </c>
    </row>
    <row r="12" spans="1:14" ht="18" customHeight="1" x14ac:dyDescent="0.25">
      <c r="A12" s="821" t="s">
        <v>569</v>
      </c>
      <c r="B12" s="830">
        <v>1320</v>
      </c>
      <c r="C12" s="823">
        <v>910</v>
      </c>
      <c r="D12" s="830">
        <v>1320</v>
      </c>
      <c r="E12" s="823">
        <v>892</v>
      </c>
      <c r="F12" s="830">
        <v>1320</v>
      </c>
      <c r="G12" s="823">
        <v>874</v>
      </c>
      <c r="H12" s="830">
        <v>1320</v>
      </c>
      <c r="I12" s="823">
        <v>930</v>
      </c>
      <c r="J12" s="830">
        <v>1320</v>
      </c>
      <c r="K12" s="823">
        <v>800</v>
      </c>
      <c r="L12" s="837">
        <f t="shared" si="0"/>
        <v>6600</v>
      </c>
      <c r="M12" s="837">
        <f t="shared" si="1"/>
        <v>4406</v>
      </c>
      <c r="N12" s="824">
        <f t="shared" si="2"/>
        <v>0.6675757575757576</v>
      </c>
    </row>
    <row r="13" spans="1:14" ht="18" customHeight="1" x14ac:dyDescent="0.25">
      <c r="A13" s="821" t="s">
        <v>477</v>
      </c>
      <c r="B13" s="830">
        <v>264</v>
      </c>
      <c r="C13" s="823">
        <v>0</v>
      </c>
      <c r="D13" s="830">
        <v>264</v>
      </c>
      <c r="E13" s="823">
        <v>237</v>
      </c>
      <c r="F13" s="830">
        <v>264</v>
      </c>
      <c r="G13" s="823">
        <v>176</v>
      </c>
      <c r="H13" s="830">
        <v>264</v>
      </c>
      <c r="I13" s="823">
        <v>254</v>
      </c>
      <c r="J13" s="830">
        <v>264</v>
      </c>
      <c r="K13" s="823">
        <v>286</v>
      </c>
      <c r="L13" s="837">
        <f t="shared" si="0"/>
        <v>1320</v>
      </c>
      <c r="M13" s="837">
        <f t="shared" si="1"/>
        <v>953</v>
      </c>
      <c r="N13" s="824">
        <f t="shared" si="2"/>
        <v>0.72196969696969693</v>
      </c>
    </row>
    <row r="14" spans="1:14" ht="18" customHeight="1" x14ac:dyDescent="0.25">
      <c r="A14" s="821" t="s">
        <v>478</v>
      </c>
      <c r="B14" s="830">
        <v>320</v>
      </c>
      <c r="C14" s="823">
        <v>268</v>
      </c>
      <c r="D14" s="830">
        <v>320</v>
      </c>
      <c r="E14" s="823">
        <v>229</v>
      </c>
      <c r="F14" s="830">
        <v>320</v>
      </c>
      <c r="G14" s="823">
        <v>169</v>
      </c>
      <c r="H14" s="830">
        <v>320</v>
      </c>
      <c r="I14" s="823">
        <v>200</v>
      </c>
      <c r="J14" s="830">
        <v>320</v>
      </c>
      <c r="K14" s="823">
        <v>197</v>
      </c>
      <c r="L14" s="837">
        <f t="shared" si="0"/>
        <v>1600</v>
      </c>
      <c r="M14" s="837">
        <f t="shared" si="1"/>
        <v>1063</v>
      </c>
      <c r="N14" s="824">
        <f t="shared" si="2"/>
        <v>0.66437500000000005</v>
      </c>
    </row>
    <row r="15" spans="1:14" ht="18" customHeight="1" x14ac:dyDescent="0.25">
      <c r="A15" s="808" t="s">
        <v>675</v>
      </c>
      <c r="B15" s="852">
        <v>64</v>
      </c>
      <c r="C15" s="853">
        <v>50</v>
      </c>
      <c r="D15" s="852">
        <v>64</v>
      </c>
      <c r="E15" s="853">
        <v>38</v>
      </c>
      <c r="F15" s="852">
        <v>64</v>
      </c>
      <c r="G15" s="853">
        <v>50</v>
      </c>
      <c r="H15" s="852">
        <v>64</v>
      </c>
      <c r="I15" s="853">
        <v>45</v>
      </c>
      <c r="J15" s="852">
        <v>64</v>
      </c>
      <c r="K15" s="853">
        <v>33</v>
      </c>
      <c r="L15" s="837">
        <f t="shared" si="0"/>
        <v>320</v>
      </c>
      <c r="M15" s="837">
        <f t="shared" si="1"/>
        <v>216</v>
      </c>
      <c r="N15" s="824">
        <f t="shared" si="2"/>
        <v>0.67500000000000004</v>
      </c>
    </row>
    <row r="16" spans="1:14" ht="18" customHeight="1" x14ac:dyDescent="0.25">
      <c r="A16" s="821" t="s">
        <v>619</v>
      </c>
      <c r="B16" s="822">
        <v>132</v>
      </c>
      <c r="C16" s="823">
        <v>36</v>
      </c>
      <c r="D16" s="822">
        <v>132</v>
      </c>
      <c r="E16" s="823">
        <v>141</v>
      </c>
      <c r="F16" s="822">
        <v>132</v>
      </c>
      <c r="G16" s="823">
        <v>92</v>
      </c>
      <c r="H16" s="822">
        <v>132</v>
      </c>
      <c r="I16" s="823">
        <v>127</v>
      </c>
      <c r="J16" s="822">
        <v>132</v>
      </c>
      <c r="K16" s="823">
        <v>147</v>
      </c>
      <c r="L16" s="837">
        <f t="shared" si="0"/>
        <v>660</v>
      </c>
      <c r="M16" s="837">
        <f t="shared" si="1"/>
        <v>543</v>
      </c>
      <c r="N16" s="824">
        <f>IF(L16=0,"-",M16/L16)</f>
        <v>0.82272727272727275</v>
      </c>
    </row>
    <row r="17" spans="1:14" ht="18" customHeight="1" x14ac:dyDescent="0.25">
      <c r="A17" s="821" t="s">
        <v>495</v>
      </c>
      <c r="B17" s="822" t="s">
        <v>457</v>
      </c>
      <c r="C17" s="823">
        <v>101</v>
      </c>
      <c r="D17" s="822" t="s">
        <v>457</v>
      </c>
      <c r="E17" s="823">
        <v>118</v>
      </c>
      <c r="F17" s="822" t="s">
        <v>457</v>
      </c>
      <c r="G17" s="823">
        <v>121</v>
      </c>
      <c r="H17" s="822" t="s">
        <v>457</v>
      </c>
      <c r="I17" s="823">
        <v>136</v>
      </c>
      <c r="J17" s="822" t="s">
        <v>457</v>
      </c>
      <c r="K17" s="823">
        <v>129</v>
      </c>
      <c r="L17" s="822" t="s">
        <v>457</v>
      </c>
      <c r="M17" s="837">
        <f t="shared" si="1"/>
        <v>605</v>
      </c>
      <c r="N17" s="824" t="s">
        <v>186</v>
      </c>
    </row>
    <row r="18" spans="1:14" ht="18" customHeight="1" x14ac:dyDescent="0.25">
      <c r="A18" s="821" t="s">
        <v>479</v>
      </c>
      <c r="B18" s="830">
        <v>792</v>
      </c>
      <c r="C18" s="823">
        <v>419</v>
      </c>
      <c r="D18" s="830">
        <v>792</v>
      </c>
      <c r="E18" s="823">
        <v>425</v>
      </c>
      <c r="F18" s="830">
        <v>792</v>
      </c>
      <c r="G18" s="823">
        <v>365</v>
      </c>
      <c r="H18" s="830">
        <v>792</v>
      </c>
      <c r="I18" s="823">
        <v>480</v>
      </c>
      <c r="J18" s="830">
        <v>792</v>
      </c>
      <c r="K18" s="823">
        <v>498</v>
      </c>
      <c r="L18" s="837">
        <f t="shared" si="0"/>
        <v>3960</v>
      </c>
      <c r="M18" s="837">
        <f t="shared" si="1"/>
        <v>2187</v>
      </c>
      <c r="N18" s="824">
        <f t="shared" si="2"/>
        <v>0.55227272727272725</v>
      </c>
    </row>
    <row r="19" spans="1:14" s="645" customFormat="1" ht="18" customHeight="1" x14ac:dyDescent="0.2">
      <c r="A19" s="858" t="s">
        <v>506</v>
      </c>
      <c r="B19" s="859">
        <v>216</v>
      </c>
      <c r="C19" s="853">
        <v>202</v>
      </c>
      <c r="D19" s="859">
        <v>216</v>
      </c>
      <c r="E19" s="853">
        <v>256</v>
      </c>
      <c r="F19" s="859">
        <v>216</v>
      </c>
      <c r="G19" s="853">
        <v>152</v>
      </c>
      <c r="H19" s="859">
        <v>216</v>
      </c>
      <c r="I19" s="853">
        <v>118</v>
      </c>
      <c r="J19" s="859">
        <v>216</v>
      </c>
      <c r="K19" s="853">
        <v>166</v>
      </c>
      <c r="L19" s="837">
        <f t="shared" si="0"/>
        <v>1080</v>
      </c>
      <c r="M19" s="837">
        <f t="shared" si="1"/>
        <v>894</v>
      </c>
      <c r="N19" s="824">
        <f t="shared" si="2"/>
        <v>0.82777777777777772</v>
      </c>
    </row>
    <row r="20" spans="1:14" s="645" customFormat="1" ht="18" customHeight="1" x14ac:dyDescent="0.2">
      <c r="A20" s="858" t="s">
        <v>507</v>
      </c>
      <c r="B20" s="859">
        <v>12</v>
      </c>
      <c r="C20" s="853">
        <v>19</v>
      </c>
      <c r="D20" s="859">
        <v>12</v>
      </c>
      <c r="E20" s="853">
        <v>26</v>
      </c>
      <c r="F20" s="859">
        <v>12</v>
      </c>
      <c r="G20" s="853">
        <v>19</v>
      </c>
      <c r="H20" s="859">
        <v>12</v>
      </c>
      <c r="I20" s="853">
        <v>28</v>
      </c>
      <c r="J20" s="859">
        <v>12</v>
      </c>
      <c r="K20" s="853">
        <v>10</v>
      </c>
      <c r="L20" s="837">
        <f t="shared" si="0"/>
        <v>60</v>
      </c>
      <c r="M20" s="837">
        <f t="shared" si="1"/>
        <v>102</v>
      </c>
      <c r="N20" s="824">
        <f t="shared" si="2"/>
        <v>1.7</v>
      </c>
    </row>
    <row r="21" spans="1:14" s="645" customFormat="1" ht="18" customHeight="1" x14ac:dyDescent="0.2">
      <c r="A21" s="858" t="s">
        <v>508</v>
      </c>
      <c r="B21" s="859">
        <v>122</v>
      </c>
      <c r="C21" s="853">
        <v>38</v>
      </c>
      <c r="D21" s="859">
        <v>122</v>
      </c>
      <c r="E21" s="853">
        <v>83</v>
      </c>
      <c r="F21" s="859">
        <v>122</v>
      </c>
      <c r="G21" s="853">
        <v>77</v>
      </c>
      <c r="H21" s="859">
        <v>122</v>
      </c>
      <c r="I21" s="853">
        <v>77</v>
      </c>
      <c r="J21" s="859">
        <v>122</v>
      </c>
      <c r="K21" s="853">
        <v>131</v>
      </c>
      <c r="L21" s="837">
        <f t="shared" si="0"/>
        <v>610</v>
      </c>
      <c r="M21" s="837">
        <f t="shared" si="1"/>
        <v>406</v>
      </c>
      <c r="N21" s="824">
        <f t="shared" si="2"/>
        <v>0.66557377049180333</v>
      </c>
    </row>
    <row r="22" spans="1:14" s="645" customFormat="1" ht="18" customHeight="1" x14ac:dyDescent="0.2">
      <c r="A22" s="858" t="s">
        <v>509</v>
      </c>
      <c r="B22" s="859">
        <v>30</v>
      </c>
      <c r="C22" s="853">
        <v>20</v>
      </c>
      <c r="D22" s="859">
        <v>30</v>
      </c>
      <c r="E22" s="853">
        <v>27</v>
      </c>
      <c r="F22" s="859">
        <v>30</v>
      </c>
      <c r="G22" s="853">
        <v>20</v>
      </c>
      <c r="H22" s="859">
        <v>30</v>
      </c>
      <c r="I22" s="853">
        <v>14</v>
      </c>
      <c r="J22" s="859">
        <v>30</v>
      </c>
      <c r="K22" s="853">
        <v>15</v>
      </c>
      <c r="L22" s="837">
        <f t="shared" si="0"/>
        <v>150</v>
      </c>
      <c r="M22" s="837">
        <f t="shared" si="1"/>
        <v>96</v>
      </c>
      <c r="N22" s="824">
        <f t="shared" si="2"/>
        <v>0.64</v>
      </c>
    </row>
    <row r="23" spans="1:14" s="645" customFormat="1" ht="18" customHeight="1" x14ac:dyDescent="0.2">
      <c r="A23" s="858" t="s">
        <v>516</v>
      </c>
      <c r="B23" s="859">
        <v>60</v>
      </c>
      <c r="C23" s="853">
        <v>50</v>
      </c>
      <c r="D23" s="859">
        <v>60</v>
      </c>
      <c r="E23" s="853">
        <v>75</v>
      </c>
      <c r="F23" s="859">
        <v>60</v>
      </c>
      <c r="G23" s="853">
        <v>75</v>
      </c>
      <c r="H23" s="859">
        <v>60</v>
      </c>
      <c r="I23" s="853">
        <v>58</v>
      </c>
      <c r="J23" s="859">
        <v>60</v>
      </c>
      <c r="K23" s="853">
        <v>40</v>
      </c>
      <c r="L23" s="837">
        <f t="shared" si="0"/>
        <v>300</v>
      </c>
      <c r="M23" s="837">
        <f t="shared" si="1"/>
        <v>298</v>
      </c>
      <c r="N23" s="824">
        <f t="shared" si="2"/>
        <v>0.99333333333333329</v>
      </c>
    </row>
    <row r="24" spans="1:14" s="645" customFormat="1" ht="18" customHeight="1" x14ac:dyDescent="0.2">
      <c r="A24" s="858" t="s">
        <v>515</v>
      </c>
      <c r="B24" s="859">
        <v>40</v>
      </c>
      <c r="C24" s="853">
        <v>18</v>
      </c>
      <c r="D24" s="859">
        <v>40</v>
      </c>
      <c r="E24" s="853">
        <v>34</v>
      </c>
      <c r="F24" s="859">
        <v>40</v>
      </c>
      <c r="G24" s="853">
        <v>25</v>
      </c>
      <c r="H24" s="859">
        <v>40</v>
      </c>
      <c r="I24" s="853">
        <v>26</v>
      </c>
      <c r="J24" s="859">
        <v>40</v>
      </c>
      <c r="K24" s="853">
        <v>27</v>
      </c>
      <c r="L24" s="837">
        <f t="shared" si="0"/>
        <v>200</v>
      </c>
      <c r="M24" s="837">
        <f t="shared" si="1"/>
        <v>130</v>
      </c>
      <c r="N24" s="824">
        <f t="shared" si="2"/>
        <v>0.65</v>
      </c>
    </row>
    <row r="25" spans="1:14" s="645" customFormat="1" ht="18" customHeight="1" x14ac:dyDescent="0.2">
      <c r="A25" s="858" t="s">
        <v>588</v>
      </c>
      <c r="B25" s="859">
        <v>92</v>
      </c>
      <c r="C25" s="853">
        <v>107</v>
      </c>
      <c r="D25" s="859">
        <v>92</v>
      </c>
      <c r="E25" s="853">
        <v>125</v>
      </c>
      <c r="F25" s="859">
        <v>92</v>
      </c>
      <c r="G25" s="853">
        <v>111</v>
      </c>
      <c r="H25" s="859">
        <v>92</v>
      </c>
      <c r="I25" s="853">
        <v>102</v>
      </c>
      <c r="J25" s="859">
        <v>92</v>
      </c>
      <c r="K25" s="853">
        <v>105</v>
      </c>
      <c r="L25" s="837">
        <f t="shared" si="0"/>
        <v>460</v>
      </c>
      <c r="M25" s="837">
        <f t="shared" si="1"/>
        <v>550</v>
      </c>
      <c r="N25" s="824">
        <f t="shared" si="2"/>
        <v>1.1956521739130435</v>
      </c>
    </row>
    <row r="26" spans="1:14" s="645" customFormat="1" ht="18" customHeight="1" x14ac:dyDescent="0.2">
      <c r="A26" s="858" t="s">
        <v>589</v>
      </c>
      <c r="B26" s="859">
        <v>60</v>
      </c>
      <c r="C26" s="853">
        <v>67</v>
      </c>
      <c r="D26" s="859">
        <v>60</v>
      </c>
      <c r="E26" s="853">
        <v>54</v>
      </c>
      <c r="F26" s="859">
        <v>60</v>
      </c>
      <c r="G26" s="853">
        <v>46</v>
      </c>
      <c r="H26" s="859">
        <v>60</v>
      </c>
      <c r="I26" s="853">
        <v>53</v>
      </c>
      <c r="J26" s="859">
        <v>60</v>
      </c>
      <c r="K26" s="853">
        <v>41</v>
      </c>
      <c r="L26" s="837">
        <f t="shared" si="0"/>
        <v>300</v>
      </c>
      <c r="M26" s="837">
        <f t="shared" si="1"/>
        <v>261</v>
      </c>
      <c r="N26" s="824">
        <f t="shared" si="2"/>
        <v>0.87</v>
      </c>
    </row>
    <row r="27" spans="1:14" s="645" customFormat="1" ht="18" customHeight="1" x14ac:dyDescent="0.2">
      <c r="A27" s="858" t="s">
        <v>518</v>
      </c>
      <c r="B27" s="859">
        <v>106</v>
      </c>
      <c r="C27" s="853">
        <v>24</v>
      </c>
      <c r="D27" s="859">
        <v>106</v>
      </c>
      <c r="E27" s="853">
        <v>62</v>
      </c>
      <c r="F27" s="859">
        <v>106</v>
      </c>
      <c r="G27" s="853">
        <v>59</v>
      </c>
      <c r="H27" s="859">
        <v>106</v>
      </c>
      <c r="I27" s="853">
        <v>85</v>
      </c>
      <c r="J27" s="859">
        <v>106</v>
      </c>
      <c r="K27" s="853">
        <v>69</v>
      </c>
      <c r="L27" s="837">
        <f t="shared" si="0"/>
        <v>530</v>
      </c>
      <c r="M27" s="837">
        <f t="shared" si="1"/>
        <v>299</v>
      </c>
      <c r="N27" s="824">
        <f t="shared" si="2"/>
        <v>0.5641509433962264</v>
      </c>
    </row>
    <row r="28" spans="1:14" s="645" customFormat="1" ht="18" customHeight="1" x14ac:dyDescent="0.2">
      <c r="A28" s="858" t="s">
        <v>510</v>
      </c>
      <c r="B28" s="859">
        <v>18</v>
      </c>
      <c r="C28" s="853">
        <v>0</v>
      </c>
      <c r="D28" s="859">
        <v>18</v>
      </c>
      <c r="E28" s="853">
        <v>6</v>
      </c>
      <c r="F28" s="859">
        <v>18</v>
      </c>
      <c r="G28" s="853">
        <v>5</v>
      </c>
      <c r="H28" s="859">
        <v>18</v>
      </c>
      <c r="I28" s="853">
        <v>5</v>
      </c>
      <c r="J28" s="859">
        <v>18</v>
      </c>
      <c r="K28" s="853">
        <v>8</v>
      </c>
      <c r="L28" s="837">
        <f t="shared" si="0"/>
        <v>90</v>
      </c>
      <c r="M28" s="837">
        <f t="shared" si="1"/>
        <v>24</v>
      </c>
      <c r="N28" s="824">
        <f t="shared" si="2"/>
        <v>0.26666666666666666</v>
      </c>
    </row>
    <row r="29" spans="1:14" s="645" customFormat="1" ht="18" customHeight="1" x14ac:dyDescent="0.2">
      <c r="A29" s="858" t="s">
        <v>583</v>
      </c>
      <c r="B29" s="859">
        <v>50</v>
      </c>
      <c r="C29" s="853">
        <v>51</v>
      </c>
      <c r="D29" s="859">
        <v>50</v>
      </c>
      <c r="E29" s="853">
        <v>73</v>
      </c>
      <c r="F29" s="859">
        <v>50</v>
      </c>
      <c r="G29" s="853">
        <v>28</v>
      </c>
      <c r="H29" s="859">
        <v>50</v>
      </c>
      <c r="I29" s="853">
        <v>19</v>
      </c>
      <c r="J29" s="859">
        <v>50</v>
      </c>
      <c r="K29" s="853">
        <v>59</v>
      </c>
      <c r="L29" s="837">
        <f t="shared" si="0"/>
        <v>250</v>
      </c>
      <c r="M29" s="837">
        <f t="shared" si="1"/>
        <v>230</v>
      </c>
      <c r="N29" s="824">
        <f t="shared" si="2"/>
        <v>0.92</v>
      </c>
    </row>
    <row r="30" spans="1:14" s="645" customFormat="1" ht="18" customHeight="1" x14ac:dyDescent="0.2">
      <c r="A30" s="858" t="s">
        <v>585</v>
      </c>
      <c r="B30" s="859">
        <v>7</v>
      </c>
      <c r="C30" s="853">
        <v>20</v>
      </c>
      <c r="D30" s="859">
        <v>7</v>
      </c>
      <c r="E30" s="853">
        <v>21</v>
      </c>
      <c r="F30" s="859">
        <v>7</v>
      </c>
      <c r="G30" s="853">
        <v>18</v>
      </c>
      <c r="H30" s="859">
        <v>7</v>
      </c>
      <c r="I30" s="853">
        <v>11</v>
      </c>
      <c r="J30" s="859">
        <v>7</v>
      </c>
      <c r="K30" s="853">
        <v>20</v>
      </c>
      <c r="L30" s="837">
        <f t="shared" si="0"/>
        <v>35</v>
      </c>
      <c r="M30" s="837">
        <f t="shared" si="1"/>
        <v>90</v>
      </c>
      <c r="N30" s="824">
        <f t="shared" si="2"/>
        <v>2.5714285714285716</v>
      </c>
    </row>
    <row r="31" spans="1:14" s="645" customFormat="1" ht="18" customHeight="1" thickBot="1" x14ac:dyDescent="0.25">
      <c r="A31" s="867" t="s">
        <v>511</v>
      </c>
      <c r="B31" s="868">
        <v>10</v>
      </c>
      <c r="C31" s="869">
        <v>12</v>
      </c>
      <c r="D31" s="868">
        <v>10</v>
      </c>
      <c r="E31" s="869">
        <v>13</v>
      </c>
      <c r="F31" s="868">
        <v>10</v>
      </c>
      <c r="G31" s="869">
        <v>10</v>
      </c>
      <c r="H31" s="868">
        <v>10</v>
      </c>
      <c r="I31" s="869">
        <v>3</v>
      </c>
      <c r="J31" s="868">
        <v>10</v>
      </c>
      <c r="K31" s="869">
        <v>0</v>
      </c>
      <c r="L31" s="870">
        <f t="shared" si="0"/>
        <v>50</v>
      </c>
      <c r="M31" s="870">
        <f t="shared" si="1"/>
        <v>38</v>
      </c>
      <c r="N31" s="871">
        <f t="shared" si="2"/>
        <v>0.76</v>
      </c>
    </row>
    <row r="32" spans="1:14" s="832" customFormat="1" ht="17.25" customHeight="1" x14ac:dyDescent="0.25">
      <c r="A32" s="864" t="s">
        <v>6</v>
      </c>
      <c r="B32" s="865">
        <f t="shared" ref="B32:D32" si="3">SUM(B9:B31)</f>
        <v>4339</v>
      </c>
      <c r="C32" s="865">
        <f>SUM(C9:C31)</f>
        <v>3045</v>
      </c>
      <c r="D32" s="865">
        <f t="shared" si="3"/>
        <v>4339</v>
      </c>
      <c r="E32" s="865">
        <f>SUM(E9:E31)</f>
        <v>3447</v>
      </c>
      <c r="F32" s="865">
        <f t="shared" ref="F32:H32" si="4">SUM(F9:F31)</f>
        <v>4339</v>
      </c>
      <c r="G32" s="865">
        <f>SUM(G9:G31)</f>
        <v>2969</v>
      </c>
      <c r="H32" s="865">
        <f t="shared" si="4"/>
        <v>4339</v>
      </c>
      <c r="I32" s="865">
        <f>SUM(I9:I31)</f>
        <v>3317</v>
      </c>
      <c r="J32" s="865">
        <f t="shared" ref="J32" si="5">SUM(J9:J31)</f>
        <v>4339</v>
      </c>
      <c r="K32" s="865">
        <f>SUM(K9:K31)</f>
        <v>3279</v>
      </c>
      <c r="L32" s="865">
        <f>SUM(L9:L31)</f>
        <v>21695</v>
      </c>
      <c r="M32" s="865">
        <f>SUM(M9:M31)</f>
        <v>16057</v>
      </c>
      <c r="N32" s="866">
        <f>IF(L32=0,"-",M32/L32)</f>
        <v>0.74012445263885684</v>
      </c>
    </row>
    <row r="33" spans="1:13" x14ac:dyDescent="0.25">
      <c r="A33" s="961" t="str">
        <f>'Pque N Mundo I'!$A$37</f>
        <v>Nota: as metas apresentadas serão ajustadas na avaliação do CTA com os descontos de déficits de vagas e ausênsias legais.</v>
      </c>
      <c r="L33" s="834"/>
      <c r="M33" s="834"/>
    </row>
    <row r="34" spans="1:13" x14ac:dyDescent="0.25">
      <c r="A34" s="826" t="s">
        <v>679</v>
      </c>
      <c r="L34" s="834"/>
      <c r="M34" s="834"/>
    </row>
    <row r="35" spans="1:13" x14ac:dyDescent="0.25">
      <c r="L35" s="834"/>
      <c r="M35" s="834"/>
    </row>
    <row r="36" spans="1:13" x14ac:dyDescent="0.25">
      <c r="L36" s="834"/>
      <c r="M36" s="834"/>
    </row>
    <row r="37" spans="1:13" x14ac:dyDescent="0.25">
      <c r="L37" s="834"/>
      <c r="M37" s="834"/>
    </row>
    <row r="38" spans="1:13" x14ac:dyDescent="0.25">
      <c r="L38" s="834"/>
      <c r="M38" s="834"/>
    </row>
    <row r="39" spans="1:13" x14ac:dyDescent="0.25">
      <c r="L39" s="834"/>
      <c r="M39" s="834"/>
    </row>
    <row r="40" spans="1:13" x14ac:dyDescent="0.25">
      <c r="L40" s="834"/>
      <c r="M40" s="834"/>
    </row>
    <row r="41" spans="1:13" x14ac:dyDescent="0.25">
      <c r="L41" s="834"/>
      <c r="M41" s="834"/>
    </row>
    <row r="42" spans="1:13" x14ac:dyDescent="0.25">
      <c r="L42" s="834"/>
      <c r="M42" s="834"/>
    </row>
    <row r="43" spans="1:13" x14ac:dyDescent="0.25">
      <c r="L43" s="834"/>
      <c r="M43" s="834"/>
    </row>
    <row r="44" spans="1:13" x14ac:dyDescent="0.25">
      <c r="L44" s="834"/>
      <c r="M44" s="834"/>
    </row>
    <row r="45" spans="1:13" x14ac:dyDescent="0.25">
      <c r="L45" s="834"/>
      <c r="M45" s="834"/>
    </row>
    <row r="46" spans="1:13" x14ac:dyDescent="0.25">
      <c r="L46" s="834"/>
      <c r="M46" s="834"/>
    </row>
    <row r="47" spans="1:13" x14ac:dyDescent="0.25">
      <c r="L47" s="834"/>
      <c r="M47" s="834"/>
    </row>
    <row r="48" spans="1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4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N246"/>
  <sheetViews>
    <sheetView showGridLines="0" zoomScaleNormal="100" zoomScaleSheetLayoutView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7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8.5703125" bestFit="1" customWidth="1"/>
    <col min="13" max="13" width="8" customWidth="1"/>
    <col min="14" max="14" width="8.425781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631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624</v>
      </c>
      <c r="B9" s="865">
        <v>540</v>
      </c>
      <c r="C9" s="831">
        <v>296</v>
      </c>
      <c r="D9" s="865">
        <v>540</v>
      </c>
      <c r="E9" s="831">
        <v>539</v>
      </c>
      <c r="F9" s="865">
        <v>540</v>
      </c>
      <c r="G9" s="831">
        <v>539</v>
      </c>
      <c r="H9" s="865">
        <v>540</v>
      </c>
      <c r="I9" s="831">
        <v>536</v>
      </c>
      <c r="J9" s="865">
        <v>540</v>
      </c>
      <c r="K9" s="831">
        <v>556</v>
      </c>
      <c r="L9" s="837">
        <f>B9+D9+F9+H9+J9</f>
        <v>2700</v>
      </c>
      <c r="M9" s="837">
        <f>C9+E9+G9+I9+K9</f>
        <v>2466</v>
      </c>
      <c r="N9" s="824">
        <f>IF(L9=0,"-",M9/L9)</f>
        <v>0.91333333333333333</v>
      </c>
    </row>
    <row r="10" spans="1:14" ht="18" customHeight="1" x14ac:dyDescent="0.25">
      <c r="A10" s="808" t="s">
        <v>586</v>
      </c>
      <c r="B10" s="822">
        <v>81</v>
      </c>
      <c r="C10" s="823">
        <v>117</v>
      </c>
      <c r="D10" s="822">
        <v>81</v>
      </c>
      <c r="E10" s="823">
        <v>216</v>
      </c>
      <c r="F10" s="822">
        <v>81</v>
      </c>
      <c r="G10" s="823">
        <v>179</v>
      </c>
      <c r="H10" s="822">
        <v>81</v>
      </c>
      <c r="I10" s="823">
        <v>120</v>
      </c>
      <c r="J10" s="822">
        <v>81</v>
      </c>
      <c r="K10" s="823">
        <v>132</v>
      </c>
      <c r="L10" s="837">
        <f t="shared" ref="L10:L30" si="0">B10+D10+F10+H10+J10</f>
        <v>405</v>
      </c>
      <c r="M10" s="837">
        <f t="shared" ref="M10:M30" si="1">C10+E10+G10+I10+K10</f>
        <v>764</v>
      </c>
      <c r="N10" s="824">
        <f t="shared" ref="N10:N30" si="2">IF(L10=0,"-",M10/L10)</f>
        <v>1.8864197530864197</v>
      </c>
    </row>
    <row r="11" spans="1:14" ht="18" customHeight="1" x14ac:dyDescent="0.25">
      <c r="A11" s="808" t="s">
        <v>504</v>
      </c>
      <c r="B11" s="859">
        <v>24</v>
      </c>
      <c r="C11" s="823">
        <v>7</v>
      </c>
      <c r="D11" s="859">
        <v>24</v>
      </c>
      <c r="E11" s="823">
        <v>30</v>
      </c>
      <c r="F11" s="859">
        <v>24</v>
      </c>
      <c r="G11" s="823">
        <v>28</v>
      </c>
      <c r="H11" s="859">
        <v>24</v>
      </c>
      <c r="I11" s="823">
        <v>26</v>
      </c>
      <c r="J11" s="859">
        <v>24</v>
      </c>
      <c r="K11" s="823">
        <v>25</v>
      </c>
      <c r="L11" s="837">
        <f t="shared" si="0"/>
        <v>120</v>
      </c>
      <c r="M11" s="837">
        <f t="shared" si="1"/>
        <v>116</v>
      </c>
      <c r="N11" s="824">
        <f t="shared" si="2"/>
        <v>0.96666666666666667</v>
      </c>
    </row>
    <row r="12" spans="1:14" ht="18" customHeight="1" x14ac:dyDescent="0.25">
      <c r="A12" s="808" t="s">
        <v>569</v>
      </c>
      <c r="B12" s="830">
        <f>528+132</f>
        <v>660</v>
      </c>
      <c r="C12" s="823">
        <v>680</v>
      </c>
      <c r="D12" s="830">
        <f>528+132</f>
        <v>660</v>
      </c>
      <c r="E12" s="823">
        <v>604</v>
      </c>
      <c r="F12" s="830">
        <f>528+132</f>
        <v>660</v>
      </c>
      <c r="G12" s="823">
        <v>522</v>
      </c>
      <c r="H12" s="830">
        <f>528+132</f>
        <v>660</v>
      </c>
      <c r="I12" s="823">
        <v>603</v>
      </c>
      <c r="J12" s="830">
        <f>528+132</f>
        <v>660</v>
      </c>
      <c r="K12" s="823">
        <v>557</v>
      </c>
      <c r="L12" s="837">
        <f t="shared" si="0"/>
        <v>3300</v>
      </c>
      <c r="M12" s="837">
        <f t="shared" si="1"/>
        <v>2966</v>
      </c>
      <c r="N12" s="824">
        <f t="shared" si="2"/>
        <v>0.8987878787878788</v>
      </c>
    </row>
    <row r="13" spans="1:14" ht="18" customHeight="1" x14ac:dyDescent="0.25">
      <c r="A13" s="808" t="s">
        <v>477</v>
      </c>
      <c r="B13" s="830">
        <v>528</v>
      </c>
      <c r="C13" s="823">
        <v>471</v>
      </c>
      <c r="D13" s="830">
        <v>528</v>
      </c>
      <c r="E13" s="823">
        <v>439</v>
      </c>
      <c r="F13" s="830">
        <v>528</v>
      </c>
      <c r="G13" s="823">
        <v>70</v>
      </c>
      <c r="H13" s="830">
        <v>528</v>
      </c>
      <c r="I13" s="823">
        <v>370</v>
      </c>
      <c r="J13" s="830">
        <v>528</v>
      </c>
      <c r="K13" s="823">
        <v>519</v>
      </c>
      <c r="L13" s="837">
        <f t="shared" si="0"/>
        <v>2640</v>
      </c>
      <c r="M13" s="837">
        <f t="shared" si="1"/>
        <v>1869</v>
      </c>
      <c r="N13" s="824">
        <f t="shared" si="2"/>
        <v>0.7079545454545455</v>
      </c>
    </row>
    <row r="14" spans="1:14" ht="18" customHeight="1" x14ac:dyDescent="0.25">
      <c r="A14" s="808" t="s">
        <v>478</v>
      </c>
      <c r="B14" s="830">
        <v>160</v>
      </c>
      <c r="C14" s="823">
        <v>0</v>
      </c>
      <c r="D14" s="830">
        <v>160</v>
      </c>
      <c r="E14" s="823">
        <v>0</v>
      </c>
      <c r="F14" s="830">
        <v>160</v>
      </c>
      <c r="G14" s="823">
        <v>0</v>
      </c>
      <c r="H14" s="830">
        <v>160</v>
      </c>
      <c r="I14" s="823">
        <v>0</v>
      </c>
      <c r="J14" s="830">
        <v>160</v>
      </c>
      <c r="K14" s="823">
        <v>96</v>
      </c>
      <c r="L14" s="837">
        <f t="shared" si="0"/>
        <v>800</v>
      </c>
      <c r="M14" s="837">
        <f t="shared" si="1"/>
        <v>96</v>
      </c>
      <c r="N14" s="824">
        <f t="shared" si="2"/>
        <v>0.12</v>
      </c>
    </row>
    <row r="15" spans="1:14" ht="18" customHeight="1" x14ac:dyDescent="0.25">
      <c r="A15" s="808" t="s">
        <v>479</v>
      </c>
      <c r="B15" s="830">
        <f>264+132+158</f>
        <v>554</v>
      </c>
      <c r="C15" s="823">
        <v>239</v>
      </c>
      <c r="D15" s="830">
        <f>264+132+158</f>
        <v>554</v>
      </c>
      <c r="E15" s="823">
        <v>458</v>
      </c>
      <c r="F15" s="830">
        <f>264+132+158</f>
        <v>554</v>
      </c>
      <c r="G15" s="823">
        <v>473</v>
      </c>
      <c r="H15" s="830">
        <f>264+132+158</f>
        <v>554</v>
      </c>
      <c r="I15" s="823">
        <v>525</v>
      </c>
      <c r="J15" s="830">
        <f>264+132+158</f>
        <v>554</v>
      </c>
      <c r="K15" s="823">
        <v>501</v>
      </c>
      <c r="L15" s="837">
        <f t="shared" si="0"/>
        <v>2770</v>
      </c>
      <c r="M15" s="837">
        <f t="shared" si="1"/>
        <v>2196</v>
      </c>
      <c r="N15" s="824">
        <f t="shared" si="2"/>
        <v>0.79277978339350186</v>
      </c>
    </row>
    <row r="16" spans="1:14" s="645" customFormat="1" ht="18" customHeight="1" x14ac:dyDescent="0.2">
      <c r="A16" s="858" t="s">
        <v>506</v>
      </c>
      <c r="B16" s="859">
        <v>648</v>
      </c>
      <c r="C16" s="853">
        <v>508</v>
      </c>
      <c r="D16" s="859">
        <v>648</v>
      </c>
      <c r="E16" s="853">
        <v>504</v>
      </c>
      <c r="F16" s="859">
        <v>648</v>
      </c>
      <c r="G16" s="853">
        <v>628</v>
      </c>
      <c r="H16" s="859">
        <v>648</v>
      </c>
      <c r="I16" s="853">
        <v>549</v>
      </c>
      <c r="J16" s="859">
        <v>648</v>
      </c>
      <c r="K16" s="853">
        <v>639</v>
      </c>
      <c r="L16" s="837">
        <f t="shared" si="0"/>
        <v>3240</v>
      </c>
      <c r="M16" s="837">
        <f t="shared" si="1"/>
        <v>2828</v>
      </c>
      <c r="N16" s="824">
        <f t="shared" si="2"/>
        <v>0.87283950617283945</v>
      </c>
    </row>
    <row r="17" spans="1:14" s="645" customFormat="1" ht="18" customHeight="1" x14ac:dyDescent="0.2">
      <c r="A17" s="858" t="s">
        <v>507</v>
      </c>
      <c r="B17" s="859">
        <v>36</v>
      </c>
      <c r="C17" s="853">
        <v>23</v>
      </c>
      <c r="D17" s="859">
        <v>36</v>
      </c>
      <c r="E17" s="853">
        <v>26</v>
      </c>
      <c r="F17" s="859">
        <v>36</v>
      </c>
      <c r="G17" s="853">
        <v>29</v>
      </c>
      <c r="H17" s="859">
        <v>36</v>
      </c>
      <c r="I17" s="853">
        <v>38</v>
      </c>
      <c r="J17" s="859">
        <v>36</v>
      </c>
      <c r="K17" s="853">
        <v>48</v>
      </c>
      <c r="L17" s="837">
        <f t="shared" si="0"/>
        <v>180</v>
      </c>
      <c r="M17" s="837">
        <f t="shared" si="1"/>
        <v>164</v>
      </c>
      <c r="N17" s="824">
        <f t="shared" si="2"/>
        <v>0.91111111111111109</v>
      </c>
    </row>
    <row r="18" spans="1:14" s="645" customFormat="1" ht="18" customHeight="1" x14ac:dyDescent="0.2">
      <c r="A18" s="858" t="s">
        <v>508</v>
      </c>
      <c r="B18" s="859">
        <v>122</v>
      </c>
      <c r="C18" s="853">
        <v>222</v>
      </c>
      <c r="D18" s="859">
        <v>122</v>
      </c>
      <c r="E18" s="853">
        <v>142</v>
      </c>
      <c r="F18" s="859">
        <v>122</v>
      </c>
      <c r="G18" s="853">
        <v>173</v>
      </c>
      <c r="H18" s="859">
        <v>122</v>
      </c>
      <c r="I18" s="853">
        <v>181</v>
      </c>
      <c r="J18" s="859">
        <v>122</v>
      </c>
      <c r="K18" s="853">
        <v>181</v>
      </c>
      <c r="L18" s="837">
        <f t="shared" si="0"/>
        <v>610</v>
      </c>
      <c r="M18" s="837">
        <f t="shared" si="1"/>
        <v>899</v>
      </c>
      <c r="N18" s="824">
        <f t="shared" si="2"/>
        <v>1.4737704918032788</v>
      </c>
    </row>
    <row r="19" spans="1:14" s="645" customFormat="1" ht="18" customHeight="1" x14ac:dyDescent="0.2">
      <c r="A19" s="858" t="s">
        <v>509</v>
      </c>
      <c r="B19" s="859">
        <v>30</v>
      </c>
      <c r="C19" s="853">
        <v>28</v>
      </c>
      <c r="D19" s="859">
        <v>30</v>
      </c>
      <c r="E19" s="853">
        <v>25</v>
      </c>
      <c r="F19" s="859">
        <v>30</v>
      </c>
      <c r="G19" s="853">
        <v>33</v>
      </c>
      <c r="H19" s="859">
        <v>30</v>
      </c>
      <c r="I19" s="853">
        <v>23</v>
      </c>
      <c r="J19" s="859">
        <v>30</v>
      </c>
      <c r="K19" s="853">
        <v>35</v>
      </c>
      <c r="L19" s="837">
        <f t="shared" si="0"/>
        <v>150</v>
      </c>
      <c r="M19" s="837">
        <f t="shared" si="1"/>
        <v>144</v>
      </c>
      <c r="N19" s="824">
        <f t="shared" si="2"/>
        <v>0.96</v>
      </c>
    </row>
    <row r="20" spans="1:14" s="645" customFormat="1" ht="18" customHeight="1" x14ac:dyDescent="0.2">
      <c r="A20" s="858" t="s">
        <v>517</v>
      </c>
      <c r="B20" s="859">
        <v>96</v>
      </c>
      <c r="C20" s="853">
        <v>81</v>
      </c>
      <c r="D20" s="859">
        <v>96</v>
      </c>
      <c r="E20" s="853">
        <v>91</v>
      </c>
      <c r="F20" s="859">
        <v>96</v>
      </c>
      <c r="G20" s="853">
        <v>118</v>
      </c>
      <c r="H20" s="859">
        <v>96</v>
      </c>
      <c r="I20" s="853">
        <v>116</v>
      </c>
      <c r="J20" s="859">
        <v>96</v>
      </c>
      <c r="K20" s="853">
        <v>137</v>
      </c>
      <c r="L20" s="837">
        <f t="shared" si="0"/>
        <v>480</v>
      </c>
      <c r="M20" s="837">
        <f t="shared" si="1"/>
        <v>543</v>
      </c>
      <c r="N20" s="824">
        <f t="shared" si="2"/>
        <v>1.1312500000000001</v>
      </c>
    </row>
    <row r="21" spans="1:14" s="645" customFormat="1" ht="19.5" customHeight="1" x14ac:dyDescent="0.2">
      <c r="A21" s="858" t="s">
        <v>510</v>
      </c>
      <c r="B21" s="859">
        <v>16</v>
      </c>
      <c r="C21" s="853">
        <v>11</v>
      </c>
      <c r="D21" s="859">
        <v>16</v>
      </c>
      <c r="E21" s="853">
        <v>18</v>
      </c>
      <c r="F21" s="859">
        <v>16</v>
      </c>
      <c r="G21" s="853">
        <v>18</v>
      </c>
      <c r="H21" s="859">
        <v>16</v>
      </c>
      <c r="I21" s="853">
        <v>21</v>
      </c>
      <c r="J21" s="859">
        <v>16</v>
      </c>
      <c r="K21" s="853">
        <v>28</v>
      </c>
      <c r="L21" s="837">
        <f t="shared" si="0"/>
        <v>80</v>
      </c>
      <c r="M21" s="837">
        <f t="shared" si="1"/>
        <v>96</v>
      </c>
      <c r="N21" s="824">
        <f t="shared" si="2"/>
        <v>1.2</v>
      </c>
    </row>
    <row r="22" spans="1:14" s="645" customFormat="1" ht="18" customHeight="1" x14ac:dyDescent="0.2">
      <c r="A22" s="858" t="s">
        <v>516</v>
      </c>
      <c r="B22" s="859">
        <v>60</v>
      </c>
      <c r="C22" s="853">
        <v>0</v>
      </c>
      <c r="D22" s="859">
        <v>60</v>
      </c>
      <c r="E22" s="853">
        <v>1</v>
      </c>
      <c r="F22" s="859">
        <v>60</v>
      </c>
      <c r="G22" s="853">
        <v>0</v>
      </c>
      <c r="H22" s="859">
        <v>60</v>
      </c>
      <c r="I22" s="853">
        <v>63</v>
      </c>
      <c r="J22" s="859">
        <v>60</v>
      </c>
      <c r="K22" s="853">
        <v>90</v>
      </c>
      <c r="L22" s="837">
        <f t="shared" si="0"/>
        <v>300</v>
      </c>
      <c r="M22" s="837">
        <f t="shared" si="1"/>
        <v>154</v>
      </c>
      <c r="N22" s="824">
        <f t="shared" si="2"/>
        <v>0.51333333333333331</v>
      </c>
    </row>
    <row r="23" spans="1:14" s="645" customFormat="1" ht="18" customHeight="1" x14ac:dyDescent="0.2">
      <c r="A23" s="858" t="s">
        <v>515</v>
      </c>
      <c r="B23" s="859">
        <v>40</v>
      </c>
      <c r="C23" s="853">
        <v>0</v>
      </c>
      <c r="D23" s="859">
        <v>40</v>
      </c>
      <c r="E23" s="853">
        <v>0</v>
      </c>
      <c r="F23" s="859">
        <v>40</v>
      </c>
      <c r="G23" s="853">
        <v>0</v>
      </c>
      <c r="H23" s="859">
        <v>40</v>
      </c>
      <c r="I23" s="853">
        <v>24</v>
      </c>
      <c r="J23" s="859">
        <v>40</v>
      </c>
      <c r="K23" s="853">
        <v>46</v>
      </c>
      <c r="L23" s="837">
        <f t="shared" si="0"/>
        <v>200</v>
      </c>
      <c r="M23" s="837">
        <f t="shared" si="1"/>
        <v>70</v>
      </c>
      <c r="N23" s="824">
        <f t="shared" si="2"/>
        <v>0.35</v>
      </c>
    </row>
    <row r="24" spans="1:14" s="645" customFormat="1" ht="18" customHeight="1" x14ac:dyDescent="0.2">
      <c r="A24" s="858" t="s">
        <v>568</v>
      </c>
      <c r="B24" s="859">
        <v>12</v>
      </c>
      <c r="C24" s="853">
        <v>3</v>
      </c>
      <c r="D24" s="859">
        <v>12</v>
      </c>
      <c r="E24" s="853">
        <v>14</v>
      </c>
      <c r="F24" s="859">
        <v>12</v>
      </c>
      <c r="G24" s="853">
        <v>14</v>
      </c>
      <c r="H24" s="859">
        <v>12</v>
      </c>
      <c r="I24" s="853">
        <v>10</v>
      </c>
      <c r="J24" s="859">
        <v>12</v>
      </c>
      <c r="K24" s="853">
        <v>14</v>
      </c>
      <c r="L24" s="837">
        <f t="shared" si="0"/>
        <v>60</v>
      </c>
      <c r="M24" s="837">
        <f t="shared" si="1"/>
        <v>55</v>
      </c>
      <c r="N24" s="824">
        <f t="shared" si="2"/>
        <v>0.91666666666666663</v>
      </c>
    </row>
    <row r="25" spans="1:14" s="645" customFormat="1" ht="18" customHeight="1" x14ac:dyDescent="0.2">
      <c r="A25" s="858" t="s">
        <v>513</v>
      </c>
      <c r="B25" s="859">
        <v>8</v>
      </c>
      <c r="C25" s="853">
        <v>0</v>
      </c>
      <c r="D25" s="859">
        <v>8</v>
      </c>
      <c r="E25" s="853">
        <v>13</v>
      </c>
      <c r="F25" s="859">
        <v>8</v>
      </c>
      <c r="G25" s="853">
        <v>9</v>
      </c>
      <c r="H25" s="859">
        <v>8</v>
      </c>
      <c r="I25" s="853">
        <v>6</v>
      </c>
      <c r="J25" s="859">
        <v>8</v>
      </c>
      <c r="K25" s="853">
        <v>7</v>
      </c>
      <c r="L25" s="837">
        <f t="shared" si="0"/>
        <v>40</v>
      </c>
      <c r="M25" s="837">
        <f t="shared" si="1"/>
        <v>35</v>
      </c>
      <c r="N25" s="824">
        <f t="shared" si="2"/>
        <v>0.875</v>
      </c>
    </row>
    <row r="26" spans="1:14" s="645" customFormat="1" ht="18" customHeight="1" x14ac:dyDescent="0.2">
      <c r="A26" s="858" t="s">
        <v>588</v>
      </c>
      <c r="B26" s="859">
        <v>92</v>
      </c>
      <c r="C26" s="853">
        <v>77</v>
      </c>
      <c r="D26" s="859">
        <v>92</v>
      </c>
      <c r="E26" s="853">
        <v>126</v>
      </c>
      <c r="F26" s="859">
        <v>92</v>
      </c>
      <c r="G26" s="853">
        <v>131</v>
      </c>
      <c r="H26" s="859">
        <v>92</v>
      </c>
      <c r="I26" s="853">
        <v>74</v>
      </c>
      <c r="J26" s="859">
        <v>92</v>
      </c>
      <c r="K26" s="853">
        <v>95</v>
      </c>
      <c r="L26" s="837">
        <f t="shared" si="0"/>
        <v>460</v>
      </c>
      <c r="M26" s="837">
        <f t="shared" si="1"/>
        <v>503</v>
      </c>
      <c r="N26" s="824">
        <f t="shared" si="2"/>
        <v>1.0934782608695652</v>
      </c>
    </row>
    <row r="27" spans="1:14" s="645" customFormat="1" ht="18" customHeight="1" x14ac:dyDescent="0.2">
      <c r="A27" s="858" t="s">
        <v>589</v>
      </c>
      <c r="B27" s="859">
        <v>60</v>
      </c>
      <c r="C27" s="853">
        <v>35</v>
      </c>
      <c r="D27" s="859">
        <v>60</v>
      </c>
      <c r="E27" s="853">
        <v>71</v>
      </c>
      <c r="F27" s="859">
        <v>60</v>
      </c>
      <c r="G27" s="853">
        <v>74</v>
      </c>
      <c r="H27" s="859">
        <v>60</v>
      </c>
      <c r="I27" s="853">
        <v>32</v>
      </c>
      <c r="J27" s="859">
        <v>60</v>
      </c>
      <c r="K27" s="853">
        <v>42</v>
      </c>
      <c r="L27" s="837">
        <f t="shared" si="0"/>
        <v>300</v>
      </c>
      <c r="M27" s="837">
        <f t="shared" si="1"/>
        <v>254</v>
      </c>
      <c r="N27" s="824">
        <f t="shared" si="2"/>
        <v>0.84666666666666668</v>
      </c>
    </row>
    <row r="28" spans="1:14" s="645" customFormat="1" ht="18" customHeight="1" x14ac:dyDescent="0.2">
      <c r="A28" s="858" t="s">
        <v>581</v>
      </c>
      <c r="B28" s="859">
        <v>120</v>
      </c>
      <c r="C28" s="853">
        <v>93</v>
      </c>
      <c r="D28" s="859">
        <v>120</v>
      </c>
      <c r="E28" s="853">
        <v>110</v>
      </c>
      <c r="F28" s="859">
        <v>120</v>
      </c>
      <c r="G28" s="853">
        <v>103</v>
      </c>
      <c r="H28" s="859">
        <v>120</v>
      </c>
      <c r="I28" s="853">
        <v>84</v>
      </c>
      <c r="J28" s="859">
        <v>120</v>
      </c>
      <c r="K28" s="853">
        <v>94</v>
      </c>
      <c r="L28" s="837">
        <f t="shared" si="0"/>
        <v>600</v>
      </c>
      <c r="M28" s="837">
        <f t="shared" si="1"/>
        <v>484</v>
      </c>
      <c r="N28" s="824">
        <f t="shared" si="2"/>
        <v>0.80666666666666664</v>
      </c>
    </row>
    <row r="29" spans="1:14" s="645" customFormat="1" ht="18" customHeight="1" x14ac:dyDescent="0.2">
      <c r="A29" s="858" t="s">
        <v>585</v>
      </c>
      <c r="B29" s="859">
        <v>7</v>
      </c>
      <c r="C29" s="853">
        <v>21</v>
      </c>
      <c r="D29" s="859">
        <v>7</v>
      </c>
      <c r="E29" s="853">
        <v>36</v>
      </c>
      <c r="F29" s="859">
        <v>7</v>
      </c>
      <c r="G29" s="853">
        <v>11</v>
      </c>
      <c r="H29" s="859">
        <v>7</v>
      </c>
      <c r="I29" s="853">
        <v>33</v>
      </c>
      <c r="J29" s="859">
        <v>7</v>
      </c>
      <c r="K29" s="853">
        <v>8</v>
      </c>
      <c r="L29" s="837">
        <f t="shared" si="0"/>
        <v>35</v>
      </c>
      <c r="M29" s="837">
        <f t="shared" si="1"/>
        <v>109</v>
      </c>
      <c r="N29" s="824">
        <f t="shared" si="2"/>
        <v>3.1142857142857143</v>
      </c>
    </row>
    <row r="30" spans="1:14" s="645" customFormat="1" ht="18" customHeight="1" thickBot="1" x14ac:dyDescent="0.25">
      <c r="A30" s="867" t="s">
        <v>511</v>
      </c>
      <c r="B30" s="868">
        <v>10</v>
      </c>
      <c r="C30" s="869">
        <v>3</v>
      </c>
      <c r="D30" s="868">
        <v>10</v>
      </c>
      <c r="E30" s="869">
        <v>33</v>
      </c>
      <c r="F30" s="868">
        <v>10</v>
      </c>
      <c r="G30" s="869">
        <v>42</v>
      </c>
      <c r="H30" s="868">
        <v>10</v>
      </c>
      <c r="I30" s="869">
        <v>52</v>
      </c>
      <c r="J30" s="868">
        <v>10</v>
      </c>
      <c r="K30" s="869">
        <v>35</v>
      </c>
      <c r="L30" s="870">
        <f t="shared" si="0"/>
        <v>50</v>
      </c>
      <c r="M30" s="870">
        <f t="shared" si="1"/>
        <v>165</v>
      </c>
      <c r="N30" s="871">
        <f t="shared" si="2"/>
        <v>3.3</v>
      </c>
    </row>
    <row r="31" spans="1:14" s="832" customFormat="1" ht="17.25" customHeight="1" x14ac:dyDescent="0.25">
      <c r="A31" s="864" t="s">
        <v>6</v>
      </c>
      <c r="B31" s="822">
        <f t="shared" ref="B31:E31" si="3">SUM(B9:B30)</f>
        <v>3904</v>
      </c>
      <c r="C31" s="822">
        <f t="shared" si="3"/>
        <v>2915</v>
      </c>
      <c r="D31" s="822">
        <f t="shared" si="3"/>
        <v>3904</v>
      </c>
      <c r="E31" s="822">
        <f t="shared" si="3"/>
        <v>3496</v>
      </c>
      <c r="F31" s="822">
        <f t="shared" ref="F31:G31" si="4">SUM(F9:F30)</f>
        <v>3904</v>
      </c>
      <c r="G31" s="822">
        <f t="shared" si="4"/>
        <v>3194</v>
      </c>
      <c r="H31" s="822">
        <f t="shared" ref="H31:I31" si="5">SUM(H9:H30)</f>
        <v>3904</v>
      </c>
      <c r="I31" s="822">
        <f t="shared" si="5"/>
        <v>3486</v>
      </c>
      <c r="J31" s="822">
        <f t="shared" ref="J31:K31" si="6">SUM(J9:J30)</f>
        <v>3904</v>
      </c>
      <c r="K31" s="822">
        <f t="shared" si="6"/>
        <v>3885</v>
      </c>
      <c r="L31" s="865">
        <f>SUM(L9:L30)</f>
        <v>19520</v>
      </c>
      <c r="M31" s="865">
        <f>SUM(M9:M30)</f>
        <v>16976</v>
      </c>
      <c r="N31" s="866">
        <f>IF(L31=0,"-",M31/L31)</f>
        <v>0.86967213114754094</v>
      </c>
    </row>
    <row r="32" spans="1:14" x14ac:dyDescent="0.25">
      <c r="A32" s="961" t="str">
        <f>'Pque N Mundo I'!$A$37</f>
        <v>Nota: as metas apresentadas serão ajustadas na avaliação do CTA com os descontos de déficits de vagas e ausênsias legais.</v>
      </c>
      <c r="L32" s="834"/>
      <c r="M32" s="834"/>
    </row>
    <row r="33" spans="1:13" x14ac:dyDescent="0.25">
      <c r="A33" s="826" t="s">
        <v>679</v>
      </c>
      <c r="L33" s="834"/>
      <c r="M33" s="834"/>
    </row>
    <row r="34" spans="1:13" x14ac:dyDescent="0.25">
      <c r="L34" s="834"/>
      <c r="M34" s="834"/>
    </row>
    <row r="35" spans="1:13" x14ac:dyDescent="0.25">
      <c r="L35" s="834"/>
      <c r="M35" s="834"/>
    </row>
    <row r="36" spans="1:13" x14ac:dyDescent="0.25">
      <c r="L36" s="834"/>
      <c r="M36" s="834"/>
    </row>
    <row r="37" spans="1:13" x14ac:dyDescent="0.25">
      <c r="L37" s="834"/>
      <c r="M37" s="834"/>
    </row>
    <row r="38" spans="1:13" x14ac:dyDescent="0.25">
      <c r="L38" s="834"/>
      <c r="M38" s="834"/>
    </row>
    <row r="39" spans="1:13" x14ac:dyDescent="0.25">
      <c r="L39" s="834"/>
      <c r="M39" s="834"/>
    </row>
    <row r="40" spans="1:13" x14ac:dyDescent="0.25">
      <c r="L40" s="834"/>
      <c r="M40" s="834"/>
    </row>
    <row r="41" spans="1:13" x14ac:dyDescent="0.25">
      <c r="L41" s="834"/>
      <c r="M41" s="834"/>
    </row>
    <row r="42" spans="1:13" x14ac:dyDescent="0.25">
      <c r="L42" s="834"/>
      <c r="M42" s="834"/>
    </row>
    <row r="43" spans="1:13" x14ac:dyDescent="0.25">
      <c r="L43" s="834"/>
      <c r="M43" s="834"/>
    </row>
    <row r="44" spans="1:13" x14ac:dyDescent="0.25">
      <c r="L44" s="834"/>
      <c r="M44" s="834"/>
    </row>
    <row r="45" spans="1:13" x14ac:dyDescent="0.25">
      <c r="L45" s="834"/>
      <c r="M45" s="834"/>
    </row>
    <row r="46" spans="1:13" x14ac:dyDescent="0.25">
      <c r="L46" s="834"/>
      <c r="M46" s="834"/>
    </row>
    <row r="47" spans="1:13" x14ac:dyDescent="0.25">
      <c r="L47" s="834"/>
      <c r="M47" s="834"/>
    </row>
    <row r="48" spans="1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N273"/>
  <sheetViews>
    <sheetView showGridLines="0" zoomScaleNormal="100" zoomScaleSheetLayoutView="9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6.5703125" customWidth="1"/>
    <col min="2" max="2" width="11.85546875" customWidth="1"/>
    <col min="3" max="3" width="11.5703125" style="798" customWidth="1"/>
    <col min="4" max="4" width="11.85546875" customWidth="1"/>
    <col min="5" max="5" width="11.5703125" style="798" customWidth="1"/>
    <col min="6" max="6" width="11.85546875" customWidth="1"/>
    <col min="7" max="7" width="11.5703125" style="798" customWidth="1"/>
    <col min="8" max="8" width="11.85546875" customWidth="1"/>
    <col min="9" max="9" width="11.5703125" style="798" customWidth="1"/>
    <col min="10" max="10" width="11.85546875" customWidth="1"/>
    <col min="11" max="11" width="11.5703125" style="798" customWidth="1"/>
    <col min="12" max="12" width="8.5703125" bestFit="1" customWidth="1"/>
    <col min="13" max="13" width="8" customWidth="1"/>
    <col min="14" max="14" width="8.5703125" customWidth="1"/>
  </cols>
  <sheetData>
    <row r="1" spans="1:14" ht="42" customHeight="1" x14ac:dyDescent="0.25">
      <c r="C1"/>
      <c r="E1"/>
      <c r="G1"/>
      <c r="I1"/>
      <c r="K1"/>
    </row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4" spans="1:14" x14ac:dyDescent="0.25">
      <c r="C4"/>
      <c r="E4"/>
      <c r="G4"/>
      <c r="I4"/>
      <c r="K4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630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503</v>
      </c>
      <c r="B9" s="865">
        <v>783</v>
      </c>
      <c r="C9" s="831">
        <v>867</v>
      </c>
      <c r="D9" s="865">
        <v>783</v>
      </c>
      <c r="E9" s="831">
        <v>755</v>
      </c>
      <c r="F9" s="865">
        <v>783</v>
      </c>
      <c r="G9" s="831">
        <v>625</v>
      </c>
      <c r="H9" s="865">
        <v>783</v>
      </c>
      <c r="I9" s="831">
        <v>689</v>
      </c>
      <c r="J9" s="865">
        <v>783</v>
      </c>
      <c r="K9" s="831">
        <v>617</v>
      </c>
      <c r="L9" s="837">
        <f>B9+D9+F9+H9+J9</f>
        <v>3915</v>
      </c>
      <c r="M9" s="837">
        <f>C9+E9+G9+I9+K9</f>
        <v>3553</v>
      </c>
      <c r="N9" s="824">
        <f>IF(L9=0,"-",M9/L9)</f>
        <v>0.90753512132822478</v>
      </c>
    </row>
    <row r="10" spans="1:14" ht="18" customHeight="1" x14ac:dyDescent="0.25">
      <c r="A10" s="808" t="s">
        <v>586</v>
      </c>
      <c r="B10" s="822">
        <v>117</v>
      </c>
      <c r="C10" s="823">
        <v>179</v>
      </c>
      <c r="D10" s="822">
        <v>117</v>
      </c>
      <c r="E10" s="823">
        <v>122</v>
      </c>
      <c r="F10" s="822">
        <v>117</v>
      </c>
      <c r="G10" s="823">
        <v>99</v>
      </c>
      <c r="H10" s="822">
        <v>117</v>
      </c>
      <c r="I10" s="823">
        <v>112</v>
      </c>
      <c r="J10" s="822">
        <v>117</v>
      </c>
      <c r="K10" s="823">
        <v>109</v>
      </c>
      <c r="L10" s="837">
        <f t="shared" ref="L10:L34" si="0">B10+D10+F10+H10+J10</f>
        <v>585</v>
      </c>
      <c r="M10" s="837">
        <f t="shared" ref="M10:M34" si="1">C10+E10+G10+I10+K10</f>
        <v>621</v>
      </c>
      <c r="N10" s="824">
        <f t="shared" ref="N10:N34" si="2">IF(L10=0,"-",M10/L10)</f>
        <v>1.0615384615384615</v>
      </c>
    </row>
    <row r="11" spans="1:14" ht="18" customHeight="1" x14ac:dyDescent="0.25">
      <c r="A11" s="808" t="s">
        <v>504</v>
      </c>
      <c r="B11" s="859">
        <v>36</v>
      </c>
      <c r="C11" s="853">
        <v>30</v>
      </c>
      <c r="D11" s="859">
        <v>36</v>
      </c>
      <c r="E11" s="853">
        <v>37</v>
      </c>
      <c r="F11" s="859">
        <v>36</v>
      </c>
      <c r="G11" s="853">
        <v>34</v>
      </c>
      <c r="H11" s="859">
        <v>36</v>
      </c>
      <c r="I11" s="853">
        <v>42</v>
      </c>
      <c r="J11" s="859">
        <v>36</v>
      </c>
      <c r="K11" s="853">
        <v>27</v>
      </c>
      <c r="L11" s="837">
        <f t="shared" si="0"/>
        <v>180</v>
      </c>
      <c r="M11" s="837">
        <f t="shared" si="1"/>
        <v>170</v>
      </c>
      <c r="N11" s="824">
        <f t="shared" si="2"/>
        <v>0.94444444444444442</v>
      </c>
    </row>
    <row r="12" spans="1:14" ht="18" customHeight="1" x14ac:dyDescent="0.25">
      <c r="A12" s="808" t="s">
        <v>569</v>
      </c>
      <c r="B12" s="822">
        <v>1056</v>
      </c>
      <c r="C12" s="823">
        <v>697</v>
      </c>
      <c r="D12" s="822">
        <v>1056</v>
      </c>
      <c r="E12" s="823">
        <v>1102</v>
      </c>
      <c r="F12" s="822">
        <v>1056</v>
      </c>
      <c r="G12" s="823">
        <v>777</v>
      </c>
      <c r="H12" s="822">
        <v>1056</v>
      </c>
      <c r="I12" s="823">
        <v>770</v>
      </c>
      <c r="J12" s="822">
        <v>1056</v>
      </c>
      <c r="K12" s="823">
        <v>924</v>
      </c>
      <c r="L12" s="837">
        <f t="shared" si="0"/>
        <v>5280</v>
      </c>
      <c r="M12" s="837">
        <f t="shared" si="1"/>
        <v>4270</v>
      </c>
      <c r="N12" s="824">
        <f t="shared" si="2"/>
        <v>0.80871212121212122</v>
      </c>
    </row>
    <row r="13" spans="1:14" ht="18" customHeight="1" x14ac:dyDescent="0.25">
      <c r="A13" s="808" t="s">
        <v>477</v>
      </c>
      <c r="B13" s="822">
        <v>528</v>
      </c>
      <c r="C13" s="823">
        <v>388</v>
      </c>
      <c r="D13" s="822">
        <v>528</v>
      </c>
      <c r="E13" s="823">
        <v>457</v>
      </c>
      <c r="F13" s="822">
        <v>528</v>
      </c>
      <c r="G13" s="823">
        <v>397</v>
      </c>
      <c r="H13" s="822">
        <v>528</v>
      </c>
      <c r="I13" s="823">
        <v>409</v>
      </c>
      <c r="J13" s="822">
        <v>528</v>
      </c>
      <c r="K13" s="823">
        <v>390</v>
      </c>
      <c r="L13" s="837">
        <f t="shared" si="0"/>
        <v>2640</v>
      </c>
      <c r="M13" s="837">
        <f t="shared" si="1"/>
        <v>2041</v>
      </c>
      <c r="N13" s="824">
        <f t="shared" si="2"/>
        <v>0.77310606060606057</v>
      </c>
    </row>
    <row r="14" spans="1:14" ht="18" customHeight="1" x14ac:dyDescent="0.25">
      <c r="A14" s="808" t="s">
        <v>480</v>
      </c>
      <c r="B14" s="822">
        <v>125</v>
      </c>
      <c r="C14" s="823">
        <v>106</v>
      </c>
      <c r="D14" s="822">
        <v>125</v>
      </c>
      <c r="E14" s="823">
        <v>69</v>
      </c>
      <c r="F14" s="822">
        <v>125</v>
      </c>
      <c r="G14" s="823">
        <v>118</v>
      </c>
      <c r="H14" s="822">
        <v>125</v>
      </c>
      <c r="I14" s="823">
        <v>116</v>
      </c>
      <c r="J14" s="822">
        <v>125</v>
      </c>
      <c r="K14" s="823">
        <v>108</v>
      </c>
      <c r="L14" s="837">
        <f t="shared" si="0"/>
        <v>625</v>
      </c>
      <c r="M14" s="837">
        <f t="shared" si="1"/>
        <v>517</v>
      </c>
      <c r="N14" s="824">
        <f t="shared" si="2"/>
        <v>0.82720000000000005</v>
      </c>
    </row>
    <row r="15" spans="1:14" ht="18" customHeight="1" x14ac:dyDescent="0.25">
      <c r="A15" s="808" t="s">
        <v>479</v>
      </c>
      <c r="B15" s="822">
        <v>662</v>
      </c>
      <c r="C15" s="823">
        <v>381</v>
      </c>
      <c r="D15" s="822">
        <v>662</v>
      </c>
      <c r="E15" s="823">
        <v>364</v>
      </c>
      <c r="F15" s="822">
        <v>662</v>
      </c>
      <c r="G15" s="823">
        <v>411</v>
      </c>
      <c r="H15" s="822">
        <v>662</v>
      </c>
      <c r="I15" s="823">
        <v>408</v>
      </c>
      <c r="J15" s="822">
        <v>662</v>
      </c>
      <c r="K15" s="823">
        <v>500</v>
      </c>
      <c r="L15" s="837">
        <f t="shared" si="0"/>
        <v>3310</v>
      </c>
      <c r="M15" s="837">
        <f t="shared" si="1"/>
        <v>2064</v>
      </c>
      <c r="N15" s="824">
        <f t="shared" si="2"/>
        <v>0.6235649546827795</v>
      </c>
    </row>
    <row r="16" spans="1:14" ht="18" customHeight="1" x14ac:dyDescent="0.25">
      <c r="A16" s="808" t="s">
        <v>478</v>
      </c>
      <c r="B16" s="822">
        <v>160</v>
      </c>
      <c r="C16" s="823">
        <v>0</v>
      </c>
      <c r="D16" s="822">
        <v>160</v>
      </c>
      <c r="E16" s="823">
        <v>0</v>
      </c>
      <c r="F16" s="822">
        <v>160</v>
      </c>
      <c r="G16" s="823">
        <v>0</v>
      </c>
      <c r="H16" s="822">
        <v>160</v>
      </c>
      <c r="I16" s="823">
        <v>0</v>
      </c>
      <c r="J16" s="822">
        <v>160</v>
      </c>
      <c r="K16" s="823">
        <v>0</v>
      </c>
      <c r="L16" s="837">
        <f t="shared" si="0"/>
        <v>800</v>
      </c>
      <c r="M16" s="837">
        <f t="shared" si="1"/>
        <v>0</v>
      </c>
      <c r="N16" s="824">
        <f t="shared" si="2"/>
        <v>0</v>
      </c>
    </row>
    <row r="17" spans="1:14" ht="18" customHeight="1" x14ac:dyDescent="0.25">
      <c r="A17" s="808" t="s">
        <v>621</v>
      </c>
      <c r="B17" s="822">
        <v>66</v>
      </c>
      <c r="C17" s="823">
        <v>51</v>
      </c>
      <c r="D17" s="822">
        <v>66</v>
      </c>
      <c r="E17" s="823">
        <v>53</v>
      </c>
      <c r="F17" s="822">
        <v>66</v>
      </c>
      <c r="G17" s="823">
        <v>41</v>
      </c>
      <c r="H17" s="822">
        <v>66</v>
      </c>
      <c r="I17" s="823">
        <v>79</v>
      </c>
      <c r="J17" s="822">
        <v>66</v>
      </c>
      <c r="K17" s="823">
        <v>0</v>
      </c>
      <c r="L17" s="837">
        <f t="shared" si="0"/>
        <v>330</v>
      </c>
      <c r="M17" s="837">
        <f t="shared" si="1"/>
        <v>224</v>
      </c>
      <c r="N17" s="824">
        <f t="shared" si="2"/>
        <v>0.67878787878787883</v>
      </c>
    </row>
    <row r="18" spans="1:14" ht="18" customHeight="1" x14ac:dyDescent="0.25">
      <c r="A18" s="854" t="s">
        <v>491</v>
      </c>
      <c r="B18" s="892">
        <v>120</v>
      </c>
      <c r="C18" s="841">
        <v>85</v>
      </c>
      <c r="D18" s="892">
        <v>120</v>
      </c>
      <c r="E18" s="841">
        <v>154</v>
      </c>
      <c r="F18" s="892">
        <v>120</v>
      </c>
      <c r="G18" s="841">
        <v>141</v>
      </c>
      <c r="H18" s="892">
        <v>120</v>
      </c>
      <c r="I18" s="841">
        <v>192</v>
      </c>
      <c r="J18" s="892">
        <v>120</v>
      </c>
      <c r="K18" s="841">
        <v>125</v>
      </c>
      <c r="L18" s="837">
        <f t="shared" si="0"/>
        <v>600</v>
      </c>
      <c r="M18" s="837">
        <f t="shared" si="1"/>
        <v>697</v>
      </c>
      <c r="N18" s="824">
        <f t="shared" si="2"/>
        <v>1.1616666666666666</v>
      </c>
    </row>
    <row r="19" spans="1:14" ht="18" customHeight="1" x14ac:dyDescent="0.25">
      <c r="A19" s="808" t="s">
        <v>493</v>
      </c>
      <c r="B19" s="822">
        <v>528</v>
      </c>
      <c r="C19" s="823">
        <v>103</v>
      </c>
      <c r="D19" s="822">
        <v>528</v>
      </c>
      <c r="E19" s="823">
        <v>0</v>
      </c>
      <c r="F19" s="822">
        <v>528</v>
      </c>
      <c r="G19" s="823">
        <v>0</v>
      </c>
      <c r="H19" s="822">
        <v>528</v>
      </c>
      <c r="I19" s="823">
        <v>0</v>
      </c>
      <c r="J19" s="822">
        <v>528</v>
      </c>
      <c r="K19" s="823">
        <v>129</v>
      </c>
      <c r="L19" s="837">
        <f t="shared" si="0"/>
        <v>2640</v>
      </c>
      <c r="M19" s="837">
        <f t="shared" si="1"/>
        <v>232</v>
      </c>
      <c r="N19" s="824">
        <f t="shared" si="2"/>
        <v>8.7878787878787876E-2</v>
      </c>
    </row>
    <row r="20" spans="1:14" s="645" customFormat="1" ht="18" customHeight="1" x14ac:dyDescent="0.2">
      <c r="A20" s="858" t="s">
        <v>506</v>
      </c>
      <c r="B20" s="859">
        <v>648</v>
      </c>
      <c r="C20" s="853">
        <v>706</v>
      </c>
      <c r="D20" s="859">
        <v>648</v>
      </c>
      <c r="E20" s="853">
        <v>808</v>
      </c>
      <c r="F20" s="859">
        <v>648</v>
      </c>
      <c r="G20" s="853">
        <v>638</v>
      </c>
      <c r="H20" s="859">
        <v>648</v>
      </c>
      <c r="I20" s="853">
        <v>549</v>
      </c>
      <c r="J20" s="859">
        <v>648</v>
      </c>
      <c r="K20" s="853">
        <v>679</v>
      </c>
      <c r="L20" s="837">
        <f t="shared" si="0"/>
        <v>3240</v>
      </c>
      <c r="M20" s="837">
        <f t="shared" si="1"/>
        <v>3380</v>
      </c>
      <c r="N20" s="824">
        <f t="shared" si="2"/>
        <v>1.0432098765432098</v>
      </c>
    </row>
    <row r="21" spans="1:14" s="645" customFormat="1" ht="18" customHeight="1" x14ac:dyDescent="0.2">
      <c r="A21" s="858" t="s">
        <v>507</v>
      </c>
      <c r="B21" s="859">
        <v>36</v>
      </c>
      <c r="C21" s="853">
        <v>39</v>
      </c>
      <c r="D21" s="859">
        <v>36</v>
      </c>
      <c r="E21" s="853">
        <v>34</v>
      </c>
      <c r="F21" s="859">
        <v>36</v>
      </c>
      <c r="G21" s="853">
        <v>14</v>
      </c>
      <c r="H21" s="859">
        <v>36</v>
      </c>
      <c r="I21" s="853">
        <v>49</v>
      </c>
      <c r="J21" s="859">
        <v>36</v>
      </c>
      <c r="K21" s="853">
        <v>52</v>
      </c>
      <c r="L21" s="837">
        <f t="shared" si="0"/>
        <v>180</v>
      </c>
      <c r="M21" s="837">
        <f t="shared" si="1"/>
        <v>188</v>
      </c>
      <c r="N21" s="824">
        <f t="shared" si="2"/>
        <v>1.0444444444444445</v>
      </c>
    </row>
    <row r="22" spans="1:14" s="645" customFormat="1" ht="18" customHeight="1" x14ac:dyDescent="0.2">
      <c r="A22" s="858" t="s">
        <v>508</v>
      </c>
      <c r="B22" s="859">
        <v>122</v>
      </c>
      <c r="C22" s="853">
        <v>212</v>
      </c>
      <c r="D22" s="859">
        <v>122</v>
      </c>
      <c r="E22" s="853">
        <v>151</v>
      </c>
      <c r="F22" s="859">
        <v>122</v>
      </c>
      <c r="G22" s="853">
        <v>192</v>
      </c>
      <c r="H22" s="859">
        <v>122</v>
      </c>
      <c r="I22" s="853">
        <v>194</v>
      </c>
      <c r="J22" s="859">
        <v>122</v>
      </c>
      <c r="K22" s="853">
        <v>136</v>
      </c>
      <c r="L22" s="837">
        <f t="shared" si="0"/>
        <v>610</v>
      </c>
      <c r="M22" s="837">
        <f t="shared" si="1"/>
        <v>885</v>
      </c>
      <c r="N22" s="824">
        <f t="shared" si="2"/>
        <v>1.4508196721311475</v>
      </c>
    </row>
    <row r="23" spans="1:14" s="645" customFormat="1" ht="18" customHeight="1" x14ac:dyDescent="0.2">
      <c r="A23" s="858" t="s">
        <v>509</v>
      </c>
      <c r="B23" s="859">
        <v>30</v>
      </c>
      <c r="C23" s="853">
        <v>35</v>
      </c>
      <c r="D23" s="859">
        <v>30</v>
      </c>
      <c r="E23" s="853">
        <v>32</v>
      </c>
      <c r="F23" s="859">
        <v>30</v>
      </c>
      <c r="G23" s="853">
        <v>33</v>
      </c>
      <c r="H23" s="859">
        <v>30</v>
      </c>
      <c r="I23" s="853">
        <v>32</v>
      </c>
      <c r="J23" s="859">
        <v>30</v>
      </c>
      <c r="K23" s="853">
        <v>20</v>
      </c>
      <c r="L23" s="837">
        <f t="shared" si="0"/>
        <v>150</v>
      </c>
      <c r="M23" s="837">
        <f t="shared" si="1"/>
        <v>152</v>
      </c>
      <c r="N23" s="824">
        <f t="shared" si="2"/>
        <v>1.0133333333333334</v>
      </c>
    </row>
    <row r="24" spans="1:14" s="645" customFormat="1" ht="18" customHeight="1" x14ac:dyDescent="0.2">
      <c r="A24" s="858" t="s">
        <v>571</v>
      </c>
      <c r="B24" s="859">
        <v>36</v>
      </c>
      <c r="C24" s="853">
        <v>6</v>
      </c>
      <c r="D24" s="859">
        <v>36</v>
      </c>
      <c r="E24" s="853">
        <v>46</v>
      </c>
      <c r="F24" s="859">
        <v>36</v>
      </c>
      <c r="G24" s="853">
        <v>51</v>
      </c>
      <c r="H24" s="859">
        <v>36</v>
      </c>
      <c r="I24" s="853">
        <v>45</v>
      </c>
      <c r="J24" s="859">
        <v>36</v>
      </c>
      <c r="K24" s="853">
        <v>41</v>
      </c>
      <c r="L24" s="837">
        <f t="shared" si="0"/>
        <v>180</v>
      </c>
      <c r="M24" s="837">
        <f t="shared" si="1"/>
        <v>189</v>
      </c>
      <c r="N24" s="824">
        <f t="shared" si="2"/>
        <v>1.05</v>
      </c>
    </row>
    <row r="25" spans="1:14" s="645" customFormat="1" ht="18" customHeight="1" x14ac:dyDescent="0.2">
      <c r="A25" s="858" t="s">
        <v>513</v>
      </c>
      <c r="B25" s="859">
        <v>24</v>
      </c>
      <c r="C25" s="853">
        <v>1</v>
      </c>
      <c r="D25" s="859">
        <v>24</v>
      </c>
      <c r="E25" s="853">
        <v>25</v>
      </c>
      <c r="F25" s="859">
        <v>24</v>
      </c>
      <c r="G25" s="853">
        <v>27</v>
      </c>
      <c r="H25" s="859">
        <v>24</v>
      </c>
      <c r="I25" s="853">
        <v>31</v>
      </c>
      <c r="J25" s="859">
        <v>24</v>
      </c>
      <c r="K25" s="853">
        <v>28</v>
      </c>
      <c r="L25" s="837">
        <f t="shared" si="0"/>
        <v>120</v>
      </c>
      <c r="M25" s="837">
        <f t="shared" si="1"/>
        <v>112</v>
      </c>
      <c r="N25" s="824">
        <f t="shared" si="2"/>
        <v>0.93333333333333335</v>
      </c>
    </row>
    <row r="26" spans="1:14" s="645" customFormat="1" ht="18" customHeight="1" x14ac:dyDescent="0.2">
      <c r="A26" s="858" t="s">
        <v>588</v>
      </c>
      <c r="B26" s="859">
        <v>92</v>
      </c>
      <c r="C26" s="853">
        <v>138</v>
      </c>
      <c r="D26" s="859">
        <v>92</v>
      </c>
      <c r="E26" s="853">
        <v>134</v>
      </c>
      <c r="F26" s="859">
        <v>92</v>
      </c>
      <c r="G26" s="853">
        <v>160</v>
      </c>
      <c r="H26" s="859">
        <v>92</v>
      </c>
      <c r="I26" s="853">
        <v>91</v>
      </c>
      <c r="J26" s="859">
        <v>92</v>
      </c>
      <c r="K26" s="853">
        <v>52</v>
      </c>
      <c r="L26" s="837">
        <f t="shared" si="0"/>
        <v>460</v>
      </c>
      <c r="M26" s="837">
        <f t="shared" si="1"/>
        <v>575</v>
      </c>
      <c r="N26" s="824">
        <f t="shared" si="2"/>
        <v>1.25</v>
      </c>
    </row>
    <row r="27" spans="1:14" s="645" customFormat="1" ht="18" customHeight="1" x14ac:dyDescent="0.2">
      <c r="A27" s="858" t="s">
        <v>589</v>
      </c>
      <c r="B27" s="859">
        <v>60</v>
      </c>
      <c r="C27" s="853">
        <v>58</v>
      </c>
      <c r="D27" s="859">
        <v>60</v>
      </c>
      <c r="E27" s="853">
        <v>65</v>
      </c>
      <c r="F27" s="859">
        <v>60</v>
      </c>
      <c r="G27" s="853">
        <v>67</v>
      </c>
      <c r="H27" s="859">
        <v>60</v>
      </c>
      <c r="I27" s="853">
        <v>49</v>
      </c>
      <c r="J27" s="859">
        <v>60</v>
      </c>
      <c r="K27" s="853">
        <v>32</v>
      </c>
      <c r="L27" s="837">
        <f t="shared" si="0"/>
        <v>300</v>
      </c>
      <c r="M27" s="837">
        <f t="shared" si="1"/>
        <v>271</v>
      </c>
      <c r="N27" s="824">
        <f t="shared" si="2"/>
        <v>0.90333333333333332</v>
      </c>
    </row>
    <row r="28" spans="1:14" s="645" customFormat="1" ht="18" customHeight="1" x14ac:dyDescent="0.2">
      <c r="A28" s="858" t="s">
        <v>517</v>
      </c>
      <c r="B28" s="859">
        <v>96</v>
      </c>
      <c r="C28" s="853">
        <v>101</v>
      </c>
      <c r="D28" s="859">
        <v>96</v>
      </c>
      <c r="E28" s="853">
        <v>62</v>
      </c>
      <c r="F28" s="859">
        <v>96</v>
      </c>
      <c r="G28" s="853">
        <v>56</v>
      </c>
      <c r="H28" s="859">
        <v>96</v>
      </c>
      <c r="I28" s="853">
        <v>96</v>
      </c>
      <c r="J28" s="859">
        <v>96</v>
      </c>
      <c r="K28" s="853">
        <v>111</v>
      </c>
      <c r="L28" s="837">
        <f t="shared" si="0"/>
        <v>480</v>
      </c>
      <c r="M28" s="837">
        <f t="shared" si="1"/>
        <v>426</v>
      </c>
      <c r="N28" s="824">
        <f t="shared" si="2"/>
        <v>0.88749999999999996</v>
      </c>
    </row>
    <row r="29" spans="1:14" s="645" customFormat="1" ht="18" customHeight="1" x14ac:dyDescent="0.2">
      <c r="A29" s="858" t="s">
        <v>510</v>
      </c>
      <c r="B29" s="859">
        <v>16</v>
      </c>
      <c r="C29" s="853">
        <v>16</v>
      </c>
      <c r="D29" s="859">
        <v>16</v>
      </c>
      <c r="E29" s="853">
        <v>9</v>
      </c>
      <c r="F29" s="859">
        <v>16</v>
      </c>
      <c r="G29" s="853">
        <v>7</v>
      </c>
      <c r="H29" s="859">
        <v>16</v>
      </c>
      <c r="I29" s="853">
        <v>15</v>
      </c>
      <c r="J29" s="859">
        <v>16</v>
      </c>
      <c r="K29" s="853">
        <v>16</v>
      </c>
      <c r="L29" s="837">
        <f t="shared" si="0"/>
        <v>80</v>
      </c>
      <c r="M29" s="837">
        <f t="shared" si="1"/>
        <v>63</v>
      </c>
      <c r="N29" s="824">
        <f t="shared" si="2"/>
        <v>0.78749999999999998</v>
      </c>
    </row>
    <row r="30" spans="1:14" s="645" customFormat="1" ht="18" customHeight="1" x14ac:dyDescent="0.2">
      <c r="A30" s="858" t="s">
        <v>516</v>
      </c>
      <c r="B30" s="859">
        <v>60</v>
      </c>
      <c r="C30" s="853">
        <v>86</v>
      </c>
      <c r="D30" s="859">
        <v>60</v>
      </c>
      <c r="E30" s="853">
        <v>66</v>
      </c>
      <c r="F30" s="859">
        <v>60</v>
      </c>
      <c r="G30" s="853">
        <v>0</v>
      </c>
      <c r="H30" s="859">
        <v>60</v>
      </c>
      <c r="I30" s="853">
        <v>66</v>
      </c>
      <c r="J30" s="859">
        <v>60</v>
      </c>
      <c r="K30" s="853">
        <v>83</v>
      </c>
      <c r="L30" s="837">
        <f t="shared" si="0"/>
        <v>300</v>
      </c>
      <c r="M30" s="837">
        <f t="shared" si="1"/>
        <v>301</v>
      </c>
      <c r="N30" s="824">
        <f t="shared" si="2"/>
        <v>1.0033333333333334</v>
      </c>
    </row>
    <row r="31" spans="1:14" s="645" customFormat="1" ht="18" customHeight="1" x14ac:dyDescent="0.2">
      <c r="A31" s="858" t="s">
        <v>515</v>
      </c>
      <c r="B31" s="859">
        <v>40</v>
      </c>
      <c r="C31" s="853">
        <v>43</v>
      </c>
      <c r="D31" s="859">
        <v>40</v>
      </c>
      <c r="E31" s="853">
        <v>46</v>
      </c>
      <c r="F31" s="859">
        <v>40</v>
      </c>
      <c r="G31" s="853">
        <v>0</v>
      </c>
      <c r="H31" s="859">
        <v>40</v>
      </c>
      <c r="I31" s="853">
        <v>33</v>
      </c>
      <c r="J31" s="859">
        <v>40</v>
      </c>
      <c r="K31" s="853">
        <v>43</v>
      </c>
      <c r="L31" s="837">
        <f t="shared" si="0"/>
        <v>200</v>
      </c>
      <c r="M31" s="837">
        <f t="shared" si="1"/>
        <v>165</v>
      </c>
      <c r="N31" s="824">
        <f t="shared" si="2"/>
        <v>0.82499999999999996</v>
      </c>
    </row>
    <row r="32" spans="1:14" s="645" customFormat="1" ht="18" customHeight="1" x14ac:dyDescent="0.2">
      <c r="A32" s="858" t="s">
        <v>581</v>
      </c>
      <c r="B32" s="859">
        <v>150</v>
      </c>
      <c r="C32" s="853">
        <v>146</v>
      </c>
      <c r="D32" s="859">
        <v>150</v>
      </c>
      <c r="E32" s="853">
        <v>194</v>
      </c>
      <c r="F32" s="859">
        <v>150</v>
      </c>
      <c r="G32" s="853">
        <v>154</v>
      </c>
      <c r="H32" s="859">
        <v>150</v>
      </c>
      <c r="I32" s="853">
        <v>135</v>
      </c>
      <c r="J32" s="859">
        <v>150</v>
      </c>
      <c r="K32" s="853">
        <v>181</v>
      </c>
      <c r="L32" s="837">
        <f t="shared" si="0"/>
        <v>750</v>
      </c>
      <c r="M32" s="837">
        <f t="shared" si="1"/>
        <v>810</v>
      </c>
      <c r="N32" s="824">
        <f t="shared" si="2"/>
        <v>1.08</v>
      </c>
    </row>
    <row r="33" spans="1:14" s="645" customFormat="1" ht="18" customHeight="1" x14ac:dyDescent="0.2">
      <c r="A33" s="858" t="s">
        <v>585</v>
      </c>
      <c r="B33" s="859">
        <v>7</v>
      </c>
      <c r="C33" s="853">
        <v>17</v>
      </c>
      <c r="D33" s="859">
        <v>7</v>
      </c>
      <c r="E33" s="853">
        <v>18</v>
      </c>
      <c r="F33" s="859">
        <v>7</v>
      </c>
      <c r="G33" s="853">
        <v>16</v>
      </c>
      <c r="H33" s="859">
        <v>7</v>
      </c>
      <c r="I33" s="853">
        <v>15</v>
      </c>
      <c r="J33" s="859">
        <v>7</v>
      </c>
      <c r="K33" s="853">
        <v>18</v>
      </c>
      <c r="L33" s="837">
        <f t="shared" si="0"/>
        <v>35</v>
      </c>
      <c r="M33" s="837">
        <f t="shared" si="1"/>
        <v>84</v>
      </c>
      <c r="N33" s="824">
        <f t="shared" si="2"/>
        <v>2.4</v>
      </c>
    </row>
    <row r="34" spans="1:14" s="645" customFormat="1" ht="18" customHeight="1" thickBot="1" x14ac:dyDescent="0.25">
      <c r="A34" s="867" t="s">
        <v>511</v>
      </c>
      <c r="B34" s="868">
        <v>10</v>
      </c>
      <c r="C34" s="869">
        <v>114</v>
      </c>
      <c r="D34" s="868">
        <v>10</v>
      </c>
      <c r="E34" s="869">
        <v>76</v>
      </c>
      <c r="F34" s="868">
        <v>10</v>
      </c>
      <c r="G34" s="869">
        <v>139</v>
      </c>
      <c r="H34" s="868">
        <v>10</v>
      </c>
      <c r="I34" s="869">
        <v>117</v>
      </c>
      <c r="J34" s="868">
        <v>10</v>
      </c>
      <c r="K34" s="869">
        <v>116</v>
      </c>
      <c r="L34" s="870">
        <f t="shared" si="0"/>
        <v>50</v>
      </c>
      <c r="M34" s="870">
        <f t="shared" si="1"/>
        <v>562</v>
      </c>
      <c r="N34" s="871">
        <f t="shared" si="2"/>
        <v>11.24</v>
      </c>
    </row>
    <row r="35" spans="1:14" s="832" customFormat="1" ht="17.25" customHeight="1" x14ac:dyDescent="0.25">
      <c r="A35" s="864" t="s">
        <v>6</v>
      </c>
      <c r="B35" s="822">
        <f t="shared" ref="B35:M35" si="3">SUM(B9:B34)</f>
        <v>5608</v>
      </c>
      <c r="C35" s="822">
        <f t="shared" si="3"/>
        <v>4605</v>
      </c>
      <c r="D35" s="822">
        <f t="shared" si="3"/>
        <v>5608</v>
      </c>
      <c r="E35" s="822">
        <f t="shared" si="3"/>
        <v>4879</v>
      </c>
      <c r="F35" s="822">
        <f t="shared" ref="F35:G35" si="4">SUM(F9:F34)</f>
        <v>5608</v>
      </c>
      <c r="G35" s="822">
        <f t="shared" si="4"/>
        <v>4197</v>
      </c>
      <c r="H35" s="822">
        <f t="shared" ref="H35:I35" si="5">SUM(H9:H34)</f>
        <v>5608</v>
      </c>
      <c r="I35" s="822">
        <f t="shared" si="5"/>
        <v>4334</v>
      </c>
      <c r="J35" s="822">
        <f t="shared" ref="J35:K35" si="6">SUM(J9:J34)</f>
        <v>5608</v>
      </c>
      <c r="K35" s="822">
        <f t="shared" si="6"/>
        <v>4537</v>
      </c>
      <c r="L35" s="865">
        <f t="shared" si="3"/>
        <v>28040</v>
      </c>
      <c r="M35" s="865">
        <f t="shared" si="3"/>
        <v>22552</v>
      </c>
      <c r="N35" s="866">
        <f t="shared" ref="N35" si="7">IF(L35=0,"-",M35/L35)</f>
        <v>0.80427960057061343</v>
      </c>
    </row>
    <row r="36" spans="1:14" s="832" customFormat="1" ht="12.75" x14ac:dyDescent="0.25">
      <c r="A36" s="961" t="str">
        <f>'Pque N Mundo I'!$A$37</f>
        <v>Nota: as metas apresentadas serão ajustadas na avaliação do CTA com os descontos de déficits de vagas e ausênsias legais.</v>
      </c>
      <c r="B36" s="876"/>
      <c r="C36" s="876"/>
      <c r="D36" s="876"/>
      <c r="E36" s="876"/>
      <c r="F36" s="876"/>
      <c r="G36" s="876"/>
      <c r="H36" s="876"/>
      <c r="I36" s="876"/>
      <c r="J36" s="876"/>
      <c r="K36" s="876"/>
      <c r="L36" s="876"/>
      <c r="M36" s="876"/>
      <c r="N36" s="877"/>
    </row>
    <row r="37" spans="1:14" x14ac:dyDescent="0.25">
      <c r="A37" s="826" t="s">
        <v>679</v>
      </c>
      <c r="L37" s="834"/>
      <c r="M37" s="834"/>
    </row>
    <row r="38" spans="1:14" x14ac:dyDescent="0.25">
      <c r="A38" s="826"/>
      <c r="L38" s="834"/>
      <c r="M38" s="834"/>
    </row>
    <row r="51" spans="1:13" ht="15.75" hidden="1" x14ac:dyDescent="0.25">
      <c r="A51" s="982" t="s">
        <v>396</v>
      </c>
      <c r="B51" s="983"/>
      <c r="C51" s="983"/>
      <c r="D51" s="560"/>
      <c r="E51" s="560"/>
      <c r="F51" s="560"/>
      <c r="G51" s="560"/>
      <c r="H51" s="560"/>
      <c r="I51" s="560"/>
      <c r="J51" s="560"/>
      <c r="K51" s="560"/>
      <c r="L51" s="834"/>
      <c r="M51" s="834"/>
    </row>
    <row r="52" spans="1:13" ht="23.25" hidden="1" thickBot="1" x14ac:dyDescent="0.3">
      <c r="A52" s="816" t="s">
        <v>14</v>
      </c>
      <c r="B52" s="817" t="s">
        <v>194</v>
      </c>
      <c r="C52" s="816" t="e">
        <f>'Pque N Mundo I'!#REF!</f>
        <v>#REF!</v>
      </c>
      <c r="D52" s="817" t="s">
        <v>194</v>
      </c>
      <c r="E52" s="816" t="e">
        <f>'Pque N Mundo I'!#REF!</f>
        <v>#REF!</v>
      </c>
      <c r="F52" s="817" t="s">
        <v>194</v>
      </c>
      <c r="G52" s="816" t="e">
        <f>'Pque N Mundo I'!#REF!</f>
        <v>#REF!</v>
      </c>
      <c r="H52" s="817" t="s">
        <v>194</v>
      </c>
      <c r="I52" s="816" t="e">
        <f>'Pque N Mundo I'!#REF!</f>
        <v>#REF!</v>
      </c>
      <c r="J52" s="817" t="s">
        <v>194</v>
      </c>
      <c r="K52" s="816" t="e">
        <f>'Pque N Mundo I'!#REF!</f>
        <v>#REF!</v>
      </c>
      <c r="L52" s="834"/>
      <c r="M52" s="834"/>
    </row>
    <row r="53" spans="1:13" hidden="1" x14ac:dyDescent="0.25">
      <c r="A53" s="2" t="s">
        <v>33</v>
      </c>
      <c r="B53" s="230">
        <v>9</v>
      </c>
      <c r="C53" s="10">
        <v>9</v>
      </c>
      <c r="D53" s="230">
        <v>9</v>
      </c>
      <c r="E53" s="10">
        <v>9</v>
      </c>
      <c r="F53" s="230">
        <v>9</v>
      </c>
      <c r="G53" s="10">
        <v>9</v>
      </c>
      <c r="H53" s="230">
        <v>9</v>
      </c>
      <c r="I53" s="10">
        <v>9</v>
      </c>
      <c r="J53" s="230">
        <v>9</v>
      </c>
      <c r="K53" s="10">
        <v>9</v>
      </c>
      <c r="L53" s="834"/>
      <c r="M53" s="834"/>
    </row>
    <row r="54" spans="1:13" hidden="1" x14ac:dyDescent="0.25">
      <c r="A54" s="2" t="s">
        <v>166</v>
      </c>
      <c r="B54" s="818">
        <v>2</v>
      </c>
      <c r="C54" s="10"/>
      <c r="D54" s="818">
        <v>2</v>
      </c>
      <c r="E54" s="10"/>
      <c r="F54" s="818">
        <v>2</v>
      </c>
      <c r="G54" s="10"/>
      <c r="H54" s="818">
        <v>2</v>
      </c>
      <c r="I54" s="10"/>
      <c r="J54" s="818">
        <v>2</v>
      </c>
      <c r="K54" s="10"/>
      <c r="L54" s="834"/>
      <c r="M54" s="834"/>
    </row>
    <row r="55" spans="1:13" hidden="1" x14ac:dyDescent="0.25">
      <c r="A55" s="2" t="s">
        <v>20</v>
      </c>
      <c r="B55" s="229">
        <v>3</v>
      </c>
      <c r="C55" s="685">
        <v>3</v>
      </c>
      <c r="D55" s="229">
        <v>3</v>
      </c>
      <c r="E55" s="685">
        <v>3</v>
      </c>
      <c r="F55" s="229">
        <v>3</v>
      </c>
      <c r="G55" s="685">
        <v>3</v>
      </c>
      <c r="H55" s="229">
        <v>3</v>
      </c>
      <c r="I55" s="685">
        <v>3</v>
      </c>
      <c r="J55" s="229">
        <v>3</v>
      </c>
      <c r="K55" s="685">
        <v>3</v>
      </c>
      <c r="L55" s="834"/>
      <c r="M55" s="834"/>
    </row>
    <row r="56" spans="1:13" hidden="1" x14ac:dyDescent="0.25">
      <c r="A56" s="2" t="s">
        <v>43</v>
      </c>
      <c r="B56" s="229">
        <v>2</v>
      </c>
      <c r="C56" s="685">
        <v>2</v>
      </c>
      <c r="D56" s="229">
        <v>2</v>
      </c>
      <c r="E56" s="685">
        <v>2</v>
      </c>
      <c r="F56" s="229">
        <v>2</v>
      </c>
      <c r="G56" s="685">
        <v>2</v>
      </c>
      <c r="H56" s="229">
        <v>2</v>
      </c>
      <c r="I56" s="685">
        <v>2</v>
      </c>
      <c r="J56" s="229">
        <v>2</v>
      </c>
      <c r="K56" s="685">
        <v>2</v>
      </c>
      <c r="L56" s="834"/>
      <c r="M56" s="834"/>
    </row>
    <row r="57" spans="1:13" hidden="1" x14ac:dyDescent="0.25">
      <c r="A57" s="2" t="s">
        <v>180</v>
      </c>
      <c r="B57" s="229">
        <v>1</v>
      </c>
      <c r="C57" s="685">
        <v>1</v>
      </c>
      <c r="D57" s="229">
        <v>1</v>
      </c>
      <c r="E57" s="685">
        <v>1</v>
      </c>
      <c r="F57" s="229">
        <v>1</v>
      </c>
      <c r="G57" s="685">
        <v>1</v>
      </c>
      <c r="H57" s="229">
        <v>1</v>
      </c>
      <c r="I57" s="685">
        <v>1</v>
      </c>
      <c r="J57" s="229">
        <v>1</v>
      </c>
      <c r="K57" s="685">
        <v>1</v>
      </c>
      <c r="L57" s="834"/>
      <c r="M57" s="834"/>
    </row>
    <row r="58" spans="1:13" hidden="1" x14ac:dyDescent="0.25">
      <c r="A58" s="2" t="s">
        <v>23</v>
      </c>
      <c r="B58" s="229">
        <v>2</v>
      </c>
      <c r="C58" s="685">
        <v>2</v>
      </c>
      <c r="D58" s="229">
        <v>2</v>
      </c>
      <c r="E58" s="685">
        <v>2</v>
      </c>
      <c r="F58" s="229">
        <v>2</v>
      </c>
      <c r="G58" s="685">
        <v>2</v>
      </c>
      <c r="H58" s="229">
        <v>2</v>
      </c>
      <c r="I58" s="685">
        <v>2</v>
      </c>
      <c r="J58" s="229">
        <v>2</v>
      </c>
      <c r="K58" s="685">
        <v>2</v>
      </c>
      <c r="L58" s="834"/>
      <c r="M58" s="834"/>
    </row>
    <row r="59" spans="1:13" hidden="1" x14ac:dyDescent="0.25">
      <c r="A59" s="2" t="s">
        <v>22</v>
      </c>
      <c r="B59" s="820">
        <v>2</v>
      </c>
      <c r="C59" s="10"/>
      <c r="D59" s="820">
        <v>2</v>
      </c>
      <c r="E59" s="10"/>
      <c r="F59" s="820">
        <v>2</v>
      </c>
      <c r="G59" s="10"/>
      <c r="H59" s="820">
        <v>2</v>
      </c>
      <c r="I59" s="10"/>
      <c r="J59" s="820">
        <v>2</v>
      </c>
      <c r="K59" s="10"/>
      <c r="L59" s="834"/>
      <c r="M59" s="834"/>
    </row>
    <row r="60" spans="1:13" hidden="1" x14ac:dyDescent="0.25">
      <c r="A60" s="77" t="s">
        <v>170</v>
      </c>
      <c r="B60" s="820">
        <v>1</v>
      </c>
      <c r="C60" s="10"/>
      <c r="D60" s="820">
        <v>1</v>
      </c>
      <c r="E60" s="10"/>
      <c r="F60" s="820">
        <v>1</v>
      </c>
      <c r="G60" s="10"/>
      <c r="H60" s="820">
        <v>1</v>
      </c>
      <c r="I60" s="10"/>
      <c r="J60" s="820">
        <v>1</v>
      </c>
      <c r="K60" s="10"/>
      <c r="L60" s="834"/>
      <c r="M60" s="834"/>
    </row>
    <row r="61" spans="1:13" hidden="1" x14ac:dyDescent="0.25">
      <c r="A61" s="77" t="s">
        <v>171</v>
      </c>
      <c r="B61" s="820">
        <v>7</v>
      </c>
      <c r="C61" s="10"/>
      <c r="D61" s="820">
        <v>7</v>
      </c>
      <c r="E61" s="10"/>
      <c r="F61" s="820">
        <v>7</v>
      </c>
      <c r="G61" s="10"/>
      <c r="H61" s="820">
        <v>7</v>
      </c>
      <c r="I61" s="10"/>
      <c r="J61" s="820">
        <v>7</v>
      </c>
      <c r="K61" s="10"/>
      <c r="L61" s="834"/>
      <c r="M61" s="834"/>
    </row>
    <row r="62" spans="1:13" hidden="1" x14ac:dyDescent="0.25">
      <c r="A62" s="2" t="s">
        <v>24</v>
      </c>
      <c r="B62" s="229">
        <v>2</v>
      </c>
      <c r="C62" s="3">
        <v>2</v>
      </c>
      <c r="D62" s="229">
        <v>2</v>
      </c>
      <c r="E62" s="3">
        <v>2</v>
      </c>
      <c r="F62" s="229">
        <v>2</v>
      </c>
      <c r="G62" s="3">
        <v>2</v>
      </c>
      <c r="H62" s="229">
        <v>2</v>
      </c>
      <c r="I62" s="3">
        <v>2</v>
      </c>
      <c r="J62" s="229">
        <v>2</v>
      </c>
      <c r="K62" s="3">
        <v>2</v>
      </c>
      <c r="L62" s="834"/>
      <c r="M62" s="834"/>
    </row>
    <row r="63" spans="1:13" hidden="1" x14ac:dyDescent="0.25">
      <c r="A63" s="2" t="s">
        <v>25</v>
      </c>
      <c r="B63" s="819">
        <v>4</v>
      </c>
      <c r="C63" s="685">
        <v>4</v>
      </c>
      <c r="D63" s="819">
        <v>4</v>
      </c>
      <c r="E63" s="685">
        <v>4</v>
      </c>
      <c r="F63" s="819">
        <v>4</v>
      </c>
      <c r="G63" s="685">
        <v>4</v>
      </c>
      <c r="H63" s="819">
        <v>4</v>
      </c>
      <c r="I63" s="685">
        <v>4</v>
      </c>
      <c r="J63" s="819">
        <v>4</v>
      </c>
      <c r="K63" s="685">
        <v>4</v>
      </c>
      <c r="L63" s="834"/>
      <c r="M63" s="834"/>
    </row>
    <row r="64" spans="1:13" hidden="1" x14ac:dyDescent="0.25">
      <c r="A64" s="2" t="s">
        <v>45</v>
      </c>
      <c r="B64" s="820">
        <v>1</v>
      </c>
      <c r="C64" s="10">
        <v>1</v>
      </c>
      <c r="D64" s="820">
        <v>1</v>
      </c>
      <c r="E64" s="10">
        <v>1</v>
      </c>
      <c r="F64" s="820">
        <v>1</v>
      </c>
      <c r="G64" s="10">
        <v>1</v>
      </c>
      <c r="H64" s="820">
        <v>1</v>
      </c>
      <c r="I64" s="10">
        <v>1</v>
      </c>
      <c r="J64" s="820">
        <v>1</v>
      </c>
      <c r="K64" s="10">
        <v>1</v>
      </c>
      <c r="L64" s="834"/>
      <c r="M64" s="834"/>
    </row>
    <row r="65" spans="1:13" hidden="1" x14ac:dyDescent="0.25">
      <c r="A65" s="2" t="s">
        <v>26</v>
      </c>
      <c r="B65" s="229">
        <v>1</v>
      </c>
      <c r="C65" s="3">
        <v>1</v>
      </c>
      <c r="D65" s="229">
        <v>1</v>
      </c>
      <c r="E65" s="3">
        <v>1</v>
      </c>
      <c r="F65" s="229">
        <v>1</v>
      </c>
      <c r="G65" s="3">
        <v>1</v>
      </c>
      <c r="H65" s="229">
        <v>1</v>
      </c>
      <c r="I65" s="3">
        <v>1</v>
      </c>
      <c r="J65" s="229">
        <v>1</v>
      </c>
      <c r="K65" s="3">
        <v>1</v>
      </c>
      <c r="L65" s="834"/>
      <c r="M65" s="834"/>
    </row>
    <row r="66" spans="1:13" hidden="1" x14ac:dyDescent="0.25">
      <c r="A66" s="2" t="s">
        <v>34</v>
      </c>
      <c r="B66" s="819">
        <v>1</v>
      </c>
      <c r="C66" s="3">
        <v>1</v>
      </c>
      <c r="D66" s="819">
        <v>1</v>
      </c>
      <c r="E66" s="3">
        <v>1</v>
      </c>
      <c r="F66" s="819">
        <v>1</v>
      </c>
      <c r="G66" s="3">
        <v>1</v>
      </c>
      <c r="H66" s="819">
        <v>1</v>
      </c>
      <c r="I66" s="3">
        <v>1</v>
      </c>
      <c r="J66" s="819">
        <v>1</v>
      </c>
      <c r="K66" s="3">
        <v>1</v>
      </c>
      <c r="L66" s="834"/>
      <c r="M66" s="834"/>
    </row>
    <row r="67" spans="1:13" ht="15.75" hidden="1" thickBot="1" x14ac:dyDescent="0.3">
      <c r="A67" s="15" t="s">
        <v>41</v>
      </c>
      <c r="B67" s="231">
        <v>1</v>
      </c>
      <c r="C67" s="17">
        <v>1</v>
      </c>
      <c r="D67" s="231">
        <v>1</v>
      </c>
      <c r="E67" s="17">
        <v>1</v>
      </c>
      <c r="F67" s="231">
        <v>1</v>
      </c>
      <c r="G67" s="17">
        <v>1</v>
      </c>
      <c r="H67" s="231">
        <v>1</v>
      </c>
      <c r="I67" s="17">
        <v>1</v>
      </c>
      <c r="J67" s="231">
        <v>1</v>
      </c>
      <c r="K67" s="17">
        <v>1</v>
      </c>
      <c r="L67" s="834"/>
      <c r="M67" s="834"/>
    </row>
    <row r="68" spans="1:13" ht="15.75" hidden="1" thickBot="1" x14ac:dyDescent="0.3">
      <c r="A68" s="5" t="s">
        <v>7</v>
      </c>
      <c r="B68" s="22">
        <f t="shared" ref="B68:G68" si="8">SUM(B53:B67)</f>
        <v>39</v>
      </c>
      <c r="C68" s="7">
        <f t="shared" si="8"/>
        <v>27</v>
      </c>
      <c r="D68" s="22">
        <f t="shared" si="8"/>
        <v>39</v>
      </c>
      <c r="E68" s="7">
        <f t="shared" si="8"/>
        <v>27</v>
      </c>
      <c r="F68" s="22">
        <f t="shared" si="8"/>
        <v>39</v>
      </c>
      <c r="G68" s="7">
        <f t="shared" si="8"/>
        <v>27</v>
      </c>
      <c r="H68" s="22">
        <f t="shared" ref="H68:I68" si="9">SUM(H53:H67)</f>
        <v>39</v>
      </c>
      <c r="I68" s="7">
        <f t="shared" si="9"/>
        <v>27</v>
      </c>
      <c r="J68" s="22">
        <f t="shared" ref="J68:K68" si="10">SUM(J53:J67)</f>
        <v>39</v>
      </c>
      <c r="K68" s="7">
        <f t="shared" si="10"/>
        <v>27</v>
      </c>
      <c r="L68" s="834"/>
      <c r="M68" s="834"/>
    </row>
    <row r="69" spans="1:13" x14ac:dyDescent="0.25">
      <c r="L69" s="834"/>
      <c r="M69" s="834"/>
    </row>
    <row r="70" spans="1:13" x14ac:dyDescent="0.25">
      <c r="L70" s="834"/>
      <c r="M70" s="834"/>
    </row>
    <row r="71" spans="1:13" x14ac:dyDescent="0.25">
      <c r="L71" s="834"/>
      <c r="M71" s="834"/>
    </row>
    <row r="72" spans="1:13" x14ac:dyDescent="0.25">
      <c r="L72" s="834"/>
      <c r="M72" s="834"/>
    </row>
    <row r="73" spans="1:13" x14ac:dyDescent="0.25">
      <c r="L73" s="834"/>
      <c r="M73" s="834"/>
    </row>
    <row r="74" spans="1:13" x14ac:dyDescent="0.25">
      <c r="L74" s="834"/>
      <c r="M74" s="834"/>
    </row>
    <row r="75" spans="1:13" x14ac:dyDescent="0.25">
      <c r="L75" s="834"/>
      <c r="M75" s="834"/>
    </row>
    <row r="76" spans="1:13" x14ac:dyDescent="0.25">
      <c r="L76" s="834"/>
      <c r="M76" s="834"/>
    </row>
    <row r="77" spans="1:13" x14ac:dyDescent="0.25">
      <c r="L77" s="834"/>
      <c r="M77" s="834"/>
    </row>
    <row r="78" spans="1:13" x14ac:dyDescent="0.25">
      <c r="L78" s="834"/>
      <c r="M78" s="834"/>
    </row>
    <row r="79" spans="1:13" x14ac:dyDescent="0.25">
      <c r="L79" s="834"/>
      <c r="M79" s="834"/>
    </row>
    <row r="80" spans="1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  <row r="254" spans="12:13" x14ac:dyDescent="0.25">
      <c r="L254" s="834"/>
      <c r="M254" s="834"/>
    </row>
    <row r="255" spans="12:13" x14ac:dyDescent="0.25">
      <c r="L255" s="834"/>
      <c r="M255" s="834"/>
    </row>
    <row r="256" spans="12:13" x14ac:dyDescent="0.25">
      <c r="L256" s="834"/>
      <c r="M256" s="834"/>
    </row>
    <row r="257" spans="12:13" x14ac:dyDescent="0.25">
      <c r="L257" s="834"/>
      <c r="M257" s="834"/>
    </row>
    <row r="258" spans="12:13" x14ac:dyDescent="0.25">
      <c r="L258" s="834"/>
      <c r="M258" s="834"/>
    </row>
    <row r="259" spans="12:13" x14ac:dyDescent="0.25">
      <c r="L259" s="834"/>
      <c r="M259" s="834"/>
    </row>
    <row r="260" spans="12:13" x14ac:dyDescent="0.25">
      <c r="L260" s="834"/>
      <c r="M260" s="834"/>
    </row>
    <row r="261" spans="12:13" x14ac:dyDescent="0.25">
      <c r="L261" s="834"/>
      <c r="M261" s="834"/>
    </row>
    <row r="262" spans="12:13" x14ac:dyDescent="0.25">
      <c r="L262" s="834"/>
      <c r="M262" s="834"/>
    </row>
    <row r="263" spans="12:13" x14ac:dyDescent="0.25">
      <c r="L263" s="834"/>
      <c r="M263" s="834"/>
    </row>
    <row r="264" spans="12:13" x14ac:dyDescent="0.25">
      <c r="L264" s="834"/>
      <c r="M264" s="834"/>
    </row>
    <row r="265" spans="12:13" x14ac:dyDescent="0.25">
      <c r="L265" s="834"/>
      <c r="M265" s="834"/>
    </row>
    <row r="266" spans="12:13" x14ac:dyDescent="0.25">
      <c r="L266" s="834"/>
      <c r="M266" s="834"/>
    </row>
    <row r="267" spans="12:13" x14ac:dyDescent="0.25">
      <c r="L267" s="834"/>
      <c r="M267" s="834"/>
    </row>
    <row r="268" spans="12:13" x14ac:dyDescent="0.25">
      <c r="L268" s="834"/>
      <c r="M268" s="834"/>
    </row>
    <row r="269" spans="12:13" x14ac:dyDescent="0.25">
      <c r="L269" s="834"/>
      <c r="M269" s="834"/>
    </row>
    <row r="270" spans="12:13" x14ac:dyDescent="0.25">
      <c r="L270" s="834"/>
      <c r="M270" s="834"/>
    </row>
    <row r="271" spans="12:13" x14ac:dyDescent="0.25">
      <c r="L271" s="834"/>
      <c r="M271" s="834"/>
    </row>
    <row r="272" spans="12:13" x14ac:dyDescent="0.25">
      <c r="L272" s="834"/>
      <c r="M272" s="834"/>
    </row>
    <row r="273" spans="12:13" x14ac:dyDescent="0.25">
      <c r="L273" s="834"/>
      <c r="M273" s="834"/>
    </row>
  </sheetData>
  <mergeCells count="12">
    <mergeCell ref="A2:C2"/>
    <mergeCell ref="A3:C3"/>
    <mergeCell ref="A6:N6"/>
    <mergeCell ref="A51:C51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N255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6.28515625" customWidth="1"/>
    <col min="2" max="2" width="11.42578125" customWidth="1"/>
    <col min="3" max="3" width="11.140625" customWidth="1"/>
    <col min="4" max="4" width="11.42578125" customWidth="1"/>
    <col min="5" max="5" width="11.140625" customWidth="1"/>
    <col min="6" max="6" width="11.42578125" customWidth="1"/>
    <col min="7" max="7" width="11.140625" customWidth="1"/>
    <col min="8" max="8" width="11.42578125" customWidth="1"/>
    <col min="9" max="9" width="11.140625" customWidth="1"/>
    <col min="10" max="10" width="11.42578125" customWidth="1"/>
    <col min="11" max="11" width="11.140625" customWidth="1"/>
    <col min="12" max="12" width="8.85546875" customWidth="1"/>
    <col min="13" max="13" width="8" customWidth="1"/>
    <col min="14" max="14" width="7.710937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632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503</v>
      </c>
      <c r="B9" s="865">
        <v>522</v>
      </c>
      <c r="C9" s="831">
        <v>618</v>
      </c>
      <c r="D9" s="865">
        <v>522</v>
      </c>
      <c r="E9" s="831">
        <v>449</v>
      </c>
      <c r="F9" s="865">
        <v>522</v>
      </c>
      <c r="G9" s="831">
        <v>547</v>
      </c>
      <c r="H9" s="865">
        <v>522</v>
      </c>
      <c r="I9" s="831">
        <v>606</v>
      </c>
      <c r="J9" s="865">
        <v>522</v>
      </c>
      <c r="K9" s="831">
        <v>614</v>
      </c>
      <c r="L9" s="837">
        <f>B9+D9+F9+H9+J9</f>
        <v>2610</v>
      </c>
      <c r="M9" s="837">
        <f>C9+E9+G9+I9+K9</f>
        <v>2834</v>
      </c>
      <c r="N9" s="824">
        <f>IF(L9=0,"-",M9/L9)</f>
        <v>1.085823754789272</v>
      </c>
    </row>
    <row r="10" spans="1:14" ht="18" customHeight="1" x14ac:dyDescent="0.25">
      <c r="A10" s="808" t="s">
        <v>586</v>
      </c>
      <c r="B10" s="822">
        <v>78</v>
      </c>
      <c r="C10" s="823">
        <v>119</v>
      </c>
      <c r="D10" s="822">
        <v>78</v>
      </c>
      <c r="E10" s="823">
        <v>67</v>
      </c>
      <c r="F10" s="822">
        <v>78</v>
      </c>
      <c r="G10" s="823">
        <v>91</v>
      </c>
      <c r="H10" s="822">
        <v>78</v>
      </c>
      <c r="I10" s="823">
        <v>80</v>
      </c>
      <c r="J10" s="822">
        <v>78</v>
      </c>
      <c r="K10" s="823">
        <v>75</v>
      </c>
      <c r="L10" s="837">
        <f t="shared" ref="L10:L32" si="0">B10+D10+F10+H10+J10</f>
        <v>390</v>
      </c>
      <c r="M10" s="837">
        <f t="shared" ref="M10:M32" si="1">C10+E10+G10+I10+K10</f>
        <v>432</v>
      </c>
      <c r="N10" s="824">
        <f t="shared" ref="N10:N32" si="2">IF(L10=0,"-",M10/L10)</f>
        <v>1.1076923076923078</v>
      </c>
    </row>
    <row r="11" spans="1:14" ht="18" customHeight="1" x14ac:dyDescent="0.25">
      <c r="A11" s="808" t="s">
        <v>504</v>
      </c>
      <c r="B11" s="859">
        <v>24</v>
      </c>
      <c r="C11" s="853">
        <v>16</v>
      </c>
      <c r="D11" s="859">
        <v>24</v>
      </c>
      <c r="E11" s="853">
        <v>15</v>
      </c>
      <c r="F11" s="859">
        <v>24</v>
      </c>
      <c r="G11" s="853">
        <v>26</v>
      </c>
      <c r="H11" s="859">
        <v>24</v>
      </c>
      <c r="I11" s="853">
        <v>19</v>
      </c>
      <c r="J11" s="859">
        <v>24</v>
      </c>
      <c r="K11" s="853">
        <v>25</v>
      </c>
      <c r="L11" s="837">
        <f t="shared" si="0"/>
        <v>120</v>
      </c>
      <c r="M11" s="837">
        <f t="shared" si="1"/>
        <v>101</v>
      </c>
      <c r="N11" s="824">
        <f t="shared" si="2"/>
        <v>0.84166666666666667</v>
      </c>
    </row>
    <row r="12" spans="1:14" s="855" customFormat="1" ht="18" customHeight="1" x14ac:dyDescent="0.25">
      <c r="A12" s="808" t="s">
        <v>587</v>
      </c>
      <c r="B12" s="822">
        <v>1056</v>
      </c>
      <c r="C12" s="823">
        <v>1059</v>
      </c>
      <c r="D12" s="822">
        <v>1056</v>
      </c>
      <c r="E12" s="823">
        <v>964</v>
      </c>
      <c r="F12" s="822">
        <v>1056</v>
      </c>
      <c r="G12" s="823">
        <v>975</v>
      </c>
      <c r="H12" s="822">
        <v>1056</v>
      </c>
      <c r="I12" s="823">
        <v>941</v>
      </c>
      <c r="J12" s="822">
        <v>1056</v>
      </c>
      <c r="K12" s="823">
        <v>1095</v>
      </c>
      <c r="L12" s="837">
        <f t="shared" si="0"/>
        <v>5280</v>
      </c>
      <c r="M12" s="837">
        <f t="shared" si="1"/>
        <v>5034</v>
      </c>
      <c r="N12" s="824">
        <f t="shared" si="2"/>
        <v>0.95340909090909087</v>
      </c>
    </row>
    <row r="13" spans="1:14" s="855" customFormat="1" ht="18" customHeight="1" x14ac:dyDescent="0.25">
      <c r="A13" s="808" t="s">
        <v>477</v>
      </c>
      <c r="B13" s="822">
        <v>528</v>
      </c>
      <c r="C13" s="823">
        <v>384</v>
      </c>
      <c r="D13" s="822">
        <v>528</v>
      </c>
      <c r="E13" s="823">
        <v>458</v>
      </c>
      <c r="F13" s="822">
        <v>528</v>
      </c>
      <c r="G13" s="823">
        <v>453</v>
      </c>
      <c r="H13" s="822">
        <v>528</v>
      </c>
      <c r="I13" s="823">
        <v>497</v>
      </c>
      <c r="J13" s="822">
        <v>528</v>
      </c>
      <c r="K13" s="823">
        <v>514</v>
      </c>
      <c r="L13" s="837">
        <f t="shared" si="0"/>
        <v>2640</v>
      </c>
      <c r="M13" s="837">
        <f t="shared" si="1"/>
        <v>2306</v>
      </c>
      <c r="N13" s="824">
        <f t="shared" si="2"/>
        <v>0.87348484848484853</v>
      </c>
    </row>
    <row r="14" spans="1:14" s="855" customFormat="1" ht="18" customHeight="1" x14ac:dyDescent="0.25">
      <c r="A14" s="808" t="s">
        <v>478</v>
      </c>
      <c r="B14" s="830">
        <v>160</v>
      </c>
      <c r="C14" s="823">
        <v>0</v>
      </c>
      <c r="D14" s="830">
        <v>160</v>
      </c>
      <c r="E14" s="823">
        <v>0</v>
      </c>
      <c r="F14" s="830">
        <v>160</v>
      </c>
      <c r="G14" s="823">
        <v>0</v>
      </c>
      <c r="H14" s="830">
        <v>160</v>
      </c>
      <c r="I14" s="823">
        <v>0</v>
      </c>
      <c r="J14" s="830">
        <v>160</v>
      </c>
      <c r="K14" s="823">
        <v>157</v>
      </c>
      <c r="L14" s="837">
        <f t="shared" si="0"/>
        <v>800</v>
      </c>
      <c r="M14" s="837">
        <f t="shared" si="1"/>
        <v>157</v>
      </c>
      <c r="N14" s="824">
        <f t="shared" si="2"/>
        <v>0.19625000000000001</v>
      </c>
    </row>
    <row r="15" spans="1:14" s="855" customFormat="1" ht="18" customHeight="1" x14ac:dyDescent="0.25">
      <c r="A15" s="808" t="s">
        <v>479</v>
      </c>
      <c r="B15" s="822">
        <v>792</v>
      </c>
      <c r="C15" s="823">
        <v>609</v>
      </c>
      <c r="D15" s="822">
        <v>792</v>
      </c>
      <c r="E15" s="823">
        <v>751</v>
      </c>
      <c r="F15" s="822">
        <v>792</v>
      </c>
      <c r="G15" s="823">
        <v>727</v>
      </c>
      <c r="H15" s="822">
        <v>792</v>
      </c>
      <c r="I15" s="823">
        <v>754</v>
      </c>
      <c r="J15" s="822">
        <v>792</v>
      </c>
      <c r="K15" s="823">
        <v>695</v>
      </c>
      <c r="L15" s="837">
        <f t="shared" si="0"/>
        <v>3960</v>
      </c>
      <c r="M15" s="837">
        <f t="shared" si="1"/>
        <v>3536</v>
      </c>
      <c r="N15" s="824">
        <f t="shared" si="2"/>
        <v>0.89292929292929291</v>
      </c>
    </row>
    <row r="16" spans="1:14" s="645" customFormat="1" ht="18" customHeight="1" x14ac:dyDescent="0.2">
      <c r="A16" s="858" t="s">
        <v>506</v>
      </c>
      <c r="B16" s="859">
        <v>648</v>
      </c>
      <c r="C16" s="853">
        <v>664</v>
      </c>
      <c r="D16" s="859">
        <v>648</v>
      </c>
      <c r="E16" s="853">
        <v>618</v>
      </c>
      <c r="F16" s="859">
        <v>648</v>
      </c>
      <c r="G16" s="853">
        <v>405</v>
      </c>
      <c r="H16" s="859">
        <v>648</v>
      </c>
      <c r="I16" s="853">
        <v>661</v>
      </c>
      <c r="J16" s="859">
        <v>648</v>
      </c>
      <c r="K16" s="853">
        <v>706</v>
      </c>
      <c r="L16" s="837">
        <f t="shared" si="0"/>
        <v>3240</v>
      </c>
      <c r="M16" s="837">
        <f t="shared" si="1"/>
        <v>3054</v>
      </c>
      <c r="N16" s="824">
        <f t="shared" si="2"/>
        <v>0.94259259259259254</v>
      </c>
    </row>
    <row r="17" spans="1:14" s="645" customFormat="1" ht="18" customHeight="1" x14ac:dyDescent="0.2">
      <c r="A17" s="858" t="s">
        <v>507</v>
      </c>
      <c r="B17" s="859">
        <v>36</v>
      </c>
      <c r="C17" s="853">
        <v>43</v>
      </c>
      <c r="D17" s="859">
        <v>36</v>
      </c>
      <c r="E17" s="853">
        <v>34</v>
      </c>
      <c r="F17" s="859">
        <v>36</v>
      </c>
      <c r="G17" s="853">
        <v>54</v>
      </c>
      <c r="H17" s="859">
        <v>36</v>
      </c>
      <c r="I17" s="853">
        <v>52</v>
      </c>
      <c r="J17" s="859">
        <v>36</v>
      </c>
      <c r="K17" s="853">
        <v>61</v>
      </c>
      <c r="L17" s="837">
        <f t="shared" si="0"/>
        <v>180</v>
      </c>
      <c r="M17" s="837">
        <f t="shared" si="1"/>
        <v>244</v>
      </c>
      <c r="N17" s="824">
        <f t="shared" si="2"/>
        <v>1.3555555555555556</v>
      </c>
    </row>
    <row r="18" spans="1:14" s="645" customFormat="1" ht="18" customHeight="1" x14ac:dyDescent="0.2">
      <c r="A18" s="858" t="s">
        <v>508</v>
      </c>
      <c r="B18" s="859">
        <v>122</v>
      </c>
      <c r="C18" s="853">
        <v>220</v>
      </c>
      <c r="D18" s="859">
        <v>122</v>
      </c>
      <c r="E18" s="853">
        <v>194</v>
      </c>
      <c r="F18" s="859">
        <v>122</v>
      </c>
      <c r="G18" s="853">
        <v>126</v>
      </c>
      <c r="H18" s="859">
        <v>122</v>
      </c>
      <c r="I18" s="853">
        <v>212</v>
      </c>
      <c r="J18" s="859">
        <v>122</v>
      </c>
      <c r="K18" s="853">
        <v>213</v>
      </c>
      <c r="L18" s="837">
        <f t="shared" si="0"/>
        <v>610</v>
      </c>
      <c r="M18" s="837">
        <f t="shared" si="1"/>
        <v>965</v>
      </c>
      <c r="N18" s="824">
        <f t="shared" si="2"/>
        <v>1.5819672131147542</v>
      </c>
    </row>
    <row r="19" spans="1:14" s="645" customFormat="1" ht="18" customHeight="1" x14ac:dyDescent="0.2">
      <c r="A19" s="858" t="s">
        <v>509</v>
      </c>
      <c r="B19" s="859">
        <v>30</v>
      </c>
      <c r="C19" s="853">
        <v>61</v>
      </c>
      <c r="D19" s="859">
        <v>30</v>
      </c>
      <c r="E19" s="853">
        <v>73</v>
      </c>
      <c r="F19" s="859">
        <v>30</v>
      </c>
      <c r="G19" s="853">
        <v>25</v>
      </c>
      <c r="H19" s="859">
        <v>30</v>
      </c>
      <c r="I19" s="853">
        <v>70</v>
      </c>
      <c r="J19" s="859">
        <v>30</v>
      </c>
      <c r="K19" s="853">
        <v>49</v>
      </c>
      <c r="L19" s="837">
        <f t="shared" si="0"/>
        <v>150</v>
      </c>
      <c r="M19" s="837">
        <f t="shared" si="1"/>
        <v>278</v>
      </c>
      <c r="N19" s="824">
        <f t="shared" si="2"/>
        <v>1.8533333333333333</v>
      </c>
    </row>
    <row r="20" spans="1:14" ht="18" customHeight="1" x14ac:dyDescent="0.25">
      <c r="A20" s="858" t="s">
        <v>613</v>
      </c>
      <c r="B20" s="822">
        <v>15</v>
      </c>
      <c r="C20" s="853">
        <v>19</v>
      </c>
      <c r="D20" s="822">
        <v>15</v>
      </c>
      <c r="E20" s="853">
        <v>19</v>
      </c>
      <c r="F20" s="822">
        <v>15</v>
      </c>
      <c r="G20" s="853">
        <v>23</v>
      </c>
      <c r="H20" s="822">
        <v>15</v>
      </c>
      <c r="I20" s="853">
        <v>30</v>
      </c>
      <c r="J20" s="822">
        <v>15</v>
      </c>
      <c r="K20" s="853">
        <v>20</v>
      </c>
      <c r="L20" s="837">
        <f t="shared" si="0"/>
        <v>75</v>
      </c>
      <c r="M20" s="837">
        <f t="shared" si="1"/>
        <v>111</v>
      </c>
      <c r="N20" s="824">
        <f t="shared" si="2"/>
        <v>1.48</v>
      </c>
    </row>
    <row r="21" spans="1:14" ht="18" customHeight="1" x14ac:dyDescent="0.25">
      <c r="A21" s="858" t="s">
        <v>514</v>
      </c>
      <c r="B21" s="822">
        <v>61</v>
      </c>
      <c r="C21" s="853">
        <v>80</v>
      </c>
      <c r="D21" s="822">
        <v>61</v>
      </c>
      <c r="E21" s="853">
        <v>83</v>
      </c>
      <c r="F21" s="822">
        <v>61</v>
      </c>
      <c r="G21" s="853">
        <v>69</v>
      </c>
      <c r="H21" s="822">
        <v>61</v>
      </c>
      <c r="I21" s="853">
        <v>72</v>
      </c>
      <c r="J21" s="822">
        <v>61</v>
      </c>
      <c r="K21" s="853">
        <v>89</v>
      </c>
      <c r="L21" s="837">
        <f t="shared" si="0"/>
        <v>305</v>
      </c>
      <c r="M21" s="837">
        <f t="shared" si="1"/>
        <v>393</v>
      </c>
      <c r="N21" s="824">
        <f t="shared" si="2"/>
        <v>1.2885245901639344</v>
      </c>
    </row>
    <row r="22" spans="1:14" s="645" customFormat="1" ht="18" customHeight="1" x14ac:dyDescent="0.2">
      <c r="A22" s="858" t="s">
        <v>580</v>
      </c>
      <c r="B22" s="859">
        <v>28</v>
      </c>
      <c r="C22" s="853">
        <v>0</v>
      </c>
      <c r="D22" s="859">
        <v>28</v>
      </c>
      <c r="E22" s="853">
        <v>0</v>
      </c>
      <c r="F22" s="859">
        <v>28</v>
      </c>
      <c r="G22" s="853">
        <v>5</v>
      </c>
      <c r="H22" s="859">
        <v>28</v>
      </c>
      <c r="I22" s="853">
        <v>38</v>
      </c>
      <c r="J22" s="859">
        <v>28</v>
      </c>
      <c r="K22" s="853">
        <v>36</v>
      </c>
      <c r="L22" s="837">
        <f t="shared" si="0"/>
        <v>140</v>
      </c>
      <c r="M22" s="837">
        <f t="shared" si="1"/>
        <v>79</v>
      </c>
      <c r="N22" s="824">
        <f t="shared" si="2"/>
        <v>0.56428571428571428</v>
      </c>
    </row>
    <row r="23" spans="1:14" s="645" customFormat="1" ht="18" customHeight="1" x14ac:dyDescent="0.2">
      <c r="A23" s="858" t="s">
        <v>513</v>
      </c>
      <c r="B23" s="859">
        <v>18</v>
      </c>
      <c r="C23" s="853">
        <v>0</v>
      </c>
      <c r="D23" s="859">
        <v>18</v>
      </c>
      <c r="E23" s="853">
        <v>0</v>
      </c>
      <c r="F23" s="859">
        <v>18</v>
      </c>
      <c r="G23" s="853">
        <v>0</v>
      </c>
      <c r="H23" s="859">
        <v>18</v>
      </c>
      <c r="I23" s="853">
        <v>14</v>
      </c>
      <c r="J23" s="859">
        <v>18</v>
      </c>
      <c r="K23" s="853">
        <v>17</v>
      </c>
      <c r="L23" s="837">
        <f t="shared" si="0"/>
        <v>90</v>
      </c>
      <c r="M23" s="837">
        <f t="shared" si="1"/>
        <v>31</v>
      </c>
      <c r="N23" s="824">
        <f t="shared" si="2"/>
        <v>0.34444444444444444</v>
      </c>
    </row>
    <row r="24" spans="1:14" s="645" customFormat="1" ht="18" customHeight="1" x14ac:dyDescent="0.2">
      <c r="A24" s="858" t="s">
        <v>588</v>
      </c>
      <c r="B24" s="859">
        <v>92</v>
      </c>
      <c r="C24" s="853">
        <v>81</v>
      </c>
      <c r="D24" s="859">
        <v>92</v>
      </c>
      <c r="E24" s="853">
        <v>106</v>
      </c>
      <c r="F24" s="859">
        <v>92</v>
      </c>
      <c r="G24" s="853">
        <v>104</v>
      </c>
      <c r="H24" s="859">
        <v>92</v>
      </c>
      <c r="I24" s="853">
        <v>148</v>
      </c>
      <c r="J24" s="859">
        <v>92</v>
      </c>
      <c r="K24" s="853">
        <v>63</v>
      </c>
      <c r="L24" s="837">
        <f t="shared" si="0"/>
        <v>460</v>
      </c>
      <c r="M24" s="837">
        <f t="shared" si="1"/>
        <v>502</v>
      </c>
      <c r="N24" s="824">
        <f t="shared" si="2"/>
        <v>1.0913043478260869</v>
      </c>
    </row>
    <row r="25" spans="1:14" s="645" customFormat="1" ht="18" customHeight="1" x14ac:dyDescent="0.2">
      <c r="A25" s="858" t="s">
        <v>589</v>
      </c>
      <c r="B25" s="859">
        <v>60</v>
      </c>
      <c r="C25" s="853">
        <v>48</v>
      </c>
      <c r="D25" s="859">
        <v>60</v>
      </c>
      <c r="E25" s="853">
        <v>79</v>
      </c>
      <c r="F25" s="859">
        <v>60</v>
      </c>
      <c r="G25" s="853">
        <v>54</v>
      </c>
      <c r="H25" s="859">
        <v>60</v>
      </c>
      <c r="I25" s="853">
        <v>69</v>
      </c>
      <c r="J25" s="859">
        <v>60</v>
      </c>
      <c r="K25" s="853">
        <v>41</v>
      </c>
      <c r="L25" s="837">
        <f t="shared" si="0"/>
        <v>300</v>
      </c>
      <c r="M25" s="837">
        <f t="shared" si="1"/>
        <v>291</v>
      </c>
      <c r="N25" s="824">
        <f t="shared" si="2"/>
        <v>0.97</v>
      </c>
    </row>
    <row r="26" spans="1:14" s="645" customFormat="1" ht="18" customHeight="1" x14ac:dyDescent="0.2">
      <c r="A26" s="858" t="s">
        <v>517</v>
      </c>
      <c r="B26" s="859">
        <v>96</v>
      </c>
      <c r="C26" s="853">
        <v>101</v>
      </c>
      <c r="D26" s="859">
        <v>96</v>
      </c>
      <c r="E26" s="853">
        <v>91</v>
      </c>
      <c r="F26" s="859">
        <v>96</v>
      </c>
      <c r="G26" s="853">
        <v>85</v>
      </c>
      <c r="H26" s="859">
        <v>96</v>
      </c>
      <c r="I26" s="853">
        <v>45</v>
      </c>
      <c r="J26" s="859">
        <v>96</v>
      </c>
      <c r="K26" s="853">
        <v>68</v>
      </c>
      <c r="L26" s="837">
        <f t="shared" si="0"/>
        <v>480</v>
      </c>
      <c r="M26" s="837">
        <f t="shared" si="1"/>
        <v>390</v>
      </c>
      <c r="N26" s="824">
        <f t="shared" si="2"/>
        <v>0.8125</v>
      </c>
    </row>
    <row r="27" spans="1:14" s="645" customFormat="1" ht="18" customHeight="1" x14ac:dyDescent="0.2">
      <c r="A27" s="858" t="s">
        <v>510</v>
      </c>
      <c r="B27" s="859">
        <v>16</v>
      </c>
      <c r="C27" s="853">
        <v>20</v>
      </c>
      <c r="D27" s="859">
        <v>16</v>
      </c>
      <c r="E27" s="853">
        <v>22</v>
      </c>
      <c r="F27" s="859">
        <v>16</v>
      </c>
      <c r="G27" s="853">
        <v>18</v>
      </c>
      <c r="H27" s="859">
        <v>16</v>
      </c>
      <c r="I27" s="853">
        <v>12</v>
      </c>
      <c r="J27" s="859">
        <v>16</v>
      </c>
      <c r="K27" s="853">
        <v>7</v>
      </c>
      <c r="L27" s="837">
        <f t="shared" si="0"/>
        <v>80</v>
      </c>
      <c r="M27" s="837">
        <f t="shared" si="1"/>
        <v>79</v>
      </c>
      <c r="N27" s="824">
        <f t="shared" si="2"/>
        <v>0.98750000000000004</v>
      </c>
    </row>
    <row r="28" spans="1:14" s="645" customFormat="1" ht="18" customHeight="1" x14ac:dyDescent="0.2">
      <c r="A28" s="858" t="s">
        <v>516</v>
      </c>
      <c r="B28" s="859">
        <v>60</v>
      </c>
      <c r="C28" s="853">
        <v>100</v>
      </c>
      <c r="D28" s="859">
        <v>60</v>
      </c>
      <c r="E28" s="853">
        <v>77</v>
      </c>
      <c r="F28" s="859">
        <v>60</v>
      </c>
      <c r="G28" s="853">
        <v>73</v>
      </c>
      <c r="H28" s="859">
        <v>60</v>
      </c>
      <c r="I28" s="853">
        <v>82</v>
      </c>
      <c r="J28" s="859">
        <v>60</v>
      </c>
      <c r="K28" s="853">
        <v>100</v>
      </c>
      <c r="L28" s="837">
        <f t="shared" si="0"/>
        <v>300</v>
      </c>
      <c r="M28" s="837">
        <f t="shared" si="1"/>
        <v>432</v>
      </c>
      <c r="N28" s="824">
        <f t="shared" si="2"/>
        <v>1.44</v>
      </c>
    </row>
    <row r="29" spans="1:14" s="645" customFormat="1" ht="18" customHeight="1" x14ac:dyDescent="0.2">
      <c r="A29" s="858" t="s">
        <v>515</v>
      </c>
      <c r="B29" s="859">
        <v>40</v>
      </c>
      <c r="C29" s="853">
        <v>40</v>
      </c>
      <c r="D29" s="859">
        <v>40</v>
      </c>
      <c r="E29" s="853">
        <v>50</v>
      </c>
      <c r="F29" s="859">
        <v>40</v>
      </c>
      <c r="G29" s="853">
        <v>42</v>
      </c>
      <c r="H29" s="859">
        <v>40</v>
      </c>
      <c r="I29" s="853">
        <v>37</v>
      </c>
      <c r="J29" s="859">
        <v>40</v>
      </c>
      <c r="K29" s="853">
        <v>43</v>
      </c>
      <c r="L29" s="837">
        <f t="shared" si="0"/>
        <v>200</v>
      </c>
      <c r="M29" s="837">
        <f t="shared" si="1"/>
        <v>212</v>
      </c>
      <c r="N29" s="824">
        <f t="shared" si="2"/>
        <v>1.06</v>
      </c>
    </row>
    <row r="30" spans="1:14" s="645" customFormat="1" ht="18" customHeight="1" x14ac:dyDescent="0.2">
      <c r="A30" s="858" t="s">
        <v>591</v>
      </c>
      <c r="B30" s="859">
        <v>150</v>
      </c>
      <c r="C30" s="853">
        <v>120</v>
      </c>
      <c r="D30" s="859">
        <v>150</v>
      </c>
      <c r="E30" s="853">
        <v>136</v>
      </c>
      <c r="F30" s="859">
        <v>150</v>
      </c>
      <c r="G30" s="853">
        <v>132</v>
      </c>
      <c r="H30" s="859">
        <v>150</v>
      </c>
      <c r="I30" s="853">
        <v>121</v>
      </c>
      <c r="J30" s="859">
        <v>150</v>
      </c>
      <c r="K30" s="853">
        <v>121</v>
      </c>
      <c r="L30" s="837">
        <f t="shared" si="0"/>
        <v>750</v>
      </c>
      <c r="M30" s="837">
        <f t="shared" si="1"/>
        <v>630</v>
      </c>
      <c r="N30" s="824">
        <f t="shared" si="2"/>
        <v>0.84</v>
      </c>
    </row>
    <row r="31" spans="1:14" s="645" customFormat="1" ht="18" customHeight="1" x14ac:dyDescent="0.2">
      <c r="A31" s="858" t="s">
        <v>585</v>
      </c>
      <c r="B31" s="859">
        <v>7</v>
      </c>
      <c r="C31" s="853">
        <v>14</v>
      </c>
      <c r="D31" s="859">
        <v>7</v>
      </c>
      <c r="E31" s="853">
        <v>11</v>
      </c>
      <c r="F31" s="859">
        <v>7</v>
      </c>
      <c r="G31" s="853">
        <v>12</v>
      </c>
      <c r="H31" s="859">
        <v>7</v>
      </c>
      <c r="I31" s="853">
        <v>10</v>
      </c>
      <c r="J31" s="859">
        <v>7</v>
      </c>
      <c r="K31" s="853">
        <v>9</v>
      </c>
      <c r="L31" s="837">
        <f t="shared" si="0"/>
        <v>35</v>
      </c>
      <c r="M31" s="837">
        <f t="shared" si="1"/>
        <v>56</v>
      </c>
      <c r="N31" s="824">
        <f t="shared" si="2"/>
        <v>1.6</v>
      </c>
    </row>
    <row r="32" spans="1:14" s="645" customFormat="1" ht="18" customHeight="1" thickBot="1" x14ac:dyDescent="0.25">
      <c r="A32" s="867" t="s">
        <v>511</v>
      </c>
      <c r="B32" s="868">
        <v>10</v>
      </c>
      <c r="C32" s="869">
        <v>0</v>
      </c>
      <c r="D32" s="868">
        <v>10</v>
      </c>
      <c r="E32" s="869">
        <v>0</v>
      </c>
      <c r="F32" s="868">
        <v>10</v>
      </c>
      <c r="G32" s="869">
        <v>0</v>
      </c>
      <c r="H32" s="868">
        <v>10</v>
      </c>
      <c r="I32" s="869">
        <v>0</v>
      </c>
      <c r="J32" s="868">
        <v>10</v>
      </c>
      <c r="K32" s="869">
        <v>0</v>
      </c>
      <c r="L32" s="870">
        <f t="shared" si="0"/>
        <v>50</v>
      </c>
      <c r="M32" s="870">
        <f t="shared" si="1"/>
        <v>0</v>
      </c>
      <c r="N32" s="871">
        <f t="shared" si="2"/>
        <v>0</v>
      </c>
    </row>
    <row r="33" spans="1:14" s="832" customFormat="1" ht="17.25" customHeight="1" x14ac:dyDescent="0.25">
      <c r="A33" s="864" t="s">
        <v>6</v>
      </c>
      <c r="B33" s="822">
        <f>SUM(B9:B32)</f>
        <v>4649</v>
      </c>
      <c r="C33" s="822">
        <f t="shared" ref="C33:E33" si="3">SUM(C9:C32)</f>
        <v>4416</v>
      </c>
      <c r="D33" s="822">
        <f>SUM(D9:D32)</f>
        <v>4649</v>
      </c>
      <c r="E33" s="822">
        <f t="shared" si="3"/>
        <v>4297</v>
      </c>
      <c r="F33" s="822">
        <f>SUM(F9:F32)</f>
        <v>4649</v>
      </c>
      <c r="G33" s="822">
        <f t="shared" ref="G33:I33" si="4">SUM(G9:G32)</f>
        <v>4046</v>
      </c>
      <c r="H33" s="822">
        <f>SUM(H9:H32)</f>
        <v>4649</v>
      </c>
      <c r="I33" s="822">
        <f t="shared" si="4"/>
        <v>4570</v>
      </c>
      <c r="J33" s="822">
        <f>SUM(J9:J32)</f>
        <v>4649</v>
      </c>
      <c r="K33" s="822">
        <f t="shared" ref="K33" si="5">SUM(K9:K32)</f>
        <v>4818</v>
      </c>
      <c r="L33" s="865">
        <f>SUM(L9:L32)</f>
        <v>23245</v>
      </c>
      <c r="M33" s="865">
        <f>SUM(M9:M32)</f>
        <v>22147</v>
      </c>
      <c r="N33" s="866">
        <f>IF(L33=0,"-",M33/L33)</f>
        <v>0.95276403527640352</v>
      </c>
    </row>
    <row r="34" spans="1:14" s="832" customFormat="1" ht="12.75" x14ac:dyDescent="0.25">
      <c r="A34" s="961" t="str">
        <f>'Pque N Mundo I'!$A$37</f>
        <v>Nota: as metas apresentadas serão ajustadas na avaliação do CTA com os descontos de déficits de vagas e ausênsias legais.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7"/>
    </row>
    <row r="35" spans="1:14" x14ac:dyDescent="0.25">
      <c r="A35" s="826" t="s">
        <v>679</v>
      </c>
      <c r="L35" s="834"/>
      <c r="M35" s="834"/>
    </row>
    <row r="36" spans="1:14" x14ac:dyDescent="0.25">
      <c r="L36" s="834"/>
      <c r="M36" s="834"/>
    </row>
    <row r="37" spans="1:14" x14ac:dyDescent="0.25">
      <c r="L37" s="834"/>
      <c r="M37" s="834"/>
    </row>
    <row r="38" spans="1:14" x14ac:dyDescent="0.25">
      <c r="L38" s="834"/>
      <c r="M38" s="834"/>
    </row>
    <row r="39" spans="1:14" x14ac:dyDescent="0.25">
      <c r="L39" s="834"/>
      <c r="M39" s="834"/>
    </row>
    <row r="40" spans="1:14" x14ac:dyDescent="0.25">
      <c r="L40" s="834"/>
      <c r="M40" s="834"/>
    </row>
    <row r="41" spans="1:14" x14ac:dyDescent="0.25">
      <c r="L41" s="834"/>
      <c r="M41" s="834"/>
    </row>
    <row r="42" spans="1:14" x14ac:dyDescent="0.25">
      <c r="L42" s="834"/>
      <c r="M42" s="834"/>
    </row>
    <row r="43" spans="1:14" x14ac:dyDescent="0.25">
      <c r="L43" s="834"/>
      <c r="M43" s="834"/>
    </row>
    <row r="44" spans="1:14" x14ac:dyDescent="0.25">
      <c r="L44" s="834"/>
      <c r="M44" s="834"/>
    </row>
    <row r="45" spans="1:14" x14ac:dyDescent="0.25">
      <c r="L45" s="834"/>
      <c r="M45" s="834"/>
    </row>
    <row r="46" spans="1:14" x14ac:dyDescent="0.25">
      <c r="L46" s="834"/>
      <c r="M46" s="834"/>
    </row>
    <row r="47" spans="1:14" x14ac:dyDescent="0.25">
      <c r="L47" s="834"/>
      <c r="M47" s="834"/>
    </row>
    <row r="48" spans="1:14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  <row r="254" spans="12:13" x14ac:dyDescent="0.25">
      <c r="L254" s="834"/>
      <c r="M254" s="834"/>
    </row>
    <row r="255" spans="12:13" x14ac:dyDescent="0.25">
      <c r="L255" s="834"/>
      <c r="M255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N251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6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0.42578125" customWidth="1"/>
    <col min="13" max="13" width="8" customWidth="1"/>
    <col min="14" max="14" width="8.1406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633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503</v>
      </c>
      <c r="B9" s="865">
        <v>783</v>
      </c>
      <c r="C9" s="831">
        <v>835</v>
      </c>
      <c r="D9" s="865">
        <v>783</v>
      </c>
      <c r="E9" s="831">
        <v>699</v>
      </c>
      <c r="F9" s="865">
        <v>783</v>
      </c>
      <c r="G9" s="831">
        <v>552</v>
      </c>
      <c r="H9" s="865">
        <v>783</v>
      </c>
      <c r="I9" s="831">
        <v>521</v>
      </c>
      <c r="J9" s="865">
        <v>783</v>
      </c>
      <c r="K9" s="831">
        <v>711</v>
      </c>
      <c r="L9" s="837">
        <f>B9+D9+F9+H9+J9</f>
        <v>3915</v>
      </c>
      <c r="M9" s="837">
        <f>C9+E9+G9+I9+K9</f>
        <v>3318</v>
      </c>
      <c r="N9" s="824">
        <f>IF(L9=0,"-",M9/L9)</f>
        <v>0.84750957854406128</v>
      </c>
    </row>
    <row r="10" spans="1:14" ht="18" customHeight="1" x14ac:dyDescent="0.25">
      <c r="A10" s="808" t="s">
        <v>586</v>
      </c>
      <c r="B10" s="822">
        <v>117</v>
      </c>
      <c r="C10" s="823">
        <v>199</v>
      </c>
      <c r="D10" s="822">
        <v>117</v>
      </c>
      <c r="E10" s="823">
        <v>120</v>
      </c>
      <c r="F10" s="822">
        <v>117</v>
      </c>
      <c r="G10" s="823">
        <v>68</v>
      </c>
      <c r="H10" s="822">
        <v>117</v>
      </c>
      <c r="I10" s="823">
        <v>76</v>
      </c>
      <c r="J10" s="822">
        <v>117</v>
      </c>
      <c r="K10" s="823">
        <v>98</v>
      </c>
      <c r="L10" s="837">
        <f t="shared" ref="L10:L28" si="0">B10+D10+F10+H10+J10</f>
        <v>585</v>
      </c>
      <c r="M10" s="837">
        <f t="shared" ref="M10:M28" si="1">C10+E10+G10+I10+K10</f>
        <v>561</v>
      </c>
      <c r="N10" s="824">
        <f t="shared" ref="N10:N28" si="2">IF(L10=0,"-",M10/L10)</f>
        <v>0.95897435897435901</v>
      </c>
    </row>
    <row r="11" spans="1:14" ht="18" customHeight="1" x14ac:dyDescent="0.25">
      <c r="A11" s="808" t="s">
        <v>504</v>
      </c>
      <c r="B11" s="859">
        <v>36</v>
      </c>
      <c r="C11" s="853">
        <v>24</v>
      </c>
      <c r="D11" s="859">
        <v>36</v>
      </c>
      <c r="E11" s="853">
        <v>21</v>
      </c>
      <c r="F11" s="859">
        <v>36</v>
      </c>
      <c r="G11" s="853">
        <v>12</v>
      </c>
      <c r="H11" s="859">
        <v>36</v>
      </c>
      <c r="I11" s="853">
        <v>20</v>
      </c>
      <c r="J11" s="859">
        <v>36</v>
      </c>
      <c r="K11" s="853">
        <v>30</v>
      </c>
      <c r="L11" s="837">
        <f t="shared" si="0"/>
        <v>180</v>
      </c>
      <c r="M11" s="837">
        <f t="shared" si="1"/>
        <v>107</v>
      </c>
      <c r="N11" s="824">
        <f t="shared" si="2"/>
        <v>0.59444444444444444</v>
      </c>
    </row>
    <row r="12" spans="1:14" ht="18" customHeight="1" x14ac:dyDescent="0.25">
      <c r="A12" s="808" t="s">
        <v>569</v>
      </c>
      <c r="B12" s="822">
        <v>792</v>
      </c>
      <c r="C12" s="823">
        <v>692</v>
      </c>
      <c r="D12" s="822">
        <v>792</v>
      </c>
      <c r="E12" s="823">
        <v>704</v>
      </c>
      <c r="F12" s="822">
        <v>792</v>
      </c>
      <c r="G12" s="823">
        <v>639</v>
      </c>
      <c r="H12" s="822">
        <v>792</v>
      </c>
      <c r="I12" s="823">
        <v>753</v>
      </c>
      <c r="J12" s="822">
        <v>792</v>
      </c>
      <c r="K12" s="823">
        <v>912</v>
      </c>
      <c r="L12" s="837">
        <f t="shared" si="0"/>
        <v>3960</v>
      </c>
      <c r="M12" s="837">
        <f t="shared" si="1"/>
        <v>3700</v>
      </c>
      <c r="N12" s="824">
        <f t="shared" si="2"/>
        <v>0.93434343434343436</v>
      </c>
    </row>
    <row r="13" spans="1:14" ht="18" customHeight="1" x14ac:dyDescent="0.25">
      <c r="A13" s="808" t="s">
        <v>477</v>
      </c>
      <c r="B13" s="822">
        <v>528</v>
      </c>
      <c r="C13" s="823">
        <v>393</v>
      </c>
      <c r="D13" s="822">
        <v>528</v>
      </c>
      <c r="E13" s="823">
        <v>347</v>
      </c>
      <c r="F13" s="822">
        <v>528</v>
      </c>
      <c r="G13" s="823">
        <v>380</v>
      </c>
      <c r="H13" s="822">
        <v>528</v>
      </c>
      <c r="I13" s="823">
        <v>380</v>
      </c>
      <c r="J13" s="822">
        <v>528</v>
      </c>
      <c r="K13" s="823">
        <v>426</v>
      </c>
      <c r="L13" s="837">
        <f t="shared" si="0"/>
        <v>2640</v>
      </c>
      <c r="M13" s="837">
        <f t="shared" si="1"/>
        <v>1926</v>
      </c>
      <c r="N13" s="824">
        <f t="shared" si="2"/>
        <v>0.7295454545454545</v>
      </c>
    </row>
    <row r="14" spans="1:14" ht="18" customHeight="1" x14ac:dyDescent="0.25">
      <c r="A14" s="808" t="s">
        <v>478</v>
      </c>
      <c r="B14" s="830">
        <v>160</v>
      </c>
      <c r="C14" s="823">
        <v>158</v>
      </c>
      <c r="D14" s="830">
        <v>160</v>
      </c>
      <c r="E14" s="823">
        <v>80</v>
      </c>
      <c r="F14" s="830">
        <v>160</v>
      </c>
      <c r="G14" s="823">
        <v>38</v>
      </c>
      <c r="H14" s="830">
        <v>160</v>
      </c>
      <c r="I14" s="823">
        <v>16</v>
      </c>
      <c r="J14" s="830">
        <v>160</v>
      </c>
      <c r="K14" s="823">
        <v>0</v>
      </c>
      <c r="L14" s="837">
        <f t="shared" si="0"/>
        <v>800</v>
      </c>
      <c r="M14" s="837">
        <f t="shared" si="1"/>
        <v>292</v>
      </c>
      <c r="N14" s="824">
        <f t="shared" si="2"/>
        <v>0.36499999999999999</v>
      </c>
    </row>
    <row r="15" spans="1:14" ht="18" customHeight="1" x14ac:dyDescent="0.25">
      <c r="A15" s="808" t="s">
        <v>479</v>
      </c>
      <c r="B15" s="822">
        <v>528</v>
      </c>
      <c r="C15" s="823">
        <v>39</v>
      </c>
      <c r="D15" s="822">
        <v>528</v>
      </c>
      <c r="E15" s="823">
        <v>32</v>
      </c>
      <c r="F15" s="822">
        <v>528</v>
      </c>
      <c r="G15" s="823">
        <v>28</v>
      </c>
      <c r="H15" s="822">
        <v>528</v>
      </c>
      <c r="I15" s="823">
        <v>11</v>
      </c>
      <c r="J15" s="822">
        <v>528</v>
      </c>
      <c r="K15" s="823">
        <v>0</v>
      </c>
      <c r="L15" s="837">
        <f t="shared" si="0"/>
        <v>2640</v>
      </c>
      <c r="M15" s="837">
        <f t="shared" si="1"/>
        <v>110</v>
      </c>
      <c r="N15" s="824">
        <f t="shared" si="2"/>
        <v>4.1666666666666664E-2</v>
      </c>
    </row>
    <row r="16" spans="1:14" s="645" customFormat="1" ht="18" customHeight="1" x14ac:dyDescent="0.2">
      <c r="A16" s="858" t="s">
        <v>506</v>
      </c>
      <c r="B16" s="859">
        <v>540</v>
      </c>
      <c r="C16" s="853">
        <v>358</v>
      </c>
      <c r="D16" s="859">
        <v>540</v>
      </c>
      <c r="E16" s="853">
        <v>479</v>
      </c>
      <c r="F16" s="859">
        <v>540</v>
      </c>
      <c r="G16" s="853">
        <v>501</v>
      </c>
      <c r="H16" s="859">
        <v>540</v>
      </c>
      <c r="I16" s="853">
        <v>588</v>
      </c>
      <c r="J16" s="859">
        <v>540</v>
      </c>
      <c r="K16" s="853">
        <v>565</v>
      </c>
      <c r="L16" s="837">
        <f t="shared" si="0"/>
        <v>2700</v>
      </c>
      <c r="M16" s="837">
        <f t="shared" si="1"/>
        <v>2491</v>
      </c>
      <c r="N16" s="824">
        <f t="shared" si="2"/>
        <v>0.92259259259259263</v>
      </c>
    </row>
    <row r="17" spans="1:14" s="645" customFormat="1" ht="18" customHeight="1" x14ac:dyDescent="0.2">
      <c r="A17" s="858" t="s">
        <v>507</v>
      </c>
      <c r="B17" s="859">
        <v>30</v>
      </c>
      <c r="C17" s="853">
        <v>78</v>
      </c>
      <c r="D17" s="859">
        <v>30</v>
      </c>
      <c r="E17" s="853">
        <v>34</v>
      </c>
      <c r="F17" s="859">
        <v>30</v>
      </c>
      <c r="G17" s="853">
        <v>31</v>
      </c>
      <c r="H17" s="859">
        <v>30</v>
      </c>
      <c r="I17" s="853">
        <v>33</v>
      </c>
      <c r="J17" s="859">
        <v>30</v>
      </c>
      <c r="K17" s="853">
        <v>46</v>
      </c>
      <c r="L17" s="837">
        <f t="shared" si="0"/>
        <v>150</v>
      </c>
      <c r="M17" s="837">
        <f t="shared" si="1"/>
        <v>222</v>
      </c>
      <c r="N17" s="824">
        <f t="shared" si="2"/>
        <v>1.48</v>
      </c>
    </row>
    <row r="18" spans="1:14" s="645" customFormat="1" ht="18" customHeight="1" x14ac:dyDescent="0.2">
      <c r="A18" s="858" t="s">
        <v>508</v>
      </c>
      <c r="B18" s="859">
        <v>122</v>
      </c>
      <c r="C18" s="853">
        <v>58</v>
      </c>
      <c r="D18" s="859">
        <v>122</v>
      </c>
      <c r="E18" s="853">
        <v>67</v>
      </c>
      <c r="F18" s="859">
        <v>122</v>
      </c>
      <c r="G18" s="853">
        <v>91</v>
      </c>
      <c r="H18" s="859">
        <v>122</v>
      </c>
      <c r="I18" s="853">
        <v>87</v>
      </c>
      <c r="J18" s="859">
        <v>122</v>
      </c>
      <c r="K18" s="853">
        <v>80</v>
      </c>
      <c r="L18" s="837">
        <f t="shared" si="0"/>
        <v>610</v>
      </c>
      <c r="M18" s="837">
        <f t="shared" si="1"/>
        <v>383</v>
      </c>
      <c r="N18" s="824">
        <f t="shared" si="2"/>
        <v>0.62786885245901636</v>
      </c>
    </row>
    <row r="19" spans="1:14" s="645" customFormat="1" ht="18" customHeight="1" x14ac:dyDescent="0.2">
      <c r="A19" s="858" t="s">
        <v>509</v>
      </c>
      <c r="B19" s="859">
        <v>30</v>
      </c>
      <c r="C19" s="853">
        <v>22</v>
      </c>
      <c r="D19" s="859">
        <v>30</v>
      </c>
      <c r="E19" s="853">
        <v>20</v>
      </c>
      <c r="F19" s="859">
        <v>30</v>
      </c>
      <c r="G19" s="853">
        <v>28</v>
      </c>
      <c r="H19" s="859">
        <v>30</v>
      </c>
      <c r="I19" s="853">
        <v>35</v>
      </c>
      <c r="J19" s="859">
        <v>30</v>
      </c>
      <c r="K19" s="853">
        <v>47</v>
      </c>
      <c r="L19" s="837">
        <f t="shared" si="0"/>
        <v>150</v>
      </c>
      <c r="M19" s="837">
        <f t="shared" si="1"/>
        <v>152</v>
      </c>
      <c r="N19" s="824">
        <f t="shared" si="2"/>
        <v>1.0133333333333334</v>
      </c>
    </row>
    <row r="20" spans="1:14" s="645" customFormat="1" ht="18" customHeight="1" x14ac:dyDescent="0.2">
      <c r="A20" s="858" t="s">
        <v>521</v>
      </c>
      <c r="B20" s="859">
        <v>46</v>
      </c>
      <c r="C20" s="853">
        <v>0</v>
      </c>
      <c r="D20" s="859">
        <v>46</v>
      </c>
      <c r="E20" s="853">
        <v>0</v>
      </c>
      <c r="F20" s="859">
        <v>46</v>
      </c>
      <c r="G20" s="853">
        <v>0</v>
      </c>
      <c r="H20" s="859">
        <v>46</v>
      </c>
      <c r="I20" s="853">
        <v>64</v>
      </c>
      <c r="J20" s="859">
        <v>46</v>
      </c>
      <c r="K20" s="853">
        <v>56</v>
      </c>
      <c r="L20" s="837">
        <f t="shared" si="0"/>
        <v>230</v>
      </c>
      <c r="M20" s="837">
        <f t="shared" si="1"/>
        <v>120</v>
      </c>
      <c r="N20" s="824">
        <f t="shared" si="2"/>
        <v>0.52173913043478259</v>
      </c>
    </row>
    <row r="21" spans="1:14" s="645" customFormat="1" ht="18" customHeight="1" x14ac:dyDescent="0.2">
      <c r="A21" s="858" t="s">
        <v>513</v>
      </c>
      <c r="B21" s="859">
        <v>30</v>
      </c>
      <c r="C21" s="853">
        <v>0</v>
      </c>
      <c r="D21" s="859">
        <v>30</v>
      </c>
      <c r="E21" s="853">
        <v>0</v>
      </c>
      <c r="F21" s="859">
        <v>30</v>
      </c>
      <c r="G21" s="853">
        <v>1</v>
      </c>
      <c r="H21" s="859">
        <v>30</v>
      </c>
      <c r="I21" s="853">
        <v>2</v>
      </c>
      <c r="J21" s="859">
        <v>30</v>
      </c>
      <c r="K21" s="853">
        <v>26</v>
      </c>
      <c r="L21" s="837">
        <f t="shared" si="0"/>
        <v>150</v>
      </c>
      <c r="M21" s="837">
        <f t="shared" si="1"/>
        <v>29</v>
      </c>
      <c r="N21" s="824">
        <f t="shared" si="2"/>
        <v>0.19333333333333333</v>
      </c>
    </row>
    <row r="22" spans="1:14" s="645" customFormat="1" ht="18" customHeight="1" x14ac:dyDescent="0.2">
      <c r="A22" s="858" t="s">
        <v>588</v>
      </c>
      <c r="B22" s="859">
        <v>92</v>
      </c>
      <c r="C22" s="853">
        <v>78</v>
      </c>
      <c r="D22" s="859">
        <v>92</v>
      </c>
      <c r="E22" s="853">
        <v>76</v>
      </c>
      <c r="F22" s="859">
        <v>92</v>
      </c>
      <c r="G22" s="853">
        <v>130</v>
      </c>
      <c r="H22" s="859">
        <v>92</v>
      </c>
      <c r="I22" s="853">
        <v>141</v>
      </c>
      <c r="J22" s="859">
        <v>92</v>
      </c>
      <c r="K22" s="853">
        <v>110</v>
      </c>
      <c r="L22" s="837">
        <f t="shared" si="0"/>
        <v>460</v>
      </c>
      <c r="M22" s="837">
        <f t="shared" si="1"/>
        <v>535</v>
      </c>
      <c r="N22" s="824">
        <f t="shared" si="2"/>
        <v>1.1630434782608696</v>
      </c>
    </row>
    <row r="23" spans="1:14" s="645" customFormat="1" ht="18" customHeight="1" x14ac:dyDescent="0.2">
      <c r="A23" s="858" t="s">
        <v>589</v>
      </c>
      <c r="B23" s="859">
        <v>60</v>
      </c>
      <c r="C23" s="853">
        <v>35</v>
      </c>
      <c r="D23" s="859">
        <v>60</v>
      </c>
      <c r="E23" s="853">
        <v>21</v>
      </c>
      <c r="F23" s="859">
        <v>60</v>
      </c>
      <c r="G23" s="853">
        <v>39</v>
      </c>
      <c r="H23" s="859">
        <v>60</v>
      </c>
      <c r="I23" s="853">
        <v>49</v>
      </c>
      <c r="J23" s="859">
        <v>60</v>
      </c>
      <c r="K23" s="853">
        <v>58</v>
      </c>
      <c r="L23" s="837">
        <f t="shared" si="0"/>
        <v>300</v>
      </c>
      <c r="M23" s="837">
        <f t="shared" si="1"/>
        <v>202</v>
      </c>
      <c r="N23" s="824">
        <f t="shared" si="2"/>
        <v>0.67333333333333334</v>
      </c>
    </row>
    <row r="24" spans="1:14" s="645" customFormat="1" ht="18" customHeight="1" x14ac:dyDescent="0.2">
      <c r="A24" s="858" t="s">
        <v>517</v>
      </c>
      <c r="B24" s="859">
        <v>96</v>
      </c>
      <c r="C24" s="853">
        <v>98</v>
      </c>
      <c r="D24" s="859">
        <v>96</v>
      </c>
      <c r="E24" s="853">
        <v>100</v>
      </c>
      <c r="F24" s="859">
        <v>96</v>
      </c>
      <c r="G24" s="853">
        <v>51</v>
      </c>
      <c r="H24" s="859">
        <v>96</v>
      </c>
      <c r="I24" s="853">
        <v>95</v>
      </c>
      <c r="J24" s="859">
        <v>96</v>
      </c>
      <c r="K24" s="853">
        <v>123</v>
      </c>
      <c r="L24" s="837">
        <f t="shared" si="0"/>
        <v>480</v>
      </c>
      <c r="M24" s="837">
        <f t="shared" si="1"/>
        <v>467</v>
      </c>
      <c r="N24" s="824">
        <f t="shared" si="2"/>
        <v>0.97291666666666665</v>
      </c>
    </row>
    <row r="25" spans="1:14" s="645" customFormat="1" ht="18" customHeight="1" x14ac:dyDescent="0.2">
      <c r="A25" s="858" t="s">
        <v>510</v>
      </c>
      <c r="B25" s="859">
        <v>16</v>
      </c>
      <c r="C25" s="853">
        <v>21</v>
      </c>
      <c r="D25" s="859">
        <v>16</v>
      </c>
      <c r="E25" s="853">
        <v>26</v>
      </c>
      <c r="F25" s="859">
        <v>16</v>
      </c>
      <c r="G25" s="853">
        <v>9</v>
      </c>
      <c r="H25" s="859">
        <v>16</v>
      </c>
      <c r="I25" s="853">
        <v>16</v>
      </c>
      <c r="J25" s="859">
        <v>16</v>
      </c>
      <c r="K25" s="853">
        <v>30</v>
      </c>
      <c r="L25" s="837">
        <f t="shared" si="0"/>
        <v>80</v>
      </c>
      <c r="M25" s="837">
        <f t="shared" si="1"/>
        <v>102</v>
      </c>
      <c r="N25" s="824">
        <f t="shared" si="2"/>
        <v>1.2749999999999999</v>
      </c>
    </row>
    <row r="26" spans="1:14" s="645" customFormat="1" ht="18" customHeight="1" x14ac:dyDescent="0.2">
      <c r="A26" s="858" t="s">
        <v>581</v>
      </c>
      <c r="B26" s="859">
        <v>120</v>
      </c>
      <c r="C26" s="853">
        <v>111</v>
      </c>
      <c r="D26" s="859">
        <v>120</v>
      </c>
      <c r="E26" s="853">
        <v>151</v>
      </c>
      <c r="F26" s="859">
        <v>120</v>
      </c>
      <c r="G26" s="853">
        <v>141</v>
      </c>
      <c r="H26" s="859">
        <v>120</v>
      </c>
      <c r="I26" s="853">
        <v>135</v>
      </c>
      <c r="J26" s="859">
        <v>120</v>
      </c>
      <c r="K26" s="853">
        <v>115</v>
      </c>
      <c r="L26" s="837">
        <f t="shared" si="0"/>
        <v>600</v>
      </c>
      <c r="M26" s="837">
        <f t="shared" si="1"/>
        <v>653</v>
      </c>
      <c r="N26" s="824">
        <f t="shared" si="2"/>
        <v>1.0883333333333334</v>
      </c>
    </row>
    <row r="27" spans="1:14" s="645" customFormat="1" ht="18" customHeight="1" x14ac:dyDescent="0.2">
      <c r="A27" s="858" t="s">
        <v>585</v>
      </c>
      <c r="B27" s="859">
        <v>7</v>
      </c>
      <c r="C27" s="853">
        <v>13</v>
      </c>
      <c r="D27" s="859">
        <v>7</v>
      </c>
      <c r="E27" s="853">
        <v>13</v>
      </c>
      <c r="F27" s="859">
        <v>7</v>
      </c>
      <c r="G27" s="853">
        <v>11</v>
      </c>
      <c r="H27" s="859">
        <v>7</v>
      </c>
      <c r="I27" s="853">
        <v>11</v>
      </c>
      <c r="J27" s="859">
        <v>7</v>
      </c>
      <c r="K27" s="853">
        <v>13</v>
      </c>
      <c r="L27" s="837">
        <f t="shared" si="0"/>
        <v>35</v>
      </c>
      <c r="M27" s="837">
        <f t="shared" si="1"/>
        <v>61</v>
      </c>
      <c r="N27" s="824">
        <f t="shared" si="2"/>
        <v>1.7428571428571429</v>
      </c>
    </row>
    <row r="28" spans="1:14" s="645" customFormat="1" ht="18" customHeight="1" thickBot="1" x14ac:dyDescent="0.25">
      <c r="A28" s="867" t="s">
        <v>511</v>
      </c>
      <c r="B28" s="868">
        <v>10</v>
      </c>
      <c r="C28" s="869">
        <v>9</v>
      </c>
      <c r="D28" s="868">
        <v>10</v>
      </c>
      <c r="E28" s="869">
        <v>7</v>
      </c>
      <c r="F28" s="868">
        <v>10</v>
      </c>
      <c r="G28" s="869">
        <v>31</v>
      </c>
      <c r="H28" s="868">
        <v>10</v>
      </c>
      <c r="I28" s="869">
        <v>30</v>
      </c>
      <c r="J28" s="868">
        <v>10</v>
      </c>
      <c r="K28" s="869">
        <v>13</v>
      </c>
      <c r="L28" s="870">
        <f t="shared" si="0"/>
        <v>50</v>
      </c>
      <c r="M28" s="870">
        <f t="shared" si="1"/>
        <v>90</v>
      </c>
      <c r="N28" s="871">
        <f t="shared" si="2"/>
        <v>1.8</v>
      </c>
    </row>
    <row r="29" spans="1:14" s="832" customFormat="1" ht="18" customHeight="1" x14ac:dyDescent="0.25">
      <c r="A29" s="864" t="s">
        <v>6</v>
      </c>
      <c r="B29" s="822">
        <f t="shared" ref="B29:C29" si="3">SUM(B9:B28)</f>
        <v>4143</v>
      </c>
      <c r="C29" s="822">
        <f t="shared" si="3"/>
        <v>3221</v>
      </c>
      <c r="D29" s="822">
        <f t="shared" ref="D29:E29" si="4">SUM(D9:D28)</f>
        <v>4143</v>
      </c>
      <c r="E29" s="822">
        <f t="shared" si="4"/>
        <v>2997</v>
      </c>
      <c r="F29" s="822">
        <f t="shared" ref="F29:G29" si="5">SUM(F9:F28)</f>
        <v>4143</v>
      </c>
      <c r="G29" s="822">
        <f t="shared" si="5"/>
        <v>2781</v>
      </c>
      <c r="H29" s="822">
        <f t="shared" ref="H29:I29" si="6">SUM(H9:H28)</f>
        <v>4143</v>
      </c>
      <c r="I29" s="822">
        <f t="shared" si="6"/>
        <v>3063</v>
      </c>
      <c r="J29" s="822">
        <f t="shared" ref="J29:K29" si="7">SUM(J9:J28)</f>
        <v>4143</v>
      </c>
      <c r="K29" s="822">
        <f t="shared" si="7"/>
        <v>3459</v>
      </c>
      <c r="L29" s="865">
        <f>SUM(L9:L28)</f>
        <v>20715</v>
      </c>
      <c r="M29" s="865">
        <f>SUM(M9:M28)</f>
        <v>15521</v>
      </c>
      <c r="N29" s="866">
        <f>IF(L29=0,"-",M29/L29)</f>
        <v>0.74926381848901757</v>
      </c>
    </row>
    <row r="30" spans="1:14" x14ac:dyDescent="0.25">
      <c r="A30" s="961" t="str">
        <f>'Pque N Mundo I'!$A$37</f>
        <v>Nota: as metas apresentadas serão ajustadas na avaliação do CTA com os descontos de déficits de vagas e ausênsias legais.</v>
      </c>
      <c r="L30" s="838"/>
      <c r="M30" s="838"/>
    </row>
    <row r="31" spans="1:14" x14ac:dyDescent="0.25">
      <c r="A31" s="826" t="s">
        <v>679</v>
      </c>
      <c r="L31" s="834"/>
      <c r="M31" s="834"/>
    </row>
    <row r="32" spans="1:14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N258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6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9" customWidth="1"/>
    <col min="13" max="14" width="8.425781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634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503</v>
      </c>
      <c r="B9" s="865">
        <v>522</v>
      </c>
      <c r="C9" s="831">
        <v>602</v>
      </c>
      <c r="D9" s="865">
        <v>522</v>
      </c>
      <c r="E9" s="831">
        <v>610</v>
      </c>
      <c r="F9" s="865">
        <v>522</v>
      </c>
      <c r="G9" s="831">
        <v>583</v>
      </c>
      <c r="H9" s="865">
        <v>522</v>
      </c>
      <c r="I9" s="831">
        <v>556</v>
      </c>
      <c r="J9" s="865">
        <v>522</v>
      </c>
      <c r="K9" s="831">
        <v>559</v>
      </c>
      <c r="L9" s="837">
        <f>B9+D9+F9+H9+J9</f>
        <v>2610</v>
      </c>
      <c r="M9" s="837">
        <f>C9+E9+G9+I9+K9</f>
        <v>2910</v>
      </c>
      <c r="N9" s="824">
        <f>IF(L9=0,"-",M9/L9)</f>
        <v>1.1149425287356323</v>
      </c>
    </row>
    <row r="10" spans="1:14" ht="18" customHeight="1" x14ac:dyDescent="0.25">
      <c r="A10" s="808" t="s">
        <v>586</v>
      </c>
      <c r="B10" s="822">
        <v>78</v>
      </c>
      <c r="C10" s="823">
        <v>82</v>
      </c>
      <c r="D10" s="822">
        <v>78</v>
      </c>
      <c r="E10" s="823">
        <v>105</v>
      </c>
      <c r="F10" s="822">
        <v>78</v>
      </c>
      <c r="G10" s="823">
        <v>66</v>
      </c>
      <c r="H10" s="822">
        <v>78</v>
      </c>
      <c r="I10" s="823">
        <v>79</v>
      </c>
      <c r="J10" s="822">
        <v>78</v>
      </c>
      <c r="K10" s="823">
        <v>81</v>
      </c>
      <c r="L10" s="837">
        <f t="shared" ref="L10:L30" si="0">B10+D10+F10+H10+J10</f>
        <v>390</v>
      </c>
      <c r="M10" s="837">
        <f t="shared" ref="M10:M30" si="1">C10+E10+G10+I10+K10</f>
        <v>413</v>
      </c>
      <c r="N10" s="824">
        <f t="shared" ref="N10:N30" si="2">IF(L10=0,"-",M10/L10)</f>
        <v>1.058974358974359</v>
      </c>
    </row>
    <row r="11" spans="1:14" ht="18" customHeight="1" x14ac:dyDescent="0.25">
      <c r="A11" s="808" t="s">
        <v>504</v>
      </c>
      <c r="B11" s="859">
        <v>24</v>
      </c>
      <c r="C11" s="853">
        <v>15</v>
      </c>
      <c r="D11" s="859">
        <v>24</v>
      </c>
      <c r="E11" s="853">
        <v>22</v>
      </c>
      <c r="F11" s="859">
        <v>24</v>
      </c>
      <c r="G11" s="853">
        <v>24</v>
      </c>
      <c r="H11" s="859">
        <v>24</v>
      </c>
      <c r="I11" s="853">
        <v>19</v>
      </c>
      <c r="J11" s="859">
        <v>24</v>
      </c>
      <c r="K11" s="853">
        <v>16</v>
      </c>
      <c r="L11" s="837">
        <f t="shared" si="0"/>
        <v>120</v>
      </c>
      <c r="M11" s="837">
        <f t="shared" si="1"/>
        <v>96</v>
      </c>
      <c r="N11" s="824">
        <f t="shared" si="2"/>
        <v>0.8</v>
      </c>
    </row>
    <row r="12" spans="1:14" ht="18" customHeight="1" x14ac:dyDescent="0.25">
      <c r="A12" s="808" t="s">
        <v>569</v>
      </c>
      <c r="B12" s="822">
        <f>528+132</f>
        <v>660</v>
      </c>
      <c r="C12" s="823">
        <v>633</v>
      </c>
      <c r="D12" s="822">
        <f>528+132</f>
        <v>660</v>
      </c>
      <c r="E12" s="823">
        <v>499</v>
      </c>
      <c r="F12" s="822">
        <f>528+132</f>
        <v>660</v>
      </c>
      <c r="G12" s="823">
        <v>594</v>
      </c>
      <c r="H12" s="822">
        <f>528+132</f>
        <v>660</v>
      </c>
      <c r="I12" s="823">
        <v>625</v>
      </c>
      <c r="J12" s="822">
        <f>528+132</f>
        <v>660</v>
      </c>
      <c r="K12" s="823">
        <v>521</v>
      </c>
      <c r="L12" s="837">
        <f t="shared" si="0"/>
        <v>3300</v>
      </c>
      <c r="M12" s="837">
        <f t="shared" si="1"/>
        <v>2872</v>
      </c>
      <c r="N12" s="824">
        <f t="shared" si="2"/>
        <v>0.87030303030303036</v>
      </c>
    </row>
    <row r="13" spans="1:14" ht="18" customHeight="1" x14ac:dyDescent="0.25">
      <c r="A13" s="808" t="s">
        <v>477</v>
      </c>
      <c r="B13" s="822">
        <f>264+132</f>
        <v>396</v>
      </c>
      <c r="C13" s="823">
        <v>206</v>
      </c>
      <c r="D13" s="822">
        <f>264+132</f>
        <v>396</v>
      </c>
      <c r="E13" s="823">
        <v>208</v>
      </c>
      <c r="F13" s="822">
        <f>264+132</f>
        <v>396</v>
      </c>
      <c r="G13" s="823">
        <v>304</v>
      </c>
      <c r="H13" s="822">
        <f>264+132</f>
        <v>396</v>
      </c>
      <c r="I13" s="823">
        <v>331</v>
      </c>
      <c r="J13" s="822">
        <f>264+132</f>
        <v>396</v>
      </c>
      <c r="K13" s="823">
        <v>377</v>
      </c>
      <c r="L13" s="837">
        <f t="shared" si="0"/>
        <v>1980</v>
      </c>
      <c r="M13" s="837">
        <f t="shared" si="1"/>
        <v>1426</v>
      </c>
      <c r="N13" s="824">
        <f t="shared" si="2"/>
        <v>0.72020202020202018</v>
      </c>
    </row>
    <row r="14" spans="1:14" ht="18" customHeight="1" x14ac:dyDescent="0.25">
      <c r="A14" s="858" t="s">
        <v>478</v>
      </c>
      <c r="B14" s="859">
        <v>80</v>
      </c>
      <c r="C14" s="853">
        <v>0</v>
      </c>
      <c r="D14" s="859">
        <v>80</v>
      </c>
      <c r="E14" s="853">
        <v>0</v>
      </c>
      <c r="F14" s="859">
        <v>80</v>
      </c>
      <c r="G14" s="853">
        <v>0</v>
      </c>
      <c r="H14" s="859">
        <v>80</v>
      </c>
      <c r="I14" s="853">
        <v>0</v>
      </c>
      <c r="J14" s="859">
        <v>80</v>
      </c>
      <c r="K14" s="853">
        <v>0</v>
      </c>
      <c r="L14" s="837">
        <f t="shared" si="0"/>
        <v>400</v>
      </c>
      <c r="M14" s="837">
        <f t="shared" si="1"/>
        <v>0</v>
      </c>
      <c r="N14" s="824">
        <f t="shared" si="2"/>
        <v>0</v>
      </c>
    </row>
    <row r="15" spans="1:14" ht="18" customHeight="1" x14ac:dyDescent="0.25">
      <c r="A15" s="808" t="s">
        <v>479</v>
      </c>
      <c r="B15" s="822">
        <v>528</v>
      </c>
      <c r="C15" s="823">
        <v>298</v>
      </c>
      <c r="D15" s="822">
        <v>528</v>
      </c>
      <c r="E15" s="823">
        <v>354</v>
      </c>
      <c r="F15" s="822">
        <v>528</v>
      </c>
      <c r="G15" s="823">
        <v>354</v>
      </c>
      <c r="H15" s="822">
        <v>528</v>
      </c>
      <c r="I15" s="823">
        <v>326</v>
      </c>
      <c r="J15" s="822">
        <v>528</v>
      </c>
      <c r="K15" s="823">
        <v>304</v>
      </c>
      <c r="L15" s="837">
        <f t="shared" si="0"/>
        <v>2640</v>
      </c>
      <c r="M15" s="837">
        <f t="shared" si="1"/>
        <v>1636</v>
      </c>
      <c r="N15" s="824">
        <f t="shared" si="2"/>
        <v>0.61969696969696975</v>
      </c>
    </row>
    <row r="16" spans="1:14" s="645" customFormat="1" ht="18" customHeight="1" x14ac:dyDescent="0.2">
      <c r="A16" s="858" t="s">
        <v>506</v>
      </c>
      <c r="B16" s="859">
        <v>432</v>
      </c>
      <c r="C16" s="853">
        <v>474</v>
      </c>
      <c r="D16" s="859">
        <v>432</v>
      </c>
      <c r="E16" s="853">
        <v>655</v>
      </c>
      <c r="F16" s="859">
        <v>432</v>
      </c>
      <c r="G16" s="853">
        <v>620</v>
      </c>
      <c r="H16" s="859">
        <v>432</v>
      </c>
      <c r="I16" s="853">
        <v>626</v>
      </c>
      <c r="J16" s="859">
        <v>432</v>
      </c>
      <c r="K16" s="853">
        <v>471</v>
      </c>
      <c r="L16" s="837">
        <f t="shared" si="0"/>
        <v>2160</v>
      </c>
      <c r="M16" s="837">
        <f t="shared" si="1"/>
        <v>2846</v>
      </c>
      <c r="N16" s="824">
        <f t="shared" si="2"/>
        <v>1.3175925925925926</v>
      </c>
    </row>
    <row r="17" spans="1:14" s="645" customFormat="1" ht="18" customHeight="1" x14ac:dyDescent="0.2">
      <c r="A17" s="858" t="s">
        <v>507</v>
      </c>
      <c r="B17" s="859">
        <v>24</v>
      </c>
      <c r="C17" s="853">
        <v>13</v>
      </c>
      <c r="D17" s="859">
        <v>24</v>
      </c>
      <c r="E17" s="853">
        <v>32</v>
      </c>
      <c r="F17" s="859">
        <v>24</v>
      </c>
      <c r="G17" s="853">
        <v>36</v>
      </c>
      <c r="H17" s="859">
        <v>24</v>
      </c>
      <c r="I17" s="853">
        <v>36</v>
      </c>
      <c r="J17" s="859">
        <v>24</v>
      </c>
      <c r="K17" s="853">
        <v>24</v>
      </c>
      <c r="L17" s="837">
        <f t="shared" si="0"/>
        <v>120</v>
      </c>
      <c r="M17" s="837">
        <f t="shared" si="1"/>
        <v>141</v>
      </c>
      <c r="N17" s="824">
        <f t="shared" si="2"/>
        <v>1.175</v>
      </c>
    </row>
    <row r="18" spans="1:14" s="645" customFormat="1" ht="18" customHeight="1" x14ac:dyDescent="0.2">
      <c r="A18" s="858" t="s">
        <v>508</v>
      </c>
      <c r="B18" s="859">
        <v>122</v>
      </c>
      <c r="C18" s="853">
        <v>120</v>
      </c>
      <c r="D18" s="859">
        <v>122</v>
      </c>
      <c r="E18" s="853">
        <v>127</v>
      </c>
      <c r="F18" s="859">
        <v>122</v>
      </c>
      <c r="G18" s="853">
        <v>122</v>
      </c>
      <c r="H18" s="859">
        <v>122</v>
      </c>
      <c r="I18" s="853">
        <v>89</v>
      </c>
      <c r="J18" s="859">
        <v>122</v>
      </c>
      <c r="K18" s="853">
        <v>141</v>
      </c>
      <c r="L18" s="837">
        <f t="shared" si="0"/>
        <v>610</v>
      </c>
      <c r="M18" s="837">
        <f t="shared" si="1"/>
        <v>599</v>
      </c>
      <c r="N18" s="824">
        <f t="shared" si="2"/>
        <v>0.9819672131147541</v>
      </c>
    </row>
    <row r="19" spans="1:14" s="645" customFormat="1" ht="18" customHeight="1" x14ac:dyDescent="0.2">
      <c r="A19" s="858" t="s">
        <v>509</v>
      </c>
      <c r="B19" s="859">
        <v>30</v>
      </c>
      <c r="C19" s="853">
        <v>45</v>
      </c>
      <c r="D19" s="859">
        <v>30</v>
      </c>
      <c r="E19" s="853">
        <v>40</v>
      </c>
      <c r="F19" s="859">
        <v>30</v>
      </c>
      <c r="G19" s="853">
        <v>78</v>
      </c>
      <c r="H19" s="859">
        <v>30</v>
      </c>
      <c r="I19" s="853">
        <v>55</v>
      </c>
      <c r="J19" s="859">
        <v>30</v>
      </c>
      <c r="K19" s="853">
        <v>48</v>
      </c>
      <c r="L19" s="837">
        <f t="shared" si="0"/>
        <v>150</v>
      </c>
      <c r="M19" s="837">
        <f t="shared" si="1"/>
        <v>266</v>
      </c>
      <c r="N19" s="824">
        <f t="shared" si="2"/>
        <v>1.7733333333333334</v>
      </c>
    </row>
    <row r="20" spans="1:14" s="645" customFormat="1" ht="18" customHeight="1" x14ac:dyDescent="0.2">
      <c r="A20" s="858" t="s">
        <v>568</v>
      </c>
      <c r="B20" s="859">
        <v>12</v>
      </c>
      <c r="C20" s="853">
        <v>4</v>
      </c>
      <c r="D20" s="859">
        <v>12</v>
      </c>
      <c r="E20" s="853">
        <v>15</v>
      </c>
      <c r="F20" s="859">
        <v>12</v>
      </c>
      <c r="G20" s="853">
        <v>14</v>
      </c>
      <c r="H20" s="859">
        <v>12</v>
      </c>
      <c r="I20" s="853">
        <v>15</v>
      </c>
      <c r="J20" s="859">
        <v>12</v>
      </c>
      <c r="K20" s="853">
        <v>15</v>
      </c>
      <c r="L20" s="837">
        <f t="shared" si="0"/>
        <v>60</v>
      </c>
      <c r="M20" s="837">
        <f t="shared" si="1"/>
        <v>63</v>
      </c>
      <c r="N20" s="824">
        <f t="shared" si="2"/>
        <v>1.05</v>
      </c>
    </row>
    <row r="21" spans="1:14" s="645" customFormat="1" ht="18" customHeight="1" x14ac:dyDescent="0.2">
      <c r="A21" s="858" t="s">
        <v>513</v>
      </c>
      <c r="B21" s="859">
        <v>8</v>
      </c>
      <c r="C21" s="853">
        <v>0</v>
      </c>
      <c r="D21" s="859">
        <v>8</v>
      </c>
      <c r="E21" s="853">
        <v>7</v>
      </c>
      <c r="F21" s="859">
        <v>8</v>
      </c>
      <c r="G21" s="853">
        <v>10</v>
      </c>
      <c r="H21" s="859">
        <v>8</v>
      </c>
      <c r="I21" s="853">
        <v>10</v>
      </c>
      <c r="J21" s="859">
        <v>8</v>
      </c>
      <c r="K21" s="853">
        <v>7</v>
      </c>
      <c r="L21" s="837">
        <f t="shared" si="0"/>
        <v>40</v>
      </c>
      <c r="M21" s="837">
        <f t="shared" si="1"/>
        <v>34</v>
      </c>
      <c r="N21" s="824">
        <f t="shared" si="2"/>
        <v>0.85</v>
      </c>
    </row>
    <row r="22" spans="1:14" s="645" customFormat="1" ht="18" customHeight="1" x14ac:dyDescent="0.2">
      <c r="A22" s="858" t="s">
        <v>517</v>
      </c>
      <c r="B22" s="859">
        <v>96</v>
      </c>
      <c r="C22" s="853">
        <v>116</v>
      </c>
      <c r="D22" s="859">
        <v>96</v>
      </c>
      <c r="E22" s="853">
        <v>56</v>
      </c>
      <c r="F22" s="859">
        <v>96</v>
      </c>
      <c r="G22" s="853">
        <v>53</v>
      </c>
      <c r="H22" s="859">
        <v>96</v>
      </c>
      <c r="I22" s="853">
        <v>57</v>
      </c>
      <c r="J22" s="859">
        <v>96</v>
      </c>
      <c r="K22" s="853">
        <v>65</v>
      </c>
      <c r="L22" s="837">
        <f t="shared" si="0"/>
        <v>480</v>
      </c>
      <c r="M22" s="837">
        <f t="shared" si="1"/>
        <v>347</v>
      </c>
      <c r="N22" s="824">
        <f t="shared" si="2"/>
        <v>0.72291666666666665</v>
      </c>
    </row>
    <row r="23" spans="1:14" s="645" customFormat="1" ht="18" customHeight="1" x14ac:dyDescent="0.2">
      <c r="A23" s="858" t="s">
        <v>510</v>
      </c>
      <c r="B23" s="859">
        <v>16</v>
      </c>
      <c r="C23" s="853">
        <v>24</v>
      </c>
      <c r="D23" s="859">
        <v>16</v>
      </c>
      <c r="E23" s="853">
        <v>13</v>
      </c>
      <c r="F23" s="859">
        <v>16</v>
      </c>
      <c r="G23" s="853">
        <v>8</v>
      </c>
      <c r="H23" s="859">
        <v>16</v>
      </c>
      <c r="I23" s="853">
        <v>14</v>
      </c>
      <c r="J23" s="859">
        <v>16</v>
      </c>
      <c r="K23" s="853">
        <v>16</v>
      </c>
      <c r="L23" s="837">
        <f t="shared" si="0"/>
        <v>80</v>
      </c>
      <c r="M23" s="837">
        <f t="shared" si="1"/>
        <v>75</v>
      </c>
      <c r="N23" s="824">
        <f t="shared" si="2"/>
        <v>0.9375</v>
      </c>
    </row>
    <row r="24" spans="1:14" s="645" customFormat="1" ht="18" customHeight="1" x14ac:dyDescent="0.2">
      <c r="A24" s="858" t="s">
        <v>522</v>
      </c>
      <c r="B24" s="859">
        <v>60</v>
      </c>
      <c r="C24" s="853">
        <v>0</v>
      </c>
      <c r="D24" s="859">
        <v>60</v>
      </c>
      <c r="E24" s="853">
        <v>0</v>
      </c>
      <c r="F24" s="859">
        <v>60</v>
      </c>
      <c r="G24" s="853">
        <v>0</v>
      </c>
      <c r="H24" s="859">
        <v>60</v>
      </c>
      <c r="I24" s="853">
        <v>23</v>
      </c>
      <c r="J24" s="859">
        <v>60</v>
      </c>
      <c r="K24" s="853">
        <v>88</v>
      </c>
      <c r="L24" s="837">
        <f t="shared" si="0"/>
        <v>300</v>
      </c>
      <c r="M24" s="837">
        <f t="shared" si="1"/>
        <v>111</v>
      </c>
      <c r="N24" s="824">
        <f t="shared" si="2"/>
        <v>0.37</v>
      </c>
    </row>
    <row r="25" spans="1:14" s="645" customFormat="1" ht="18" customHeight="1" x14ac:dyDescent="0.2">
      <c r="A25" s="858" t="s">
        <v>515</v>
      </c>
      <c r="B25" s="859">
        <v>40</v>
      </c>
      <c r="C25" s="853">
        <v>0</v>
      </c>
      <c r="D25" s="859">
        <v>40</v>
      </c>
      <c r="E25" s="853">
        <v>0</v>
      </c>
      <c r="F25" s="859">
        <v>40</v>
      </c>
      <c r="G25" s="853">
        <v>0</v>
      </c>
      <c r="H25" s="859">
        <v>40</v>
      </c>
      <c r="I25" s="853">
        <v>22</v>
      </c>
      <c r="J25" s="859">
        <v>40</v>
      </c>
      <c r="K25" s="853">
        <v>45</v>
      </c>
      <c r="L25" s="837">
        <f t="shared" si="0"/>
        <v>200</v>
      </c>
      <c r="M25" s="837">
        <f t="shared" si="1"/>
        <v>67</v>
      </c>
      <c r="N25" s="824">
        <f t="shared" si="2"/>
        <v>0.33500000000000002</v>
      </c>
    </row>
    <row r="26" spans="1:14" s="645" customFormat="1" ht="18" customHeight="1" x14ac:dyDescent="0.2">
      <c r="A26" s="858" t="s">
        <v>588</v>
      </c>
      <c r="B26" s="859">
        <v>92</v>
      </c>
      <c r="C26" s="853">
        <v>56</v>
      </c>
      <c r="D26" s="859">
        <v>92</v>
      </c>
      <c r="E26" s="853">
        <v>37</v>
      </c>
      <c r="F26" s="859">
        <v>92</v>
      </c>
      <c r="G26" s="853">
        <v>102</v>
      </c>
      <c r="H26" s="859">
        <v>92</v>
      </c>
      <c r="I26" s="853">
        <v>90</v>
      </c>
      <c r="J26" s="859">
        <v>92</v>
      </c>
      <c r="K26" s="853">
        <v>56</v>
      </c>
      <c r="L26" s="837">
        <f t="shared" si="0"/>
        <v>460</v>
      </c>
      <c r="M26" s="837">
        <f t="shared" si="1"/>
        <v>341</v>
      </c>
      <c r="N26" s="824">
        <f t="shared" si="2"/>
        <v>0.74130434782608701</v>
      </c>
    </row>
    <row r="27" spans="1:14" s="645" customFormat="1" ht="18" customHeight="1" x14ac:dyDescent="0.2">
      <c r="A27" s="858" t="s">
        <v>589</v>
      </c>
      <c r="B27" s="859">
        <v>60</v>
      </c>
      <c r="C27" s="853">
        <v>28</v>
      </c>
      <c r="D27" s="859">
        <v>60</v>
      </c>
      <c r="E27" s="853">
        <v>29</v>
      </c>
      <c r="F27" s="859">
        <v>60</v>
      </c>
      <c r="G27" s="853">
        <v>69</v>
      </c>
      <c r="H27" s="859">
        <v>60</v>
      </c>
      <c r="I27" s="853">
        <v>63</v>
      </c>
      <c r="J27" s="859">
        <v>60</v>
      </c>
      <c r="K27" s="853">
        <v>28</v>
      </c>
      <c r="L27" s="837">
        <f t="shared" si="0"/>
        <v>300</v>
      </c>
      <c r="M27" s="837">
        <f t="shared" si="1"/>
        <v>217</v>
      </c>
      <c r="N27" s="824">
        <f t="shared" si="2"/>
        <v>0.72333333333333338</v>
      </c>
    </row>
    <row r="28" spans="1:14" s="645" customFormat="1" ht="18" customHeight="1" x14ac:dyDescent="0.2">
      <c r="A28" s="858" t="s">
        <v>591</v>
      </c>
      <c r="B28" s="859">
        <v>120</v>
      </c>
      <c r="C28" s="853">
        <v>104</v>
      </c>
      <c r="D28" s="859">
        <v>120</v>
      </c>
      <c r="E28" s="853">
        <v>120</v>
      </c>
      <c r="F28" s="859">
        <v>120</v>
      </c>
      <c r="G28" s="853">
        <v>100</v>
      </c>
      <c r="H28" s="859">
        <v>120</v>
      </c>
      <c r="I28" s="853">
        <v>118</v>
      </c>
      <c r="J28" s="859">
        <v>120</v>
      </c>
      <c r="K28" s="853">
        <v>110</v>
      </c>
      <c r="L28" s="837">
        <f t="shared" si="0"/>
        <v>600</v>
      </c>
      <c r="M28" s="837">
        <f t="shared" si="1"/>
        <v>552</v>
      </c>
      <c r="N28" s="824">
        <f t="shared" si="2"/>
        <v>0.92</v>
      </c>
    </row>
    <row r="29" spans="1:14" s="645" customFormat="1" ht="18" customHeight="1" x14ac:dyDescent="0.2">
      <c r="A29" s="858" t="s">
        <v>585</v>
      </c>
      <c r="B29" s="859">
        <v>7</v>
      </c>
      <c r="C29" s="853">
        <v>8</v>
      </c>
      <c r="D29" s="859">
        <v>7</v>
      </c>
      <c r="E29" s="853">
        <v>7</v>
      </c>
      <c r="F29" s="859">
        <v>7</v>
      </c>
      <c r="G29" s="853">
        <v>9</v>
      </c>
      <c r="H29" s="859">
        <v>7</v>
      </c>
      <c r="I29" s="853">
        <v>8</v>
      </c>
      <c r="J29" s="859">
        <v>7</v>
      </c>
      <c r="K29" s="853">
        <v>10</v>
      </c>
      <c r="L29" s="837">
        <f t="shared" si="0"/>
        <v>35</v>
      </c>
      <c r="M29" s="837">
        <f t="shared" si="1"/>
        <v>42</v>
      </c>
      <c r="N29" s="824">
        <f t="shared" si="2"/>
        <v>1.2</v>
      </c>
    </row>
    <row r="30" spans="1:14" s="645" customFormat="1" ht="18" customHeight="1" thickBot="1" x14ac:dyDescent="0.25">
      <c r="A30" s="867" t="s">
        <v>511</v>
      </c>
      <c r="B30" s="868">
        <v>10</v>
      </c>
      <c r="C30" s="869">
        <v>14</v>
      </c>
      <c r="D30" s="868">
        <v>10</v>
      </c>
      <c r="E30" s="869">
        <v>35</v>
      </c>
      <c r="F30" s="868">
        <v>10</v>
      </c>
      <c r="G30" s="869">
        <v>17</v>
      </c>
      <c r="H30" s="868">
        <v>10</v>
      </c>
      <c r="I30" s="869">
        <v>24</v>
      </c>
      <c r="J30" s="868">
        <v>10</v>
      </c>
      <c r="K30" s="869">
        <v>41</v>
      </c>
      <c r="L30" s="870">
        <f t="shared" si="0"/>
        <v>50</v>
      </c>
      <c r="M30" s="870">
        <f t="shared" si="1"/>
        <v>131</v>
      </c>
      <c r="N30" s="871">
        <f t="shared" si="2"/>
        <v>2.62</v>
      </c>
    </row>
    <row r="31" spans="1:14" s="832" customFormat="1" ht="18" customHeight="1" x14ac:dyDescent="0.25">
      <c r="A31" s="864" t="s">
        <v>6</v>
      </c>
      <c r="B31" s="822">
        <f t="shared" ref="B31:C31" si="3">SUM(B9:B30)</f>
        <v>3417</v>
      </c>
      <c r="C31" s="822">
        <f t="shared" si="3"/>
        <v>2842</v>
      </c>
      <c r="D31" s="822">
        <f t="shared" ref="D31:E31" si="4">SUM(D9:D30)</f>
        <v>3417</v>
      </c>
      <c r="E31" s="822">
        <f t="shared" si="4"/>
        <v>2971</v>
      </c>
      <c r="F31" s="822">
        <f t="shared" ref="F31:G31" si="5">SUM(F9:F30)</f>
        <v>3417</v>
      </c>
      <c r="G31" s="822">
        <f t="shared" si="5"/>
        <v>3163</v>
      </c>
      <c r="H31" s="822">
        <f t="shared" ref="H31:I31" si="6">SUM(H9:H30)</f>
        <v>3417</v>
      </c>
      <c r="I31" s="822">
        <f t="shared" si="6"/>
        <v>3186</v>
      </c>
      <c r="J31" s="822">
        <f t="shared" ref="J31:K31" si="7">SUM(J9:J30)</f>
        <v>3417</v>
      </c>
      <c r="K31" s="822">
        <f t="shared" si="7"/>
        <v>3023</v>
      </c>
      <c r="L31" s="865">
        <f>SUM(L9:L30)</f>
        <v>17085</v>
      </c>
      <c r="M31" s="865">
        <f>SUM(M9:M30)</f>
        <v>15185</v>
      </c>
      <c r="N31" s="866">
        <f>IF(L31=0,"-",M31/L31)</f>
        <v>0.88879133743049454</v>
      </c>
    </row>
    <row r="32" spans="1:14" x14ac:dyDescent="0.25">
      <c r="A32" s="961" t="str">
        <f>'Pque N Mundo I'!$A$37</f>
        <v>Nota: as metas apresentadas serão ajustadas na avaliação do CTA com os descontos de déficits de vagas e ausênsias legais.</v>
      </c>
      <c r="L32" s="838"/>
      <c r="M32" s="838"/>
    </row>
    <row r="33" spans="1:13" x14ac:dyDescent="0.25">
      <c r="A33" s="826" t="s">
        <v>679</v>
      </c>
      <c r="L33" s="834"/>
      <c r="M33" s="834"/>
    </row>
    <row r="34" spans="1:13" x14ac:dyDescent="0.25">
      <c r="L34" s="834"/>
      <c r="M34" s="834"/>
    </row>
    <row r="35" spans="1:13" x14ac:dyDescent="0.25">
      <c r="L35" s="834"/>
      <c r="M35" s="834"/>
    </row>
    <row r="36" spans="1:13" x14ac:dyDescent="0.25">
      <c r="L36" s="834"/>
      <c r="M36" s="834"/>
    </row>
    <row r="37" spans="1:13" x14ac:dyDescent="0.25">
      <c r="L37" s="834"/>
      <c r="M37" s="834"/>
    </row>
    <row r="38" spans="1:13" x14ac:dyDescent="0.25">
      <c r="L38" s="834"/>
      <c r="M38" s="834"/>
    </row>
    <row r="39" spans="1:13" x14ac:dyDescent="0.25">
      <c r="L39" s="834"/>
      <c r="M39" s="834"/>
    </row>
    <row r="40" spans="1:13" x14ac:dyDescent="0.25">
      <c r="L40" s="834"/>
      <c r="M40" s="834"/>
    </row>
    <row r="41" spans="1:13" x14ac:dyDescent="0.25">
      <c r="L41" s="834"/>
      <c r="M41" s="834"/>
    </row>
    <row r="42" spans="1:13" x14ac:dyDescent="0.25">
      <c r="L42" s="834"/>
      <c r="M42" s="834"/>
    </row>
    <row r="43" spans="1:13" x14ac:dyDescent="0.25">
      <c r="L43" s="834"/>
      <c r="M43" s="834"/>
    </row>
    <row r="44" spans="1:13" x14ac:dyDescent="0.25">
      <c r="L44" s="834"/>
      <c r="M44" s="834"/>
    </row>
    <row r="45" spans="1:13" x14ac:dyDescent="0.25">
      <c r="L45" s="834"/>
      <c r="M45" s="834"/>
    </row>
    <row r="46" spans="1:13" x14ac:dyDescent="0.25">
      <c r="L46" s="834"/>
      <c r="M46" s="834"/>
    </row>
    <row r="47" spans="1:13" x14ac:dyDescent="0.25">
      <c r="L47" s="834"/>
      <c r="M47" s="834"/>
    </row>
    <row r="48" spans="1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  <row r="254" spans="12:13" x14ac:dyDescent="0.25">
      <c r="L254" s="834"/>
      <c r="M254" s="834"/>
    </row>
    <row r="255" spans="12:13" x14ac:dyDescent="0.25">
      <c r="L255" s="834"/>
      <c r="M255" s="834"/>
    </row>
    <row r="256" spans="12:13" x14ac:dyDescent="0.25">
      <c r="L256" s="834"/>
      <c r="M256" s="834"/>
    </row>
    <row r="257" spans="12:13" x14ac:dyDescent="0.25">
      <c r="L257" s="834"/>
      <c r="M257" s="834"/>
    </row>
    <row r="258" spans="12:13" x14ac:dyDescent="0.25">
      <c r="L258" s="834"/>
      <c r="M258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N253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7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7.28515625" bestFit="1" customWidth="1"/>
    <col min="13" max="13" width="8" customWidth="1"/>
    <col min="14" max="14" width="8.1406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635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503</v>
      </c>
      <c r="B9" s="865">
        <v>522</v>
      </c>
      <c r="C9" s="831">
        <v>636</v>
      </c>
      <c r="D9" s="865">
        <v>522</v>
      </c>
      <c r="E9" s="831">
        <v>603</v>
      </c>
      <c r="F9" s="865">
        <v>522</v>
      </c>
      <c r="G9" s="831">
        <v>586</v>
      </c>
      <c r="H9" s="865">
        <v>522</v>
      </c>
      <c r="I9" s="831">
        <v>346</v>
      </c>
      <c r="J9" s="865">
        <v>522</v>
      </c>
      <c r="K9" s="831">
        <v>605</v>
      </c>
      <c r="L9" s="837">
        <f>B9+D9+F9+H9+J9</f>
        <v>2610</v>
      </c>
      <c r="M9" s="837">
        <f>C9+E9+G9+I9+K9</f>
        <v>2776</v>
      </c>
      <c r="N9" s="824">
        <f>IF(L9=0,"-",M9/L9)</f>
        <v>1.0636015325670498</v>
      </c>
    </row>
    <row r="10" spans="1:14" ht="18" customHeight="1" x14ac:dyDescent="0.25">
      <c r="A10" s="808" t="s">
        <v>586</v>
      </c>
      <c r="B10" s="822">
        <v>78</v>
      </c>
      <c r="C10" s="823">
        <v>104</v>
      </c>
      <c r="D10" s="822">
        <v>78</v>
      </c>
      <c r="E10" s="823">
        <v>100</v>
      </c>
      <c r="F10" s="822">
        <v>78</v>
      </c>
      <c r="G10" s="823">
        <v>90</v>
      </c>
      <c r="H10" s="822">
        <v>78</v>
      </c>
      <c r="I10" s="823">
        <v>38</v>
      </c>
      <c r="J10" s="822">
        <v>78</v>
      </c>
      <c r="K10" s="823">
        <v>89</v>
      </c>
      <c r="L10" s="837">
        <f t="shared" ref="L10:L25" si="0">B10+D10+F10+H10+J10</f>
        <v>390</v>
      </c>
      <c r="M10" s="837">
        <f t="shared" ref="M10:M25" si="1">C10+E10+G10+I10+K10</f>
        <v>421</v>
      </c>
      <c r="N10" s="824">
        <f t="shared" ref="N10:N25" si="2">IF(L10=0,"-",M10/L10)</f>
        <v>1.0794871794871794</v>
      </c>
    </row>
    <row r="11" spans="1:14" ht="18" customHeight="1" x14ac:dyDescent="0.25">
      <c r="A11" s="808" t="s">
        <v>504</v>
      </c>
      <c r="B11" s="859">
        <v>24</v>
      </c>
      <c r="C11" s="853">
        <v>21</v>
      </c>
      <c r="D11" s="859">
        <v>24</v>
      </c>
      <c r="E11" s="853">
        <v>19</v>
      </c>
      <c r="F11" s="859">
        <v>24</v>
      </c>
      <c r="G11" s="853">
        <v>21</v>
      </c>
      <c r="H11" s="859">
        <v>24</v>
      </c>
      <c r="I11" s="853">
        <v>17</v>
      </c>
      <c r="J11" s="859">
        <v>24</v>
      </c>
      <c r="K11" s="853">
        <v>26</v>
      </c>
      <c r="L11" s="837">
        <f t="shared" si="0"/>
        <v>120</v>
      </c>
      <c r="M11" s="837">
        <f t="shared" si="1"/>
        <v>104</v>
      </c>
      <c r="N11" s="824">
        <f t="shared" si="2"/>
        <v>0.8666666666666667</v>
      </c>
    </row>
    <row r="12" spans="1:14" ht="18" customHeight="1" x14ac:dyDescent="0.25">
      <c r="A12" s="808" t="s">
        <v>569</v>
      </c>
      <c r="B12" s="822">
        <v>792</v>
      </c>
      <c r="C12" s="823">
        <v>633</v>
      </c>
      <c r="D12" s="822">
        <v>792</v>
      </c>
      <c r="E12" s="823">
        <v>801</v>
      </c>
      <c r="F12" s="822">
        <v>792</v>
      </c>
      <c r="G12" s="823">
        <v>486</v>
      </c>
      <c r="H12" s="822">
        <v>792</v>
      </c>
      <c r="I12" s="823">
        <v>665</v>
      </c>
      <c r="J12" s="822">
        <v>792</v>
      </c>
      <c r="K12" s="823">
        <v>580</v>
      </c>
      <c r="L12" s="837">
        <f t="shared" si="0"/>
        <v>3960</v>
      </c>
      <c r="M12" s="837">
        <f t="shared" si="1"/>
        <v>3165</v>
      </c>
      <c r="N12" s="824">
        <f t="shared" si="2"/>
        <v>0.7992424242424242</v>
      </c>
    </row>
    <row r="13" spans="1:14" ht="18" customHeight="1" x14ac:dyDescent="0.25">
      <c r="A13" s="808" t="s">
        <v>477</v>
      </c>
      <c r="B13" s="822">
        <v>396</v>
      </c>
      <c r="C13" s="823">
        <v>206</v>
      </c>
      <c r="D13" s="822">
        <v>396</v>
      </c>
      <c r="E13" s="823">
        <v>185</v>
      </c>
      <c r="F13" s="822">
        <v>396</v>
      </c>
      <c r="G13" s="823">
        <v>212</v>
      </c>
      <c r="H13" s="822">
        <v>396</v>
      </c>
      <c r="I13" s="823">
        <v>120</v>
      </c>
      <c r="J13" s="822">
        <v>396</v>
      </c>
      <c r="K13" s="823">
        <v>178</v>
      </c>
      <c r="L13" s="837">
        <f t="shared" si="0"/>
        <v>1980</v>
      </c>
      <c r="M13" s="837">
        <f t="shared" si="1"/>
        <v>901</v>
      </c>
      <c r="N13" s="824">
        <f t="shared" si="2"/>
        <v>0.45505050505050504</v>
      </c>
    </row>
    <row r="14" spans="1:14" ht="18" customHeight="1" x14ac:dyDescent="0.25">
      <c r="A14" s="808" t="s">
        <v>479</v>
      </c>
      <c r="B14" s="822">
        <v>528</v>
      </c>
      <c r="C14" s="823">
        <v>262</v>
      </c>
      <c r="D14" s="822">
        <v>528</v>
      </c>
      <c r="E14" s="823">
        <v>273</v>
      </c>
      <c r="F14" s="822">
        <v>528</v>
      </c>
      <c r="G14" s="823">
        <v>295</v>
      </c>
      <c r="H14" s="822">
        <v>528</v>
      </c>
      <c r="I14" s="823">
        <v>258</v>
      </c>
      <c r="J14" s="822">
        <v>528</v>
      </c>
      <c r="K14" s="823">
        <v>243</v>
      </c>
      <c r="L14" s="837">
        <f t="shared" si="0"/>
        <v>2640</v>
      </c>
      <c r="M14" s="837">
        <f t="shared" si="1"/>
        <v>1331</v>
      </c>
      <c r="N14" s="824">
        <f t="shared" si="2"/>
        <v>0.50416666666666665</v>
      </c>
    </row>
    <row r="15" spans="1:14" s="645" customFormat="1" ht="18" customHeight="1" x14ac:dyDescent="0.2">
      <c r="A15" s="858" t="s">
        <v>506</v>
      </c>
      <c r="B15" s="859">
        <v>540</v>
      </c>
      <c r="C15" s="853">
        <v>639</v>
      </c>
      <c r="D15" s="859">
        <v>540</v>
      </c>
      <c r="E15" s="853">
        <v>801</v>
      </c>
      <c r="F15" s="859">
        <v>540</v>
      </c>
      <c r="G15" s="853">
        <v>549</v>
      </c>
      <c r="H15" s="859">
        <v>540</v>
      </c>
      <c r="I15" s="853">
        <v>800</v>
      </c>
      <c r="J15" s="859">
        <v>540</v>
      </c>
      <c r="K15" s="853">
        <v>625</v>
      </c>
      <c r="L15" s="837">
        <f t="shared" si="0"/>
        <v>2700</v>
      </c>
      <c r="M15" s="837">
        <f t="shared" si="1"/>
        <v>3414</v>
      </c>
      <c r="N15" s="824">
        <f t="shared" si="2"/>
        <v>1.2644444444444445</v>
      </c>
    </row>
    <row r="16" spans="1:14" s="645" customFormat="1" ht="18" customHeight="1" x14ac:dyDescent="0.2">
      <c r="A16" s="858" t="s">
        <v>507</v>
      </c>
      <c r="B16" s="859">
        <v>30</v>
      </c>
      <c r="C16" s="853">
        <v>53</v>
      </c>
      <c r="D16" s="859">
        <v>30</v>
      </c>
      <c r="E16" s="853">
        <v>38</v>
      </c>
      <c r="F16" s="859">
        <v>30</v>
      </c>
      <c r="G16" s="853">
        <v>36</v>
      </c>
      <c r="H16" s="859">
        <v>30</v>
      </c>
      <c r="I16" s="853">
        <v>55</v>
      </c>
      <c r="J16" s="859">
        <v>30</v>
      </c>
      <c r="K16" s="853">
        <v>38</v>
      </c>
      <c r="L16" s="837">
        <f t="shared" si="0"/>
        <v>150</v>
      </c>
      <c r="M16" s="837">
        <f t="shared" si="1"/>
        <v>220</v>
      </c>
      <c r="N16" s="824">
        <f t="shared" si="2"/>
        <v>1.4666666666666666</v>
      </c>
    </row>
    <row r="17" spans="1:14" s="645" customFormat="1" ht="18" customHeight="1" x14ac:dyDescent="0.2">
      <c r="A17" s="858" t="s">
        <v>508</v>
      </c>
      <c r="B17" s="859">
        <v>61</v>
      </c>
      <c r="C17" s="853">
        <v>84</v>
      </c>
      <c r="D17" s="859">
        <v>61</v>
      </c>
      <c r="E17" s="853">
        <v>61</v>
      </c>
      <c r="F17" s="859">
        <v>61</v>
      </c>
      <c r="G17" s="853">
        <v>0</v>
      </c>
      <c r="H17" s="859">
        <v>61</v>
      </c>
      <c r="I17" s="853">
        <v>38</v>
      </c>
      <c r="J17" s="859">
        <v>61</v>
      </c>
      <c r="K17" s="853">
        <v>36</v>
      </c>
      <c r="L17" s="837">
        <f t="shared" si="0"/>
        <v>305</v>
      </c>
      <c r="M17" s="837">
        <f t="shared" si="1"/>
        <v>219</v>
      </c>
      <c r="N17" s="824">
        <f t="shared" si="2"/>
        <v>0.71803278688524586</v>
      </c>
    </row>
    <row r="18" spans="1:14" s="645" customFormat="1" ht="18" customHeight="1" x14ac:dyDescent="0.2">
      <c r="A18" s="858" t="s">
        <v>509</v>
      </c>
      <c r="B18" s="859">
        <v>15</v>
      </c>
      <c r="C18" s="853">
        <v>16</v>
      </c>
      <c r="D18" s="859">
        <v>15</v>
      </c>
      <c r="E18" s="853">
        <v>14</v>
      </c>
      <c r="F18" s="859">
        <v>15</v>
      </c>
      <c r="G18" s="853">
        <v>0</v>
      </c>
      <c r="H18" s="859">
        <v>15</v>
      </c>
      <c r="I18" s="853">
        <v>12</v>
      </c>
      <c r="J18" s="859">
        <v>15</v>
      </c>
      <c r="K18" s="853">
        <v>13</v>
      </c>
      <c r="L18" s="837">
        <f t="shared" si="0"/>
        <v>75</v>
      </c>
      <c r="M18" s="837">
        <f t="shared" si="1"/>
        <v>55</v>
      </c>
      <c r="N18" s="824">
        <f t="shared" si="2"/>
        <v>0.73333333333333328</v>
      </c>
    </row>
    <row r="19" spans="1:14" s="645" customFormat="1" ht="18" customHeight="1" x14ac:dyDescent="0.2">
      <c r="A19" s="858" t="s">
        <v>517</v>
      </c>
      <c r="B19" s="859">
        <v>96</v>
      </c>
      <c r="C19" s="853">
        <v>69</v>
      </c>
      <c r="D19" s="859">
        <v>96</v>
      </c>
      <c r="E19" s="853">
        <v>45</v>
      </c>
      <c r="F19" s="859">
        <v>96</v>
      </c>
      <c r="G19" s="853">
        <v>93</v>
      </c>
      <c r="H19" s="859">
        <v>96</v>
      </c>
      <c r="I19" s="853">
        <v>91</v>
      </c>
      <c r="J19" s="859">
        <v>96</v>
      </c>
      <c r="K19" s="853">
        <v>46</v>
      </c>
      <c r="L19" s="837">
        <f t="shared" si="0"/>
        <v>480</v>
      </c>
      <c r="M19" s="837">
        <f t="shared" si="1"/>
        <v>344</v>
      </c>
      <c r="N19" s="824">
        <f t="shared" si="2"/>
        <v>0.71666666666666667</v>
      </c>
    </row>
    <row r="20" spans="1:14" s="645" customFormat="1" ht="18" customHeight="1" x14ac:dyDescent="0.2">
      <c r="A20" s="858" t="s">
        <v>510</v>
      </c>
      <c r="B20" s="859">
        <v>16</v>
      </c>
      <c r="C20" s="853">
        <v>10</v>
      </c>
      <c r="D20" s="859">
        <v>16</v>
      </c>
      <c r="E20" s="853">
        <v>8</v>
      </c>
      <c r="F20" s="859">
        <v>16</v>
      </c>
      <c r="G20" s="853">
        <v>17</v>
      </c>
      <c r="H20" s="859">
        <v>16</v>
      </c>
      <c r="I20" s="853">
        <v>16</v>
      </c>
      <c r="J20" s="859">
        <v>16</v>
      </c>
      <c r="K20" s="853">
        <v>10</v>
      </c>
      <c r="L20" s="837">
        <f t="shared" si="0"/>
        <v>80</v>
      </c>
      <c r="M20" s="837">
        <f t="shared" si="1"/>
        <v>61</v>
      </c>
      <c r="N20" s="824">
        <f t="shared" si="2"/>
        <v>0.76249999999999996</v>
      </c>
    </row>
    <row r="21" spans="1:14" s="645" customFormat="1" ht="18" customHeight="1" x14ac:dyDescent="0.2">
      <c r="A21" s="858" t="s">
        <v>588</v>
      </c>
      <c r="B21" s="859">
        <v>92</v>
      </c>
      <c r="C21" s="853">
        <v>72</v>
      </c>
      <c r="D21" s="859">
        <v>92</v>
      </c>
      <c r="E21" s="853">
        <v>118</v>
      </c>
      <c r="F21" s="859">
        <v>92</v>
      </c>
      <c r="G21" s="853">
        <v>99</v>
      </c>
      <c r="H21" s="859">
        <v>92</v>
      </c>
      <c r="I21" s="853">
        <v>124</v>
      </c>
      <c r="J21" s="859">
        <v>92</v>
      </c>
      <c r="K21" s="853">
        <v>113</v>
      </c>
      <c r="L21" s="837">
        <f t="shared" si="0"/>
        <v>460</v>
      </c>
      <c r="M21" s="837">
        <f t="shared" si="1"/>
        <v>526</v>
      </c>
      <c r="N21" s="824">
        <f t="shared" si="2"/>
        <v>1.1434782608695653</v>
      </c>
    </row>
    <row r="22" spans="1:14" s="645" customFormat="1" ht="18" customHeight="1" x14ac:dyDescent="0.2">
      <c r="A22" s="858" t="s">
        <v>589</v>
      </c>
      <c r="B22" s="859">
        <v>60</v>
      </c>
      <c r="C22" s="853">
        <v>46</v>
      </c>
      <c r="D22" s="859">
        <v>60</v>
      </c>
      <c r="E22" s="853">
        <v>60</v>
      </c>
      <c r="F22" s="859">
        <v>60</v>
      </c>
      <c r="G22" s="853">
        <v>62</v>
      </c>
      <c r="H22" s="859">
        <v>60</v>
      </c>
      <c r="I22" s="853">
        <v>60</v>
      </c>
      <c r="J22" s="859">
        <v>60</v>
      </c>
      <c r="K22" s="853">
        <v>63</v>
      </c>
      <c r="L22" s="837">
        <f t="shared" si="0"/>
        <v>300</v>
      </c>
      <c r="M22" s="837">
        <f t="shared" si="1"/>
        <v>291</v>
      </c>
      <c r="N22" s="824">
        <f t="shared" si="2"/>
        <v>0.97</v>
      </c>
    </row>
    <row r="23" spans="1:14" s="645" customFormat="1" ht="18" customHeight="1" x14ac:dyDescent="0.2">
      <c r="A23" s="858" t="s">
        <v>581</v>
      </c>
      <c r="B23" s="859">
        <v>120</v>
      </c>
      <c r="C23" s="853">
        <v>114</v>
      </c>
      <c r="D23" s="859">
        <v>120</v>
      </c>
      <c r="E23" s="853">
        <v>122</v>
      </c>
      <c r="F23" s="859">
        <v>120</v>
      </c>
      <c r="G23" s="853">
        <v>132</v>
      </c>
      <c r="H23" s="859">
        <v>120</v>
      </c>
      <c r="I23" s="853">
        <v>121</v>
      </c>
      <c r="J23" s="859">
        <v>120</v>
      </c>
      <c r="K23" s="853">
        <v>121</v>
      </c>
      <c r="L23" s="837">
        <f t="shared" si="0"/>
        <v>600</v>
      </c>
      <c r="M23" s="837">
        <f t="shared" si="1"/>
        <v>610</v>
      </c>
      <c r="N23" s="824">
        <f t="shared" si="2"/>
        <v>1.0166666666666666</v>
      </c>
    </row>
    <row r="24" spans="1:14" s="645" customFormat="1" ht="18" customHeight="1" x14ac:dyDescent="0.2">
      <c r="A24" s="858" t="s">
        <v>585</v>
      </c>
      <c r="B24" s="859">
        <v>7</v>
      </c>
      <c r="C24" s="853">
        <v>7</v>
      </c>
      <c r="D24" s="859">
        <v>7</v>
      </c>
      <c r="E24" s="853">
        <v>14</v>
      </c>
      <c r="F24" s="859">
        <v>7</v>
      </c>
      <c r="G24" s="853">
        <v>10</v>
      </c>
      <c r="H24" s="859">
        <v>7</v>
      </c>
      <c r="I24" s="853">
        <v>2</v>
      </c>
      <c r="J24" s="859">
        <v>7</v>
      </c>
      <c r="K24" s="853">
        <v>12</v>
      </c>
      <c r="L24" s="837">
        <f t="shared" si="0"/>
        <v>35</v>
      </c>
      <c r="M24" s="837">
        <f t="shared" si="1"/>
        <v>45</v>
      </c>
      <c r="N24" s="824">
        <f t="shared" si="2"/>
        <v>1.2857142857142858</v>
      </c>
    </row>
    <row r="25" spans="1:14" s="645" customFormat="1" ht="18" customHeight="1" thickBot="1" x14ac:dyDescent="0.25">
      <c r="A25" s="867" t="s">
        <v>511</v>
      </c>
      <c r="B25" s="868">
        <v>10</v>
      </c>
      <c r="C25" s="869">
        <v>7</v>
      </c>
      <c r="D25" s="868">
        <v>10</v>
      </c>
      <c r="E25" s="869">
        <v>2</v>
      </c>
      <c r="F25" s="868">
        <v>10</v>
      </c>
      <c r="G25" s="869">
        <v>0</v>
      </c>
      <c r="H25" s="868">
        <v>10</v>
      </c>
      <c r="I25" s="869">
        <v>0</v>
      </c>
      <c r="J25" s="868">
        <v>10</v>
      </c>
      <c r="K25" s="869">
        <v>0</v>
      </c>
      <c r="L25" s="870">
        <f t="shared" si="0"/>
        <v>50</v>
      </c>
      <c r="M25" s="870">
        <f t="shared" si="1"/>
        <v>9</v>
      </c>
      <c r="N25" s="871">
        <f t="shared" si="2"/>
        <v>0.18</v>
      </c>
    </row>
    <row r="26" spans="1:14" s="832" customFormat="1" ht="17.25" customHeight="1" x14ac:dyDescent="0.25">
      <c r="A26" s="864" t="s">
        <v>6</v>
      </c>
      <c r="B26" s="822">
        <f t="shared" ref="B26:M26" si="3">SUM(B9:B25)</f>
        <v>3387</v>
      </c>
      <c r="C26" s="822">
        <f t="shared" si="3"/>
        <v>2979</v>
      </c>
      <c r="D26" s="822">
        <f t="shared" si="3"/>
        <v>3387</v>
      </c>
      <c r="E26" s="822">
        <f t="shared" si="3"/>
        <v>3264</v>
      </c>
      <c r="F26" s="822">
        <f t="shared" ref="F26:G26" si="4">SUM(F9:F25)</f>
        <v>3387</v>
      </c>
      <c r="G26" s="822">
        <f t="shared" si="4"/>
        <v>2688</v>
      </c>
      <c r="H26" s="822">
        <f t="shared" ref="H26:I26" si="5">SUM(H9:H25)</f>
        <v>3387</v>
      </c>
      <c r="I26" s="822">
        <f t="shared" si="5"/>
        <v>2763</v>
      </c>
      <c r="J26" s="822">
        <f t="shared" ref="J26:K26" si="6">SUM(J9:J25)</f>
        <v>3387</v>
      </c>
      <c r="K26" s="822">
        <f t="shared" si="6"/>
        <v>2798</v>
      </c>
      <c r="L26" s="865">
        <f>SUM(L9:L25)</f>
        <v>16935</v>
      </c>
      <c r="M26" s="865">
        <f t="shared" si="3"/>
        <v>14492</v>
      </c>
      <c r="N26" s="866">
        <f t="shared" ref="N26" si="7">IF(L26=0,"-",M26/L26)</f>
        <v>0.85574254502509595</v>
      </c>
    </row>
    <row r="27" spans="1:14" x14ac:dyDescent="0.25">
      <c r="A27" s="961" t="str">
        <f>'Pque N Mundo I'!$A$37</f>
        <v>Nota: as metas apresentadas serão ajustadas na avaliação do CTA com os descontos de déficits de vagas e ausênsias legais.</v>
      </c>
      <c r="L27" s="838"/>
      <c r="M27" s="838"/>
    </row>
    <row r="28" spans="1:14" x14ac:dyDescent="0.25">
      <c r="A28" s="826" t="s">
        <v>679</v>
      </c>
      <c r="L28" s="834"/>
      <c r="M28" s="834"/>
    </row>
    <row r="29" spans="1:14" x14ac:dyDescent="0.25">
      <c r="L29" s="834"/>
      <c r="M29" s="834"/>
    </row>
    <row r="30" spans="1:14" x14ac:dyDescent="0.25">
      <c r="L30" s="834"/>
      <c r="M30" s="834"/>
    </row>
    <row r="31" spans="1:14" x14ac:dyDescent="0.25">
      <c r="L31" s="834"/>
      <c r="M31" s="834"/>
    </row>
    <row r="32" spans="1:14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N248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7.1406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0.140625" customWidth="1"/>
    <col min="13" max="13" width="8" customWidth="1"/>
    <col min="14" max="14" width="8.5703125" customWidth="1"/>
    <col min="15" max="15" width="5.57031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636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503</v>
      </c>
      <c r="B9" s="865">
        <v>783</v>
      </c>
      <c r="C9" s="831">
        <v>712</v>
      </c>
      <c r="D9" s="865">
        <v>783</v>
      </c>
      <c r="E9" s="831">
        <v>558</v>
      </c>
      <c r="F9" s="865">
        <v>783</v>
      </c>
      <c r="G9" s="831">
        <v>509</v>
      </c>
      <c r="H9" s="865">
        <v>783</v>
      </c>
      <c r="I9" s="831">
        <v>612</v>
      </c>
      <c r="J9" s="865">
        <v>783</v>
      </c>
      <c r="K9" s="831">
        <v>667</v>
      </c>
      <c r="L9" s="837">
        <f>B9+D9+F9+H9+J9</f>
        <v>3915</v>
      </c>
      <c r="M9" s="837">
        <f>C9+E9+G9+I9+K9</f>
        <v>3058</v>
      </c>
      <c r="N9" s="824">
        <f>IF(L9=0,"-",M9/L9)</f>
        <v>0.78109833971902942</v>
      </c>
    </row>
    <row r="10" spans="1:14" ht="18" customHeight="1" x14ac:dyDescent="0.25">
      <c r="A10" s="808" t="s">
        <v>586</v>
      </c>
      <c r="B10" s="822">
        <v>117</v>
      </c>
      <c r="C10" s="823">
        <v>271</v>
      </c>
      <c r="D10" s="822">
        <v>117</v>
      </c>
      <c r="E10" s="823">
        <v>100</v>
      </c>
      <c r="F10" s="822">
        <v>117</v>
      </c>
      <c r="G10" s="823">
        <v>67</v>
      </c>
      <c r="H10" s="822">
        <v>117</v>
      </c>
      <c r="I10" s="823">
        <v>70</v>
      </c>
      <c r="J10" s="822">
        <v>117</v>
      </c>
      <c r="K10" s="823">
        <v>85</v>
      </c>
      <c r="L10" s="837">
        <f t="shared" ref="L10:L28" si="0">B10+D10+F10+H10+J10</f>
        <v>585</v>
      </c>
      <c r="M10" s="837">
        <f t="shared" ref="M10:M28" si="1">C10+E10+G10+I10+K10</f>
        <v>593</v>
      </c>
      <c r="N10" s="824">
        <f>IF(L10=0,"-",M10/L10)</f>
        <v>1.0136752136752136</v>
      </c>
    </row>
    <row r="11" spans="1:14" ht="18" customHeight="1" x14ac:dyDescent="0.25">
      <c r="A11" s="808" t="s">
        <v>504</v>
      </c>
      <c r="B11" s="859">
        <v>36</v>
      </c>
      <c r="C11" s="853">
        <v>19</v>
      </c>
      <c r="D11" s="859">
        <v>36</v>
      </c>
      <c r="E11" s="853">
        <v>11</v>
      </c>
      <c r="F11" s="859">
        <v>36</v>
      </c>
      <c r="G11" s="853">
        <v>6</v>
      </c>
      <c r="H11" s="859">
        <v>36</v>
      </c>
      <c r="I11" s="853">
        <v>12</v>
      </c>
      <c r="J11" s="859">
        <v>36</v>
      </c>
      <c r="K11" s="853">
        <v>26</v>
      </c>
      <c r="L11" s="837">
        <f t="shared" si="0"/>
        <v>180</v>
      </c>
      <c r="M11" s="837">
        <f t="shared" si="1"/>
        <v>74</v>
      </c>
      <c r="N11" s="824">
        <f t="shared" ref="N11:N28" si="2">IF(L11=0,"-",M11/L11)</f>
        <v>0.41111111111111109</v>
      </c>
    </row>
    <row r="12" spans="1:14" ht="18" customHeight="1" x14ac:dyDescent="0.25">
      <c r="A12" s="808" t="s">
        <v>569</v>
      </c>
      <c r="B12" s="822">
        <v>792</v>
      </c>
      <c r="C12" s="823">
        <v>570</v>
      </c>
      <c r="D12" s="822">
        <v>792</v>
      </c>
      <c r="E12" s="823">
        <v>712</v>
      </c>
      <c r="F12" s="822">
        <v>792</v>
      </c>
      <c r="G12" s="823">
        <v>568</v>
      </c>
      <c r="H12" s="822">
        <v>792</v>
      </c>
      <c r="I12" s="823">
        <v>680</v>
      </c>
      <c r="J12" s="822">
        <v>792</v>
      </c>
      <c r="K12" s="823">
        <v>715</v>
      </c>
      <c r="L12" s="837">
        <f t="shared" si="0"/>
        <v>3960</v>
      </c>
      <c r="M12" s="837">
        <f t="shared" si="1"/>
        <v>3245</v>
      </c>
      <c r="N12" s="824">
        <f t="shared" si="2"/>
        <v>0.81944444444444442</v>
      </c>
    </row>
    <row r="13" spans="1:14" ht="18" customHeight="1" x14ac:dyDescent="0.25">
      <c r="A13" s="808" t="s">
        <v>620</v>
      </c>
      <c r="B13" s="822">
        <v>396</v>
      </c>
      <c r="C13" s="823">
        <v>222</v>
      </c>
      <c r="D13" s="822">
        <v>396</v>
      </c>
      <c r="E13" s="823">
        <v>265</v>
      </c>
      <c r="F13" s="822">
        <v>396</v>
      </c>
      <c r="G13" s="823">
        <v>107</v>
      </c>
      <c r="H13" s="822">
        <v>396</v>
      </c>
      <c r="I13" s="823">
        <v>232</v>
      </c>
      <c r="J13" s="822">
        <v>396</v>
      </c>
      <c r="K13" s="823">
        <v>204</v>
      </c>
      <c r="L13" s="837">
        <f t="shared" si="0"/>
        <v>1980</v>
      </c>
      <c r="M13" s="837">
        <f>C13+E13+G13+I13+K13</f>
        <v>1030</v>
      </c>
      <c r="N13" s="824">
        <f t="shared" si="2"/>
        <v>0.52020202020202022</v>
      </c>
    </row>
    <row r="14" spans="1:14" ht="18" customHeight="1" x14ac:dyDescent="0.25">
      <c r="A14" s="808" t="s">
        <v>478</v>
      </c>
      <c r="B14" s="822">
        <v>160</v>
      </c>
      <c r="C14" s="823">
        <v>146</v>
      </c>
      <c r="D14" s="822">
        <v>160</v>
      </c>
      <c r="E14" s="823">
        <v>141</v>
      </c>
      <c r="F14" s="822">
        <v>160</v>
      </c>
      <c r="G14" s="823">
        <v>136</v>
      </c>
      <c r="H14" s="822">
        <v>160</v>
      </c>
      <c r="I14" s="823">
        <v>135</v>
      </c>
      <c r="J14" s="822">
        <v>160</v>
      </c>
      <c r="K14" s="823">
        <v>134</v>
      </c>
      <c r="L14" s="837">
        <f t="shared" si="0"/>
        <v>800</v>
      </c>
      <c r="M14" s="837">
        <f>C14+E14+G14+I14+K14</f>
        <v>692</v>
      </c>
      <c r="N14" s="824">
        <f t="shared" si="2"/>
        <v>0.86499999999999999</v>
      </c>
    </row>
    <row r="15" spans="1:14" ht="18" customHeight="1" x14ac:dyDescent="0.25">
      <c r="A15" s="808" t="s">
        <v>481</v>
      </c>
      <c r="B15" s="822">
        <v>528</v>
      </c>
      <c r="C15" s="823">
        <v>326</v>
      </c>
      <c r="D15" s="822">
        <v>528</v>
      </c>
      <c r="E15" s="823">
        <v>292</v>
      </c>
      <c r="F15" s="822">
        <v>528</v>
      </c>
      <c r="G15" s="823">
        <v>294</v>
      </c>
      <c r="H15" s="822">
        <v>528</v>
      </c>
      <c r="I15" s="823">
        <v>321</v>
      </c>
      <c r="J15" s="822">
        <v>528</v>
      </c>
      <c r="K15" s="823">
        <v>254</v>
      </c>
      <c r="L15" s="837">
        <f t="shared" si="0"/>
        <v>2640</v>
      </c>
      <c r="M15" s="837">
        <f t="shared" si="1"/>
        <v>1487</v>
      </c>
      <c r="N15" s="824">
        <f t="shared" si="2"/>
        <v>0.56325757575757573</v>
      </c>
    </row>
    <row r="16" spans="1:14" ht="18" customHeight="1" x14ac:dyDescent="0.25">
      <c r="A16" s="808" t="s">
        <v>482</v>
      </c>
      <c r="B16" s="822">
        <v>120</v>
      </c>
      <c r="C16" s="823">
        <v>130</v>
      </c>
      <c r="D16" s="822">
        <v>120</v>
      </c>
      <c r="E16" s="823">
        <v>102</v>
      </c>
      <c r="F16" s="822">
        <v>120</v>
      </c>
      <c r="G16" s="823">
        <v>111</v>
      </c>
      <c r="H16" s="822">
        <v>120</v>
      </c>
      <c r="I16" s="823">
        <v>89</v>
      </c>
      <c r="J16" s="822">
        <v>120</v>
      </c>
      <c r="K16" s="823">
        <v>117</v>
      </c>
      <c r="L16" s="837">
        <f t="shared" si="0"/>
        <v>600</v>
      </c>
      <c r="M16" s="837">
        <f t="shared" si="1"/>
        <v>549</v>
      </c>
      <c r="N16" s="824">
        <f t="shared" si="2"/>
        <v>0.91500000000000004</v>
      </c>
    </row>
    <row r="17" spans="1:14" ht="18" customHeight="1" x14ac:dyDescent="0.25">
      <c r="A17" s="808" t="s">
        <v>492</v>
      </c>
      <c r="B17" s="822">
        <v>528</v>
      </c>
      <c r="C17" s="823">
        <v>361</v>
      </c>
      <c r="D17" s="822">
        <v>528</v>
      </c>
      <c r="E17" s="823">
        <v>491</v>
      </c>
      <c r="F17" s="822">
        <v>528</v>
      </c>
      <c r="G17" s="823">
        <v>391</v>
      </c>
      <c r="H17" s="822">
        <v>528</v>
      </c>
      <c r="I17" s="823">
        <v>515</v>
      </c>
      <c r="J17" s="822">
        <v>528</v>
      </c>
      <c r="K17" s="823">
        <v>437</v>
      </c>
      <c r="L17" s="837">
        <f t="shared" si="0"/>
        <v>2640</v>
      </c>
      <c r="M17" s="837">
        <f t="shared" si="1"/>
        <v>2195</v>
      </c>
      <c r="N17" s="824">
        <f t="shared" si="2"/>
        <v>0.83143939393939392</v>
      </c>
    </row>
    <row r="18" spans="1:14" s="645" customFormat="1" ht="18" customHeight="1" x14ac:dyDescent="0.2">
      <c r="A18" s="858" t="s">
        <v>506</v>
      </c>
      <c r="B18" s="859">
        <v>432</v>
      </c>
      <c r="C18" s="853">
        <v>488</v>
      </c>
      <c r="D18" s="859">
        <v>432</v>
      </c>
      <c r="E18" s="853">
        <v>458</v>
      </c>
      <c r="F18" s="859">
        <v>432</v>
      </c>
      <c r="G18" s="853">
        <v>382</v>
      </c>
      <c r="H18" s="859">
        <v>432</v>
      </c>
      <c r="I18" s="853">
        <v>451</v>
      </c>
      <c r="J18" s="859">
        <v>432</v>
      </c>
      <c r="K18" s="853">
        <v>462</v>
      </c>
      <c r="L18" s="837">
        <f t="shared" si="0"/>
        <v>2160</v>
      </c>
      <c r="M18" s="837">
        <f t="shared" si="1"/>
        <v>2241</v>
      </c>
      <c r="N18" s="824">
        <f>IF(L18=0,"-",M18/L18)</f>
        <v>1.0375000000000001</v>
      </c>
    </row>
    <row r="19" spans="1:14" s="645" customFormat="1" ht="18" customHeight="1" x14ac:dyDescent="0.2">
      <c r="A19" s="858" t="s">
        <v>507</v>
      </c>
      <c r="B19" s="859">
        <v>24</v>
      </c>
      <c r="C19" s="853">
        <v>23</v>
      </c>
      <c r="D19" s="859">
        <v>24</v>
      </c>
      <c r="E19" s="853">
        <v>22</v>
      </c>
      <c r="F19" s="859">
        <v>24</v>
      </c>
      <c r="G19" s="853">
        <v>18</v>
      </c>
      <c r="H19" s="859">
        <v>24</v>
      </c>
      <c r="I19" s="853">
        <v>32</v>
      </c>
      <c r="J19" s="859">
        <v>24</v>
      </c>
      <c r="K19" s="853">
        <v>42</v>
      </c>
      <c r="L19" s="837">
        <f t="shared" si="0"/>
        <v>120</v>
      </c>
      <c r="M19" s="837">
        <f t="shared" si="1"/>
        <v>137</v>
      </c>
      <c r="N19" s="824">
        <f t="shared" si="2"/>
        <v>1.1416666666666666</v>
      </c>
    </row>
    <row r="20" spans="1:14" s="645" customFormat="1" ht="18" customHeight="1" x14ac:dyDescent="0.2">
      <c r="A20" s="858" t="s">
        <v>508</v>
      </c>
      <c r="B20" s="859">
        <v>122</v>
      </c>
      <c r="C20" s="853">
        <v>142</v>
      </c>
      <c r="D20" s="859">
        <v>122</v>
      </c>
      <c r="E20" s="853">
        <v>169</v>
      </c>
      <c r="F20" s="859">
        <v>122</v>
      </c>
      <c r="G20" s="853">
        <v>117</v>
      </c>
      <c r="H20" s="859">
        <v>122</v>
      </c>
      <c r="I20" s="853">
        <v>174</v>
      </c>
      <c r="J20" s="859">
        <v>122</v>
      </c>
      <c r="K20" s="853">
        <v>125</v>
      </c>
      <c r="L20" s="837">
        <f t="shared" si="0"/>
        <v>610</v>
      </c>
      <c r="M20" s="837">
        <f t="shared" si="1"/>
        <v>727</v>
      </c>
      <c r="N20" s="824">
        <f t="shared" si="2"/>
        <v>1.1918032786885246</v>
      </c>
    </row>
    <row r="21" spans="1:14" s="645" customFormat="1" ht="18" customHeight="1" x14ac:dyDescent="0.2">
      <c r="A21" s="858" t="s">
        <v>509</v>
      </c>
      <c r="B21" s="859">
        <v>30</v>
      </c>
      <c r="C21" s="853">
        <v>22</v>
      </c>
      <c r="D21" s="859">
        <v>30</v>
      </c>
      <c r="E21" s="853">
        <v>20</v>
      </c>
      <c r="F21" s="859">
        <v>30</v>
      </c>
      <c r="G21" s="853">
        <v>26</v>
      </c>
      <c r="H21" s="859">
        <v>30</v>
      </c>
      <c r="I21" s="853">
        <v>25</v>
      </c>
      <c r="J21" s="859">
        <v>30</v>
      </c>
      <c r="K21" s="853">
        <v>31</v>
      </c>
      <c r="L21" s="837">
        <f t="shared" si="0"/>
        <v>150</v>
      </c>
      <c r="M21" s="837">
        <f t="shared" si="1"/>
        <v>124</v>
      </c>
      <c r="N21" s="824">
        <f t="shared" si="2"/>
        <v>0.82666666666666666</v>
      </c>
    </row>
    <row r="22" spans="1:14" s="645" customFormat="1" ht="18" customHeight="1" x14ac:dyDescent="0.2">
      <c r="A22" s="858" t="s">
        <v>517</v>
      </c>
      <c r="B22" s="859">
        <v>96</v>
      </c>
      <c r="C22" s="853">
        <v>13</v>
      </c>
      <c r="D22" s="859">
        <v>96</v>
      </c>
      <c r="E22" s="853">
        <v>14</v>
      </c>
      <c r="F22" s="859">
        <v>96</v>
      </c>
      <c r="G22" s="853">
        <v>1</v>
      </c>
      <c r="H22" s="859">
        <v>96</v>
      </c>
      <c r="I22" s="853">
        <v>4</v>
      </c>
      <c r="J22" s="859">
        <v>96</v>
      </c>
      <c r="K22" s="853">
        <v>35</v>
      </c>
      <c r="L22" s="837">
        <f t="shared" si="0"/>
        <v>480</v>
      </c>
      <c r="M22" s="837">
        <f t="shared" si="1"/>
        <v>67</v>
      </c>
      <c r="N22" s="824">
        <f t="shared" si="2"/>
        <v>0.13958333333333334</v>
      </c>
    </row>
    <row r="23" spans="1:14" s="645" customFormat="1" ht="18" customHeight="1" x14ac:dyDescent="0.2">
      <c r="A23" s="858" t="s">
        <v>510</v>
      </c>
      <c r="B23" s="859">
        <v>16</v>
      </c>
      <c r="C23" s="853">
        <v>1</v>
      </c>
      <c r="D23" s="859">
        <v>16</v>
      </c>
      <c r="E23" s="853">
        <v>3</v>
      </c>
      <c r="F23" s="859">
        <v>16</v>
      </c>
      <c r="G23" s="853">
        <v>0</v>
      </c>
      <c r="H23" s="859">
        <v>16</v>
      </c>
      <c r="I23" s="853">
        <v>1</v>
      </c>
      <c r="J23" s="859">
        <v>16</v>
      </c>
      <c r="K23" s="853">
        <v>1</v>
      </c>
      <c r="L23" s="837">
        <f t="shared" si="0"/>
        <v>80</v>
      </c>
      <c r="M23" s="837">
        <f t="shared" si="1"/>
        <v>6</v>
      </c>
      <c r="N23" s="824">
        <f t="shared" si="2"/>
        <v>7.4999999999999997E-2</v>
      </c>
    </row>
    <row r="24" spans="1:14" s="645" customFormat="1" ht="18" customHeight="1" x14ac:dyDescent="0.2">
      <c r="A24" s="858" t="s">
        <v>588</v>
      </c>
      <c r="B24" s="859">
        <v>92</v>
      </c>
      <c r="C24" s="853">
        <v>73</v>
      </c>
      <c r="D24" s="859">
        <v>92</v>
      </c>
      <c r="E24" s="853">
        <v>94</v>
      </c>
      <c r="F24" s="859">
        <v>92</v>
      </c>
      <c r="G24" s="853">
        <v>116</v>
      </c>
      <c r="H24" s="859">
        <v>92</v>
      </c>
      <c r="I24" s="853">
        <v>48</v>
      </c>
      <c r="J24" s="859">
        <v>92</v>
      </c>
      <c r="K24" s="853">
        <v>81</v>
      </c>
      <c r="L24" s="837">
        <f t="shared" si="0"/>
        <v>460</v>
      </c>
      <c r="M24" s="837">
        <f t="shared" si="1"/>
        <v>412</v>
      </c>
      <c r="N24" s="824">
        <f t="shared" si="2"/>
        <v>0.89565217391304353</v>
      </c>
    </row>
    <row r="25" spans="1:14" s="645" customFormat="1" ht="18" customHeight="1" x14ac:dyDescent="0.2">
      <c r="A25" s="858" t="s">
        <v>589</v>
      </c>
      <c r="B25" s="859">
        <v>60</v>
      </c>
      <c r="C25" s="853">
        <v>13</v>
      </c>
      <c r="D25" s="859">
        <v>60</v>
      </c>
      <c r="E25" s="853">
        <v>23</v>
      </c>
      <c r="F25" s="859">
        <v>60</v>
      </c>
      <c r="G25" s="853">
        <v>36</v>
      </c>
      <c r="H25" s="859">
        <v>60</v>
      </c>
      <c r="I25" s="853">
        <v>20</v>
      </c>
      <c r="J25" s="859">
        <v>60</v>
      </c>
      <c r="K25" s="853">
        <v>21</v>
      </c>
      <c r="L25" s="837">
        <f t="shared" si="0"/>
        <v>300</v>
      </c>
      <c r="M25" s="837">
        <f t="shared" si="1"/>
        <v>113</v>
      </c>
      <c r="N25" s="824">
        <f t="shared" si="2"/>
        <v>0.37666666666666665</v>
      </c>
    </row>
    <row r="26" spans="1:14" s="645" customFormat="1" ht="18" customHeight="1" x14ac:dyDescent="0.2">
      <c r="A26" s="858" t="s">
        <v>581</v>
      </c>
      <c r="B26" s="859">
        <v>120</v>
      </c>
      <c r="C26" s="853">
        <v>98</v>
      </c>
      <c r="D26" s="859">
        <v>120</v>
      </c>
      <c r="E26" s="853">
        <v>117</v>
      </c>
      <c r="F26" s="859">
        <v>120</v>
      </c>
      <c r="G26" s="853">
        <v>109</v>
      </c>
      <c r="H26" s="859">
        <v>120</v>
      </c>
      <c r="I26" s="853">
        <v>137</v>
      </c>
      <c r="J26" s="859">
        <v>120</v>
      </c>
      <c r="K26" s="853">
        <v>88</v>
      </c>
      <c r="L26" s="837">
        <f t="shared" si="0"/>
        <v>600</v>
      </c>
      <c r="M26" s="837">
        <f t="shared" si="1"/>
        <v>549</v>
      </c>
      <c r="N26" s="824">
        <f t="shared" si="2"/>
        <v>0.91500000000000004</v>
      </c>
    </row>
    <row r="27" spans="1:14" s="645" customFormat="1" ht="18" customHeight="1" x14ac:dyDescent="0.2">
      <c r="A27" s="858" t="s">
        <v>585</v>
      </c>
      <c r="B27" s="859">
        <v>7</v>
      </c>
      <c r="C27" s="853">
        <v>13</v>
      </c>
      <c r="D27" s="859">
        <v>7</v>
      </c>
      <c r="E27" s="853">
        <v>15</v>
      </c>
      <c r="F27" s="859">
        <v>7</v>
      </c>
      <c r="G27" s="853">
        <v>20</v>
      </c>
      <c r="H27" s="859">
        <v>7</v>
      </c>
      <c r="I27" s="853">
        <v>10</v>
      </c>
      <c r="J27" s="859">
        <v>7</v>
      </c>
      <c r="K27" s="853">
        <v>17</v>
      </c>
      <c r="L27" s="837">
        <f t="shared" si="0"/>
        <v>35</v>
      </c>
      <c r="M27" s="837">
        <f t="shared" si="1"/>
        <v>75</v>
      </c>
      <c r="N27" s="861">
        <f t="shared" si="2"/>
        <v>2.1428571428571428</v>
      </c>
    </row>
    <row r="28" spans="1:14" s="645" customFormat="1" ht="18" customHeight="1" thickBot="1" x14ac:dyDescent="0.25">
      <c r="A28" s="867" t="s">
        <v>511</v>
      </c>
      <c r="B28" s="868">
        <v>10</v>
      </c>
      <c r="C28" s="869">
        <v>73</v>
      </c>
      <c r="D28" s="868">
        <v>10</v>
      </c>
      <c r="E28" s="869">
        <v>61</v>
      </c>
      <c r="F28" s="868">
        <v>10</v>
      </c>
      <c r="G28" s="869">
        <v>48</v>
      </c>
      <c r="H28" s="868">
        <v>10</v>
      </c>
      <c r="I28" s="869">
        <v>51</v>
      </c>
      <c r="J28" s="868">
        <v>10</v>
      </c>
      <c r="K28" s="869">
        <v>41</v>
      </c>
      <c r="L28" s="870">
        <f t="shared" si="0"/>
        <v>50</v>
      </c>
      <c r="M28" s="870">
        <f t="shared" si="1"/>
        <v>274</v>
      </c>
      <c r="N28" s="871">
        <f t="shared" si="2"/>
        <v>5.48</v>
      </c>
    </row>
    <row r="29" spans="1:14" s="832" customFormat="1" ht="17.25" customHeight="1" x14ac:dyDescent="0.25">
      <c r="A29" s="864" t="s">
        <v>6</v>
      </c>
      <c r="B29" s="822">
        <f>SUM(B9:B28)</f>
        <v>4469</v>
      </c>
      <c r="C29" s="822">
        <f t="shared" ref="C29:E29" si="3">SUM(C9:C28)</f>
        <v>3716</v>
      </c>
      <c r="D29" s="822">
        <f>SUM(D9:D28)</f>
        <v>4469</v>
      </c>
      <c r="E29" s="822">
        <f t="shared" si="3"/>
        <v>3668</v>
      </c>
      <c r="F29" s="822">
        <f t="shared" ref="F29:M29" si="4">SUM(F9:F28)</f>
        <v>4469</v>
      </c>
      <c r="G29" s="822">
        <f t="shared" si="4"/>
        <v>3062</v>
      </c>
      <c r="H29" s="822">
        <f t="shared" si="4"/>
        <v>4469</v>
      </c>
      <c r="I29" s="822">
        <f t="shared" si="4"/>
        <v>3619</v>
      </c>
      <c r="J29" s="822">
        <f t="shared" ref="J29:K29" si="5">SUM(J9:J28)</f>
        <v>4469</v>
      </c>
      <c r="K29" s="822">
        <f t="shared" si="5"/>
        <v>3583</v>
      </c>
      <c r="L29" s="865">
        <f t="shared" si="4"/>
        <v>22345</v>
      </c>
      <c r="M29" s="865">
        <f t="shared" si="4"/>
        <v>17648</v>
      </c>
      <c r="N29" s="866">
        <f t="shared" ref="N29" si="6">IF(L29=0,"-",M29/L29)</f>
        <v>0.78979637502797051</v>
      </c>
    </row>
    <row r="30" spans="1:14" x14ac:dyDescent="0.25">
      <c r="A30" s="961" t="str">
        <f>'Pque N Mundo I'!$A$37</f>
        <v>Nota: as metas apresentadas serão ajustadas na avaliação do CTA com os descontos de déficits de vagas e ausênsias legais.</v>
      </c>
      <c r="L30" s="838"/>
      <c r="M30" s="838"/>
    </row>
    <row r="31" spans="1:14" x14ac:dyDescent="0.25">
      <c r="A31" s="826" t="s">
        <v>679</v>
      </c>
      <c r="L31" s="834"/>
      <c r="M31" s="834"/>
    </row>
    <row r="32" spans="1:14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N257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7.5703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9.42578125" customWidth="1"/>
    <col min="13" max="13" width="8" customWidth="1"/>
    <col min="14" max="14" width="8.5703125" customWidth="1"/>
    <col min="15" max="15" width="5.710937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637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8" customHeight="1" x14ac:dyDescent="0.25">
      <c r="A9" s="808" t="s">
        <v>503</v>
      </c>
      <c r="B9" s="865">
        <v>522</v>
      </c>
      <c r="C9" s="831">
        <v>573</v>
      </c>
      <c r="D9" s="865">
        <v>522</v>
      </c>
      <c r="E9" s="831">
        <v>523</v>
      </c>
      <c r="F9" s="865">
        <v>522</v>
      </c>
      <c r="G9" s="831">
        <v>604</v>
      </c>
      <c r="H9" s="865">
        <v>522</v>
      </c>
      <c r="I9" s="831">
        <v>561</v>
      </c>
      <c r="J9" s="865">
        <v>522</v>
      </c>
      <c r="K9" s="831">
        <v>530</v>
      </c>
      <c r="L9" s="837">
        <f>B9+D9+F9+H9+J9</f>
        <v>2610</v>
      </c>
      <c r="M9" s="837">
        <f>C9+E9+G9+I9+K9</f>
        <v>2791</v>
      </c>
      <c r="N9" s="824">
        <f>IF(L9=0,"-",M9/L9)</f>
        <v>1.0693486590038315</v>
      </c>
    </row>
    <row r="10" spans="1:14" ht="18" customHeight="1" x14ac:dyDescent="0.25">
      <c r="A10" s="808" t="s">
        <v>586</v>
      </c>
      <c r="B10" s="859">
        <v>78</v>
      </c>
      <c r="C10" s="853">
        <v>115</v>
      </c>
      <c r="D10" s="859">
        <v>78</v>
      </c>
      <c r="E10" s="853">
        <v>111</v>
      </c>
      <c r="F10" s="859">
        <v>78</v>
      </c>
      <c r="G10" s="853">
        <v>81</v>
      </c>
      <c r="H10" s="859">
        <v>78</v>
      </c>
      <c r="I10" s="853">
        <v>61</v>
      </c>
      <c r="J10" s="859">
        <v>78</v>
      </c>
      <c r="K10" s="853">
        <v>82</v>
      </c>
      <c r="L10" s="837">
        <f t="shared" ref="L10:L32" si="0">B10+D10+F10+H10+J10</f>
        <v>390</v>
      </c>
      <c r="M10" s="837">
        <f t="shared" ref="M10:M32" si="1">C10+E10+G10+I10+K10</f>
        <v>450</v>
      </c>
      <c r="N10" s="824">
        <f t="shared" ref="N10:N32" si="2">IF(L10=0,"-",M10/L10)</f>
        <v>1.1538461538461537</v>
      </c>
    </row>
    <row r="11" spans="1:14" ht="18" customHeight="1" x14ac:dyDescent="0.25">
      <c r="A11" s="808" t="s">
        <v>504</v>
      </c>
      <c r="B11" s="822">
        <v>24</v>
      </c>
      <c r="C11" s="823">
        <v>12</v>
      </c>
      <c r="D11" s="822">
        <v>24</v>
      </c>
      <c r="E11" s="823">
        <v>18</v>
      </c>
      <c r="F11" s="822">
        <v>24</v>
      </c>
      <c r="G11" s="823">
        <v>24</v>
      </c>
      <c r="H11" s="822">
        <v>24</v>
      </c>
      <c r="I11" s="823">
        <v>21</v>
      </c>
      <c r="J11" s="822">
        <v>24</v>
      </c>
      <c r="K11" s="823">
        <v>18</v>
      </c>
      <c r="L11" s="837">
        <f t="shared" si="0"/>
        <v>120</v>
      </c>
      <c r="M11" s="837">
        <f t="shared" si="1"/>
        <v>93</v>
      </c>
      <c r="N11" s="824">
        <f t="shared" si="2"/>
        <v>0.77500000000000002</v>
      </c>
    </row>
    <row r="12" spans="1:14" ht="18" customHeight="1" x14ac:dyDescent="0.25">
      <c r="A12" s="821" t="s">
        <v>569</v>
      </c>
      <c r="B12" s="822">
        <v>792</v>
      </c>
      <c r="C12" s="823">
        <v>744</v>
      </c>
      <c r="D12" s="822">
        <v>792</v>
      </c>
      <c r="E12" s="823">
        <v>703</v>
      </c>
      <c r="F12" s="822">
        <v>792</v>
      </c>
      <c r="G12" s="823">
        <v>517</v>
      </c>
      <c r="H12" s="822">
        <v>792</v>
      </c>
      <c r="I12" s="823">
        <v>761</v>
      </c>
      <c r="J12" s="822">
        <v>792</v>
      </c>
      <c r="K12" s="823">
        <v>810</v>
      </c>
      <c r="L12" s="837">
        <f t="shared" si="0"/>
        <v>3960</v>
      </c>
      <c r="M12" s="837">
        <f t="shared" si="1"/>
        <v>3535</v>
      </c>
      <c r="N12" s="824">
        <f t="shared" si="2"/>
        <v>0.89267676767676762</v>
      </c>
    </row>
    <row r="13" spans="1:14" ht="18" customHeight="1" x14ac:dyDescent="0.25">
      <c r="A13" s="821" t="s">
        <v>477</v>
      </c>
      <c r="B13" s="822">
        <v>396</v>
      </c>
      <c r="C13" s="823">
        <v>308</v>
      </c>
      <c r="D13" s="822">
        <v>396</v>
      </c>
      <c r="E13" s="823">
        <v>310</v>
      </c>
      <c r="F13" s="822">
        <v>396</v>
      </c>
      <c r="G13" s="823">
        <v>353</v>
      </c>
      <c r="H13" s="822">
        <v>396</v>
      </c>
      <c r="I13" s="823">
        <v>358</v>
      </c>
      <c r="J13" s="822">
        <v>396</v>
      </c>
      <c r="K13" s="823">
        <v>273</v>
      </c>
      <c r="L13" s="837">
        <f t="shared" si="0"/>
        <v>1980</v>
      </c>
      <c r="M13" s="837">
        <f t="shared" si="1"/>
        <v>1602</v>
      </c>
      <c r="N13" s="824">
        <f t="shared" si="2"/>
        <v>0.80909090909090908</v>
      </c>
    </row>
    <row r="14" spans="1:14" ht="18" customHeight="1" x14ac:dyDescent="0.25">
      <c r="A14" s="821" t="s">
        <v>478</v>
      </c>
      <c r="B14" s="822">
        <v>160</v>
      </c>
      <c r="C14" s="823">
        <v>76</v>
      </c>
      <c r="D14" s="822">
        <v>160</v>
      </c>
      <c r="E14" s="823">
        <v>79</v>
      </c>
      <c r="F14" s="822">
        <v>160</v>
      </c>
      <c r="G14" s="823">
        <v>75</v>
      </c>
      <c r="H14" s="822">
        <v>160</v>
      </c>
      <c r="I14" s="823">
        <v>79</v>
      </c>
      <c r="J14" s="822">
        <v>160</v>
      </c>
      <c r="K14" s="823">
        <v>81</v>
      </c>
      <c r="L14" s="837">
        <f t="shared" si="0"/>
        <v>800</v>
      </c>
      <c r="M14" s="837">
        <f t="shared" si="1"/>
        <v>390</v>
      </c>
      <c r="N14" s="824">
        <f t="shared" si="2"/>
        <v>0.48749999999999999</v>
      </c>
    </row>
    <row r="15" spans="1:14" ht="18" customHeight="1" x14ac:dyDescent="0.25">
      <c r="A15" s="808" t="s">
        <v>479</v>
      </c>
      <c r="B15" s="822">
        <v>396</v>
      </c>
      <c r="C15" s="823">
        <v>272</v>
      </c>
      <c r="D15" s="822">
        <v>396</v>
      </c>
      <c r="E15" s="823">
        <v>357</v>
      </c>
      <c r="F15" s="822">
        <v>396</v>
      </c>
      <c r="G15" s="823">
        <v>355</v>
      </c>
      <c r="H15" s="822">
        <v>396</v>
      </c>
      <c r="I15" s="823">
        <v>418</v>
      </c>
      <c r="J15" s="822">
        <v>396</v>
      </c>
      <c r="K15" s="823">
        <v>366</v>
      </c>
      <c r="L15" s="837">
        <f t="shared" si="0"/>
        <v>1980</v>
      </c>
      <c r="M15" s="837">
        <f t="shared" si="1"/>
        <v>1768</v>
      </c>
      <c r="N15" s="824">
        <f t="shared" si="2"/>
        <v>0.89292929292929291</v>
      </c>
    </row>
    <row r="16" spans="1:14" ht="18" customHeight="1" x14ac:dyDescent="0.25">
      <c r="A16" s="858" t="s">
        <v>506</v>
      </c>
      <c r="B16" s="859">
        <v>432</v>
      </c>
      <c r="C16" s="853">
        <v>533</v>
      </c>
      <c r="D16" s="859">
        <v>432</v>
      </c>
      <c r="E16" s="853">
        <v>478</v>
      </c>
      <c r="F16" s="859">
        <v>432</v>
      </c>
      <c r="G16" s="853">
        <v>475</v>
      </c>
      <c r="H16" s="859">
        <v>432</v>
      </c>
      <c r="I16" s="853">
        <v>451</v>
      </c>
      <c r="J16" s="859">
        <v>432</v>
      </c>
      <c r="K16" s="853">
        <v>360</v>
      </c>
      <c r="L16" s="837">
        <f t="shared" si="0"/>
        <v>2160</v>
      </c>
      <c r="M16" s="837">
        <f t="shared" si="1"/>
        <v>2297</v>
      </c>
      <c r="N16" s="824">
        <f t="shared" si="2"/>
        <v>1.063425925925926</v>
      </c>
    </row>
    <row r="17" spans="1:14" ht="18" customHeight="1" x14ac:dyDescent="0.25">
      <c r="A17" s="858" t="s">
        <v>507</v>
      </c>
      <c r="B17" s="859">
        <v>24</v>
      </c>
      <c r="C17" s="853">
        <v>35</v>
      </c>
      <c r="D17" s="859">
        <v>24</v>
      </c>
      <c r="E17" s="853">
        <v>45</v>
      </c>
      <c r="F17" s="859">
        <v>24</v>
      </c>
      <c r="G17" s="853">
        <v>21</v>
      </c>
      <c r="H17" s="859">
        <v>24</v>
      </c>
      <c r="I17" s="853">
        <v>30</v>
      </c>
      <c r="J17" s="859">
        <v>24</v>
      </c>
      <c r="K17" s="853">
        <v>41</v>
      </c>
      <c r="L17" s="837">
        <f t="shared" si="0"/>
        <v>120</v>
      </c>
      <c r="M17" s="837">
        <f t="shared" si="1"/>
        <v>172</v>
      </c>
      <c r="N17" s="824">
        <f t="shared" si="2"/>
        <v>1.4333333333333333</v>
      </c>
    </row>
    <row r="18" spans="1:14" ht="18" customHeight="1" x14ac:dyDescent="0.25">
      <c r="A18" s="858" t="s">
        <v>508</v>
      </c>
      <c r="B18" s="859">
        <v>122</v>
      </c>
      <c r="C18" s="853">
        <v>90</v>
      </c>
      <c r="D18" s="859">
        <v>122</v>
      </c>
      <c r="E18" s="853">
        <v>123</v>
      </c>
      <c r="F18" s="859">
        <v>122</v>
      </c>
      <c r="G18" s="853">
        <v>61</v>
      </c>
      <c r="H18" s="859">
        <v>122</v>
      </c>
      <c r="I18" s="853">
        <v>31</v>
      </c>
      <c r="J18" s="859">
        <v>122</v>
      </c>
      <c r="K18" s="853">
        <v>12</v>
      </c>
      <c r="L18" s="837">
        <f t="shared" si="0"/>
        <v>610</v>
      </c>
      <c r="M18" s="837">
        <f t="shared" si="1"/>
        <v>317</v>
      </c>
      <c r="N18" s="824">
        <f t="shared" si="2"/>
        <v>0.51967213114754096</v>
      </c>
    </row>
    <row r="19" spans="1:14" ht="18" customHeight="1" x14ac:dyDescent="0.25">
      <c r="A19" s="858" t="s">
        <v>509</v>
      </c>
      <c r="B19" s="859">
        <v>30</v>
      </c>
      <c r="C19" s="853">
        <v>27</v>
      </c>
      <c r="D19" s="859">
        <v>30</v>
      </c>
      <c r="E19" s="853">
        <v>34</v>
      </c>
      <c r="F19" s="859">
        <v>30</v>
      </c>
      <c r="G19" s="853">
        <v>23</v>
      </c>
      <c r="H19" s="859">
        <v>30</v>
      </c>
      <c r="I19" s="853">
        <v>13</v>
      </c>
      <c r="J19" s="859">
        <v>30</v>
      </c>
      <c r="K19" s="853">
        <v>1</v>
      </c>
      <c r="L19" s="837">
        <f t="shared" si="0"/>
        <v>150</v>
      </c>
      <c r="M19" s="837">
        <f t="shared" si="1"/>
        <v>98</v>
      </c>
      <c r="N19" s="824">
        <f t="shared" si="2"/>
        <v>0.65333333333333332</v>
      </c>
    </row>
    <row r="20" spans="1:14" ht="18" customHeight="1" x14ac:dyDescent="0.25">
      <c r="A20" s="858" t="s">
        <v>578</v>
      </c>
      <c r="B20" s="822">
        <v>15</v>
      </c>
      <c r="C20" s="853">
        <v>29</v>
      </c>
      <c r="D20" s="822">
        <v>15</v>
      </c>
      <c r="E20" s="853">
        <v>29</v>
      </c>
      <c r="F20" s="822">
        <v>15</v>
      </c>
      <c r="G20" s="853">
        <v>5</v>
      </c>
      <c r="H20" s="822">
        <v>15</v>
      </c>
      <c r="I20" s="853">
        <v>18</v>
      </c>
      <c r="J20" s="822">
        <v>15</v>
      </c>
      <c r="K20" s="853">
        <v>15</v>
      </c>
      <c r="L20" s="837">
        <f t="shared" si="0"/>
        <v>75</v>
      </c>
      <c r="M20" s="837">
        <f t="shared" si="1"/>
        <v>96</v>
      </c>
      <c r="N20" s="824">
        <f t="shared" si="2"/>
        <v>1.28</v>
      </c>
    </row>
    <row r="21" spans="1:14" ht="18" customHeight="1" x14ac:dyDescent="0.25">
      <c r="A21" s="858" t="s">
        <v>514</v>
      </c>
      <c r="B21" s="822">
        <v>61</v>
      </c>
      <c r="C21" s="853">
        <v>32</v>
      </c>
      <c r="D21" s="822">
        <v>61</v>
      </c>
      <c r="E21" s="853">
        <v>59</v>
      </c>
      <c r="F21" s="822">
        <v>61</v>
      </c>
      <c r="G21" s="853">
        <v>10</v>
      </c>
      <c r="H21" s="822">
        <v>61</v>
      </c>
      <c r="I21" s="853">
        <v>30</v>
      </c>
      <c r="J21" s="822">
        <v>61</v>
      </c>
      <c r="K21" s="853">
        <v>10</v>
      </c>
      <c r="L21" s="837">
        <f t="shared" si="0"/>
        <v>305</v>
      </c>
      <c r="M21" s="837">
        <f t="shared" si="1"/>
        <v>141</v>
      </c>
      <c r="N21" s="824">
        <f t="shared" si="2"/>
        <v>0.46229508196721314</v>
      </c>
    </row>
    <row r="22" spans="1:14" s="645" customFormat="1" ht="18" customHeight="1" x14ac:dyDescent="0.2">
      <c r="A22" s="858" t="s">
        <v>567</v>
      </c>
      <c r="B22" s="859">
        <v>18</v>
      </c>
      <c r="C22" s="853">
        <v>0</v>
      </c>
      <c r="D22" s="859">
        <v>18</v>
      </c>
      <c r="E22" s="853">
        <v>0</v>
      </c>
      <c r="F22" s="859">
        <v>18</v>
      </c>
      <c r="G22" s="853">
        <v>0</v>
      </c>
      <c r="H22" s="859">
        <v>18</v>
      </c>
      <c r="I22" s="853">
        <v>30</v>
      </c>
      <c r="J22" s="859">
        <v>18</v>
      </c>
      <c r="K22" s="853">
        <v>22</v>
      </c>
      <c r="L22" s="837">
        <f t="shared" si="0"/>
        <v>90</v>
      </c>
      <c r="M22" s="837">
        <f t="shared" si="1"/>
        <v>52</v>
      </c>
      <c r="N22" s="824">
        <f t="shared" si="2"/>
        <v>0.57777777777777772</v>
      </c>
    </row>
    <row r="23" spans="1:14" s="645" customFormat="1" ht="18" customHeight="1" x14ac:dyDescent="0.2">
      <c r="A23" s="858" t="s">
        <v>513</v>
      </c>
      <c r="B23" s="859">
        <v>12</v>
      </c>
      <c r="C23" s="853">
        <v>0</v>
      </c>
      <c r="D23" s="859">
        <v>12</v>
      </c>
      <c r="E23" s="853">
        <v>0</v>
      </c>
      <c r="F23" s="859">
        <v>12</v>
      </c>
      <c r="G23" s="853">
        <v>0</v>
      </c>
      <c r="H23" s="859">
        <v>12</v>
      </c>
      <c r="I23" s="853">
        <v>13</v>
      </c>
      <c r="J23" s="859">
        <v>12</v>
      </c>
      <c r="K23" s="853">
        <v>17</v>
      </c>
      <c r="L23" s="837">
        <f t="shared" si="0"/>
        <v>60</v>
      </c>
      <c r="M23" s="837">
        <f t="shared" si="1"/>
        <v>30</v>
      </c>
      <c r="N23" s="824">
        <f t="shared" si="2"/>
        <v>0.5</v>
      </c>
    </row>
    <row r="24" spans="1:14" ht="18" customHeight="1" x14ac:dyDescent="0.25">
      <c r="A24" s="858" t="s">
        <v>517</v>
      </c>
      <c r="B24" s="859">
        <f>48+48+48</f>
        <v>144</v>
      </c>
      <c r="C24" s="853">
        <v>63</v>
      </c>
      <c r="D24" s="859">
        <f>48+48+48</f>
        <v>144</v>
      </c>
      <c r="E24" s="853">
        <v>136</v>
      </c>
      <c r="F24" s="859">
        <f>48+48+48</f>
        <v>144</v>
      </c>
      <c r="G24" s="853">
        <v>144</v>
      </c>
      <c r="H24" s="859">
        <f>48+48+48</f>
        <v>144</v>
      </c>
      <c r="I24" s="853">
        <v>127</v>
      </c>
      <c r="J24" s="859">
        <f>48+48+48</f>
        <v>144</v>
      </c>
      <c r="K24" s="853">
        <v>110</v>
      </c>
      <c r="L24" s="837">
        <f t="shared" si="0"/>
        <v>720</v>
      </c>
      <c r="M24" s="837">
        <f t="shared" si="1"/>
        <v>580</v>
      </c>
      <c r="N24" s="824">
        <f t="shared" si="2"/>
        <v>0.80555555555555558</v>
      </c>
    </row>
    <row r="25" spans="1:14" ht="18" customHeight="1" x14ac:dyDescent="0.25">
      <c r="A25" s="858" t="s">
        <v>510</v>
      </c>
      <c r="B25" s="859">
        <v>24</v>
      </c>
      <c r="C25" s="853">
        <v>12</v>
      </c>
      <c r="D25" s="859">
        <v>24</v>
      </c>
      <c r="E25" s="853">
        <v>33</v>
      </c>
      <c r="F25" s="859">
        <v>24</v>
      </c>
      <c r="G25" s="853">
        <v>36</v>
      </c>
      <c r="H25" s="859">
        <v>24</v>
      </c>
      <c r="I25" s="853">
        <v>27</v>
      </c>
      <c r="J25" s="859">
        <v>24</v>
      </c>
      <c r="K25" s="853">
        <v>27</v>
      </c>
      <c r="L25" s="837">
        <f t="shared" si="0"/>
        <v>120</v>
      </c>
      <c r="M25" s="837">
        <f t="shared" si="1"/>
        <v>135</v>
      </c>
      <c r="N25" s="824">
        <f t="shared" si="2"/>
        <v>1.125</v>
      </c>
    </row>
    <row r="26" spans="1:14" ht="18" customHeight="1" x14ac:dyDescent="0.25">
      <c r="A26" s="858" t="s">
        <v>523</v>
      </c>
      <c r="B26" s="859">
        <v>60</v>
      </c>
      <c r="C26" s="853">
        <v>66</v>
      </c>
      <c r="D26" s="859">
        <v>60</v>
      </c>
      <c r="E26" s="853">
        <v>78</v>
      </c>
      <c r="F26" s="859">
        <v>60</v>
      </c>
      <c r="G26" s="853">
        <v>90</v>
      </c>
      <c r="H26" s="859">
        <v>60</v>
      </c>
      <c r="I26" s="853">
        <v>61</v>
      </c>
      <c r="J26" s="859">
        <v>60</v>
      </c>
      <c r="K26" s="853">
        <v>64</v>
      </c>
      <c r="L26" s="837">
        <f t="shared" si="0"/>
        <v>300</v>
      </c>
      <c r="M26" s="837">
        <f t="shared" si="1"/>
        <v>359</v>
      </c>
      <c r="N26" s="824">
        <f t="shared" si="2"/>
        <v>1.1966666666666668</v>
      </c>
    </row>
    <row r="27" spans="1:14" ht="18" customHeight="1" x14ac:dyDescent="0.25">
      <c r="A27" s="858" t="s">
        <v>524</v>
      </c>
      <c r="B27" s="859">
        <v>40</v>
      </c>
      <c r="C27" s="853">
        <v>24</v>
      </c>
      <c r="D27" s="859">
        <v>40</v>
      </c>
      <c r="E27" s="853">
        <v>38</v>
      </c>
      <c r="F27" s="859">
        <v>40</v>
      </c>
      <c r="G27" s="853">
        <v>46</v>
      </c>
      <c r="H27" s="859">
        <v>40</v>
      </c>
      <c r="I27" s="853">
        <v>51</v>
      </c>
      <c r="J27" s="859">
        <v>40</v>
      </c>
      <c r="K27" s="853">
        <v>63</v>
      </c>
      <c r="L27" s="837">
        <f t="shared" si="0"/>
        <v>200</v>
      </c>
      <c r="M27" s="837">
        <f t="shared" si="1"/>
        <v>222</v>
      </c>
      <c r="N27" s="824">
        <f t="shared" si="2"/>
        <v>1.1100000000000001</v>
      </c>
    </row>
    <row r="28" spans="1:14" ht="18" customHeight="1" x14ac:dyDescent="0.25">
      <c r="A28" s="858" t="s">
        <v>588</v>
      </c>
      <c r="B28" s="859">
        <v>138</v>
      </c>
      <c r="C28" s="853">
        <v>82</v>
      </c>
      <c r="D28" s="859">
        <v>138</v>
      </c>
      <c r="E28" s="853">
        <v>89</v>
      </c>
      <c r="F28" s="859">
        <v>138</v>
      </c>
      <c r="G28" s="853">
        <v>77</v>
      </c>
      <c r="H28" s="859">
        <v>138</v>
      </c>
      <c r="I28" s="853">
        <v>88</v>
      </c>
      <c r="J28" s="859">
        <v>138</v>
      </c>
      <c r="K28" s="853">
        <v>75</v>
      </c>
      <c r="L28" s="837">
        <f t="shared" si="0"/>
        <v>690</v>
      </c>
      <c r="M28" s="837">
        <f t="shared" si="1"/>
        <v>411</v>
      </c>
      <c r="N28" s="824">
        <f t="shared" si="2"/>
        <v>0.59565217391304348</v>
      </c>
    </row>
    <row r="29" spans="1:14" ht="18" customHeight="1" x14ac:dyDescent="0.25">
      <c r="A29" s="858" t="s">
        <v>589</v>
      </c>
      <c r="B29" s="859">
        <v>90</v>
      </c>
      <c r="C29" s="853">
        <v>33</v>
      </c>
      <c r="D29" s="859">
        <v>90</v>
      </c>
      <c r="E29" s="853">
        <v>53</v>
      </c>
      <c r="F29" s="859">
        <v>90</v>
      </c>
      <c r="G29" s="853">
        <v>51</v>
      </c>
      <c r="H29" s="859">
        <v>90</v>
      </c>
      <c r="I29" s="853">
        <v>55</v>
      </c>
      <c r="J29" s="859">
        <v>90</v>
      </c>
      <c r="K29" s="853">
        <v>55</v>
      </c>
      <c r="L29" s="837">
        <f t="shared" si="0"/>
        <v>450</v>
      </c>
      <c r="M29" s="837">
        <f t="shared" si="1"/>
        <v>247</v>
      </c>
      <c r="N29" s="824">
        <f t="shared" si="2"/>
        <v>0.54888888888888887</v>
      </c>
    </row>
    <row r="30" spans="1:14" ht="18" customHeight="1" x14ac:dyDescent="0.25">
      <c r="A30" s="858" t="s">
        <v>581</v>
      </c>
      <c r="B30" s="859">
        <v>120</v>
      </c>
      <c r="C30" s="853">
        <v>123</v>
      </c>
      <c r="D30" s="859">
        <v>120</v>
      </c>
      <c r="E30" s="853">
        <v>117</v>
      </c>
      <c r="F30" s="859">
        <v>120</v>
      </c>
      <c r="G30" s="853">
        <v>107</v>
      </c>
      <c r="H30" s="859">
        <v>120</v>
      </c>
      <c r="I30" s="853">
        <v>124</v>
      </c>
      <c r="J30" s="859">
        <v>120</v>
      </c>
      <c r="K30" s="853">
        <v>118</v>
      </c>
      <c r="L30" s="837">
        <f t="shared" si="0"/>
        <v>600</v>
      </c>
      <c r="M30" s="837">
        <f t="shared" si="1"/>
        <v>589</v>
      </c>
      <c r="N30" s="824">
        <f t="shared" si="2"/>
        <v>0.98166666666666669</v>
      </c>
    </row>
    <row r="31" spans="1:14" ht="18" customHeight="1" x14ac:dyDescent="0.25">
      <c r="A31" s="858" t="s">
        <v>585</v>
      </c>
      <c r="B31" s="859">
        <v>7</v>
      </c>
      <c r="C31" s="853">
        <v>10</v>
      </c>
      <c r="D31" s="859">
        <v>7</v>
      </c>
      <c r="E31" s="853">
        <v>8</v>
      </c>
      <c r="F31" s="859">
        <v>7</v>
      </c>
      <c r="G31" s="853">
        <v>11</v>
      </c>
      <c r="H31" s="859">
        <v>7</v>
      </c>
      <c r="I31" s="853">
        <v>6</v>
      </c>
      <c r="J31" s="859">
        <v>7</v>
      </c>
      <c r="K31" s="853">
        <v>9</v>
      </c>
      <c r="L31" s="837">
        <f t="shared" si="0"/>
        <v>35</v>
      </c>
      <c r="M31" s="837">
        <f t="shared" si="1"/>
        <v>44</v>
      </c>
      <c r="N31" s="824">
        <f t="shared" si="2"/>
        <v>1.2571428571428571</v>
      </c>
    </row>
    <row r="32" spans="1:14" ht="18" customHeight="1" thickBot="1" x14ac:dyDescent="0.3">
      <c r="A32" s="867" t="s">
        <v>511</v>
      </c>
      <c r="B32" s="868">
        <v>10</v>
      </c>
      <c r="C32" s="869">
        <v>14</v>
      </c>
      <c r="D32" s="868">
        <v>10</v>
      </c>
      <c r="E32" s="869">
        <v>30</v>
      </c>
      <c r="F32" s="868">
        <v>10</v>
      </c>
      <c r="G32" s="869">
        <v>33</v>
      </c>
      <c r="H32" s="868">
        <v>10</v>
      </c>
      <c r="I32" s="869">
        <v>25</v>
      </c>
      <c r="J32" s="868">
        <v>10</v>
      </c>
      <c r="K32" s="869">
        <v>14</v>
      </c>
      <c r="L32" s="870">
        <f t="shared" si="0"/>
        <v>50</v>
      </c>
      <c r="M32" s="870">
        <f t="shared" si="1"/>
        <v>116</v>
      </c>
      <c r="N32" s="871">
        <f t="shared" si="2"/>
        <v>2.3199999999999998</v>
      </c>
    </row>
    <row r="33" spans="1:14" s="832" customFormat="1" ht="20.25" customHeight="1" x14ac:dyDescent="0.25">
      <c r="A33" s="864" t="s">
        <v>6</v>
      </c>
      <c r="B33" s="865">
        <f t="shared" ref="B33:G33" si="3">SUM(B9:B32)</f>
        <v>3715</v>
      </c>
      <c r="C33" s="865">
        <f t="shared" si="3"/>
        <v>3273</v>
      </c>
      <c r="D33" s="865">
        <f t="shared" si="3"/>
        <v>3715</v>
      </c>
      <c r="E33" s="865">
        <f t="shared" si="3"/>
        <v>3451</v>
      </c>
      <c r="F33" s="865">
        <f t="shared" si="3"/>
        <v>3715</v>
      </c>
      <c r="G33" s="865">
        <f t="shared" si="3"/>
        <v>3199</v>
      </c>
      <c r="H33" s="865">
        <f t="shared" ref="H33:I33" si="4">SUM(H9:H32)</f>
        <v>3715</v>
      </c>
      <c r="I33" s="865">
        <f t="shared" si="4"/>
        <v>3439</v>
      </c>
      <c r="J33" s="865">
        <f t="shared" ref="J33:K33" si="5">SUM(J9:J32)</f>
        <v>3715</v>
      </c>
      <c r="K33" s="865">
        <f t="shared" si="5"/>
        <v>3173</v>
      </c>
      <c r="L33" s="865">
        <f>SUM(L9:L32)</f>
        <v>18575</v>
      </c>
      <c r="M33" s="865">
        <f t="shared" ref="M33" si="6">SUM(M9:M32)</f>
        <v>16535</v>
      </c>
      <c r="N33" s="866">
        <f>IF(L33=0,"-",M33/L33)</f>
        <v>0.8901749663526245</v>
      </c>
    </row>
    <row r="34" spans="1:14" s="832" customFormat="1" ht="12.75" x14ac:dyDescent="0.25">
      <c r="A34" s="961" t="str">
        <f>'Pque N Mundo I'!$A$37</f>
        <v>Nota: as metas apresentadas serão ajustadas na avaliação do CTA com os descontos de déficits de vagas e ausênsias legais.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7"/>
    </row>
    <row r="35" spans="1:14" x14ac:dyDescent="0.25">
      <c r="A35" s="826" t="s">
        <v>679</v>
      </c>
      <c r="L35" s="834"/>
      <c r="M35" s="834"/>
    </row>
    <row r="36" spans="1:14" x14ac:dyDescent="0.25">
      <c r="L36" s="834"/>
      <c r="M36" s="834"/>
    </row>
    <row r="37" spans="1:14" x14ac:dyDescent="0.25">
      <c r="L37" s="834"/>
      <c r="M37" s="834"/>
    </row>
    <row r="38" spans="1:14" x14ac:dyDescent="0.25">
      <c r="L38" s="834"/>
      <c r="M38" s="834"/>
    </row>
    <row r="39" spans="1:14" x14ac:dyDescent="0.25">
      <c r="L39" s="834"/>
      <c r="M39" s="834"/>
    </row>
    <row r="40" spans="1:14" x14ac:dyDescent="0.25">
      <c r="L40" s="834"/>
      <c r="M40" s="834"/>
    </row>
    <row r="41" spans="1:14" x14ac:dyDescent="0.25">
      <c r="L41" s="834"/>
      <c r="M41" s="834"/>
    </row>
    <row r="42" spans="1:14" x14ac:dyDescent="0.25">
      <c r="L42" s="834"/>
      <c r="M42" s="834"/>
    </row>
    <row r="43" spans="1:14" x14ac:dyDescent="0.25">
      <c r="L43" s="834"/>
      <c r="M43" s="834"/>
    </row>
    <row r="44" spans="1:14" x14ac:dyDescent="0.25">
      <c r="L44" s="834"/>
      <c r="M44" s="834"/>
    </row>
    <row r="45" spans="1:14" x14ac:dyDescent="0.25">
      <c r="L45" s="834"/>
      <c r="M45" s="834"/>
    </row>
    <row r="46" spans="1:14" x14ac:dyDescent="0.25">
      <c r="L46" s="834"/>
      <c r="M46" s="834"/>
    </row>
    <row r="47" spans="1:14" x14ac:dyDescent="0.25">
      <c r="L47" s="834"/>
      <c r="M47" s="834"/>
    </row>
    <row r="48" spans="1:14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  <row r="254" spans="12:13" x14ac:dyDescent="0.25">
      <c r="L254" s="834"/>
      <c r="M254" s="834"/>
    </row>
    <row r="255" spans="12:13" x14ac:dyDescent="0.25">
      <c r="L255" s="834"/>
      <c r="M255" s="834"/>
    </row>
    <row r="256" spans="12:13" x14ac:dyDescent="0.25">
      <c r="L256" s="834"/>
      <c r="M256" s="834"/>
    </row>
    <row r="257" spans="12:13" x14ac:dyDescent="0.25">
      <c r="L257" s="834"/>
      <c r="M257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N272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7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0" customWidth="1"/>
    <col min="13" max="13" width="8" customWidth="1"/>
    <col min="14" max="14" width="7.8554687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638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s="645" customFormat="1" ht="18" customHeight="1" x14ac:dyDescent="0.2">
      <c r="A9" s="808" t="s">
        <v>460</v>
      </c>
      <c r="B9" s="865">
        <v>1200</v>
      </c>
      <c r="C9" s="831">
        <v>1153</v>
      </c>
      <c r="D9" s="865">
        <v>1200</v>
      </c>
      <c r="E9" s="831">
        <v>1136</v>
      </c>
      <c r="F9" s="865">
        <v>1200</v>
      </c>
      <c r="G9" s="831">
        <v>971</v>
      </c>
      <c r="H9" s="865">
        <v>1200</v>
      </c>
      <c r="I9" s="831">
        <v>1256</v>
      </c>
      <c r="J9" s="865">
        <v>1200</v>
      </c>
      <c r="K9" s="831">
        <v>1247</v>
      </c>
      <c r="L9" s="837">
        <f>B9+D9+F9+H9+J9</f>
        <v>6000</v>
      </c>
      <c r="M9" s="837">
        <f>C9+E9+G9+I9+K9</f>
        <v>5763</v>
      </c>
      <c r="N9" s="824">
        <f>IF(L9=0,"-",M9/L9)</f>
        <v>0.96050000000000002</v>
      </c>
    </row>
    <row r="10" spans="1:14" s="645" customFormat="1" ht="18" customHeight="1" x14ac:dyDescent="0.2">
      <c r="A10" s="808" t="s">
        <v>461</v>
      </c>
      <c r="B10" s="822">
        <v>416</v>
      </c>
      <c r="C10" s="823">
        <v>365</v>
      </c>
      <c r="D10" s="822">
        <v>416</v>
      </c>
      <c r="E10" s="823">
        <v>0</v>
      </c>
      <c r="F10" s="822">
        <v>416</v>
      </c>
      <c r="G10" s="823">
        <v>0</v>
      </c>
      <c r="H10" s="822">
        <v>416</v>
      </c>
      <c r="I10" s="823">
        <v>261</v>
      </c>
      <c r="J10" s="822">
        <v>416</v>
      </c>
      <c r="K10" s="823">
        <v>431</v>
      </c>
      <c r="L10" s="837">
        <f t="shared" ref="L10:L31" si="0">B10+D10+F10+H10+J10</f>
        <v>2080</v>
      </c>
      <c r="M10" s="837">
        <f t="shared" ref="M10:M31" si="1">C10+E10+G10+I10+K10</f>
        <v>1057</v>
      </c>
      <c r="N10" s="824">
        <f t="shared" ref="N10:N31" si="2">IF(L10=0,"-",M10/L10)</f>
        <v>0.50817307692307689</v>
      </c>
    </row>
    <row r="11" spans="1:14" s="645" customFormat="1" ht="18" customHeight="1" x14ac:dyDescent="0.2">
      <c r="A11" s="808" t="s">
        <v>564</v>
      </c>
      <c r="B11" s="822">
        <v>16</v>
      </c>
      <c r="C11" s="823">
        <v>19</v>
      </c>
      <c r="D11" s="822">
        <v>16</v>
      </c>
      <c r="E11" s="823">
        <v>0</v>
      </c>
      <c r="F11" s="822">
        <v>16</v>
      </c>
      <c r="G11" s="823">
        <v>0</v>
      </c>
      <c r="H11" s="822">
        <v>16</v>
      </c>
      <c r="I11" s="823">
        <v>14</v>
      </c>
      <c r="J11" s="822">
        <v>16</v>
      </c>
      <c r="K11" s="823">
        <v>16</v>
      </c>
      <c r="L11" s="837">
        <f t="shared" si="0"/>
        <v>80</v>
      </c>
      <c r="M11" s="837">
        <f t="shared" si="1"/>
        <v>49</v>
      </c>
      <c r="N11" s="824">
        <f t="shared" si="2"/>
        <v>0.61250000000000004</v>
      </c>
    </row>
    <row r="12" spans="1:14" s="645" customFormat="1" ht="18" customHeight="1" x14ac:dyDescent="0.2">
      <c r="A12" s="808" t="s">
        <v>462</v>
      </c>
      <c r="B12" s="822">
        <v>180</v>
      </c>
      <c r="C12" s="823">
        <v>177</v>
      </c>
      <c r="D12" s="822">
        <v>180</v>
      </c>
      <c r="E12" s="823">
        <v>169</v>
      </c>
      <c r="F12" s="822">
        <v>180</v>
      </c>
      <c r="G12" s="823">
        <v>109</v>
      </c>
      <c r="H12" s="822">
        <v>180</v>
      </c>
      <c r="I12" s="823">
        <v>179</v>
      </c>
      <c r="J12" s="822">
        <v>180</v>
      </c>
      <c r="K12" s="823">
        <v>181</v>
      </c>
      <c r="L12" s="837">
        <f t="shared" si="0"/>
        <v>900</v>
      </c>
      <c r="M12" s="837">
        <f t="shared" si="1"/>
        <v>815</v>
      </c>
      <c r="N12" s="824">
        <f t="shared" si="2"/>
        <v>0.90555555555555556</v>
      </c>
    </row>
    <row r="13" spans="1:14" s="645" customFormat="1" ht="18" customHeight="1" x14ac:dyDescent="0.2">
      <c r="A13" s="808" t="s">
        <v>565</v>
      </c>
      <c r="B13" s="822">
        <v>16</v>
      </c>
      <c r="C13" s="823">
        <v>20</v>
      </c>
      <c r="D13" s="822">
        <v>16</v>
      </c>
      <c r="E13" s="823">
        <v>16</v>
      </c>
      <c r="F13" s="822">
        <v>16</v>
      </c>
      <c r="G13" s="823">
        <v>15</v>
      </c>
      <c r="H13" s="822">
        <v>16</v>
      </c>
      <c r="I13" s="823">
        <v>16</v>
      </c>
      <c r="J13" s="822">
        <v>16</v>
      </c>
      <c r="K13" s="823">
        <v>17</v>
      </c>
      <c r="L13" s="837">
        <f t="shared" si="0"/>
        <v>80</v>
      </c>
      <c r="M13" s="837">
        <f t="shared" si="1"/>
        <v>84</v>
      </c>
      <c r="N13" s="824">
        <f t="shared" si="2"/>
        <v>1.05</v>
      </c>
    </row>
    <row r="14" spans="1:14" ht="18" customHeight="1" x14ac:dyDescent="0.25">
      <c r="A14" s="808" t="s">
        <v>569</v>
      </c>
      <c r="B14" s="822">
        <v>660</v>
      </c>
      <c r="C14" s="823">
        <v>432</v>
      </c>
      <c r="D14" s="822">
        <v>660</v>
      </c>
      <c r="E14" s="823">
        <v>454</v>
      </c>
      <c r="F14" s="822">
        <v>660</v>
      </c>
      <c r="G14" s="823">
        <v>567</v>
      </c>
      <c r="H14" s="822">
        <v>660</v>
      </c>
      <c r="I14" s="823">
        <v>593</v>
      </c>
      <c r="J14" s="822">
        <v>660</v>
      </c>
      <c r="K14" s="823">
        <v>435</v>
      </c>
      <c r="L14" s="837">
        <f t="shared" si="0"/>
        <v>3300</v>
      </c>
      <c r="M14" s="837">
        <f t="shared" si="1"/>
        <v>2481</v>
      </c>
      <c r="N14" s="824">
        <f t="shared" si="2"/>
        <v>0.75181818181818183</v>
      </c>
    </row>
    <row r="15" spans="1:14" ht="18" customHeight="1" x14ac:dyDescent="0.25">
      <c r="A15" s="808" t="s">
        <v>477</v>
      </c>
      <c r="B15" s="822">
        <v>396</v>
      </c>
      <c r="C15" s="823">
        <v>220</v>
      </c>
      <c r="D15" s="822">
        <v>396</v>
      </c>
      <c r="E15" s="823">
        <v>213</v>
      </c>
      <c r="F15" s="822">
        <v>396</v>
      </c>
      <c r="G15" s="823">
        <v>216</v>
      </c>
      <c r="H15" s="822">
        <v>396</v>
      </c>
      <c r="I15" s="823">
        <v>253</v>
      </c>
      <c r="J15" s="822">
        <v>396</v>
      </c>
      <c r="K15" s="823">
        <v>279</v>
      </c>
      <c r="L15" s="837">
        <f t="shared" si="0"/>
        <v>1980</v>
      </c>
      <c r="M15" s="837">
        <f t="shared" si="1"/>
        <v>1181</v>
      </c>
      <c r="N15" s="824">
        <f t="shared" si="2"/>
        <v>0.59646464646464648</v>
      </c>
    </row>
    <row r="16" spans="1:14" ht="18" customHeight="1" x14ac:dyDescent="0.25">
      <c r="A16" s="808" t="s">
        <v>479</v>
      </c>
      <c r="B16" s="822">
        <v>396</v>
      </c>
      <c r="C16" s="823">
        <v>150</v>
      </c>
      <c r="D16" s="822">
        <v>396</v>
      </c>
      <c r="E16" s="823">
        <v>0</v>
      </c>
      <c r="F16" s="822">
        <v>396</v>
      </c>
      <c r="G16" s="823">
        <v>82</v>
      </c>
      <c r="H16" s="822">
        <v>396</v>
      </c>
      <c r="I16" s="823">
        <v>254</v>
      </c>
      <c r="J16" s="822">
        <v>396</v>
      </c>
      <c r="K16" s="823">
        <v>128</v>
      </c>
      <c r="L16" s="837">
        <f t="shared" si="0"/>
        <v>1980</v>
      </c>
      <c r="M16" s="837">
        <f t="shared" si="1"/>
        <v>614</v>
      </c>
      <c r="N16" s="824">
        <f t="shared" si="2"/>
        <v>0.3101010101010101</v>
      </c>
    </row>
    <row r="17" spans="1:14" ht="18" customHeight="1" x14ac:dyDescent="0.25">
      <c r="A17" s="808" t="s">
        <v>579</v>
      </c>
      <c r="B17" s="822">
        <v>80</v>
      </c>
      <c r="C17" s="823">
        <v>52</v>
      </c>
      <c r="D17" s="822">
        <v>80</v>
      </c>
      <c r="E17" s="823">
        <v>69</v>
      </c>
      <c r="F17" s="822">
        <v>80</v>
      </c>
      <c r="G17" s="823">
        <v>70</v>
      </c>
      <c r="H17" s="822">
        <v>80</v>
      </c>
      <c r="I17" s="823">
        <v>21</v>
      </c>
      <c r="J17" s="822">
        <v>80</v>
      </c>
      <c r="K17" s="823">
        <v>79</v>
      </c>
      <c r="L17" s="837">
        <f t="shared" si="0"/>
        <v>400</v>
      </c>
      <c r="M17" s="837">
        <f t="shared" si="1"/>
        <v>291</v>
      </c>
      <c r="N17" s="824">
        <f t="shared" si="2"/>
        <v>0.72750000000000004</v>
      </c>
    </row>
    <row r="18" spans="1:14" ht="18" customHeight="1" x14ac:dyDescent="0.25">
      <c r="A18" s="858" t="s">
        <v>506</v>
      </c>
      <c r="B18" s="859">
        <v>432</v>
      </c>
      <c r="C18" s="853">
        <v>327</v>
      </c>
      <c r="D18" s="859">
        <v>432</v>
      </c>
      <c r="E18" s="853">
        <v>371</v>
      </c>
      <c r="F18" s="859">
        <v>432</v>
      </c>
      <c r="G18" s="853">
        <v>241</v>
      </c>
      <c r="H18" s="859">
        <v>432</v>
      </c>
      <c r="I18" s="853">
        <v>371</v>
      </c>
      <c r="J18" s="859">
        <v>432</v>
      </c>
      <c r="K18" s="853">
        <v>256</v>
      </c>
      <c r="L18" s="837">
        <f t="shared" si="0"/>
        <v>2160</v>
      </c>
      <c r="M18" s="837">
        <f t="shared" si="1"/>
        <v>1566</v>
      </c>
      <c r="N18" s="824">
        <f t="shared" si="2"/>
        <v>0.72499999999999998</v>
      </c>
    </row>
    <row r="19" spans="1:14" ht="18" customHeight="1" x14ac:dyDescent="0.25">
      <c r="A19" s="858" t="s">
        <v>507</v>
      </c>
      <c r="B19" s="859">
        <v>24</v>
      </c>
      <c r="C19" s="853">
        <v>22</v>
      </c>
      <c r="D19" s="859">
        <v>24</v>
      </c>
      <c r="E19" s="853">
        <v>25</v>
      </c>
      <c r="F19" s="859">
        <v>24</v>
      </c>
      <c r="G19" s="853">
        <v>20</v>
      </c>
      <c r="H19" s="859">
        <v>24</v>
      </c>
      <c r="I19" s="853">
        <v>29</v>
      </c>
      <c r="J19" s="859">
        <v>24</v>
      </c>
      <c r="K19" s="853">
        <v>15</v>
      </c>
      <c r="L19" s="837">
        <f t="shared" si="0"/>
        <v>120</v>
      </c>
      <c r="M19" s="837">
        <f t="shared" si="1"/>
        <v>111</v>
      </c>
      <c r="N19" s="824">
        <f t="shared" si="2"/>
        <v>0.92500000000000004</v>
      </c>
    </row>
    <row r="20" spans="1:14" ht="18" customHeight="1" x14ac:dyDescent="0.25">
      <c r="A20" s="858" t="s">
        <v>508</v>
      </c>
      <c r="B20" s="859">
        <v>122</v>
      </c>
      <c r="C20" s="853">
        <v>150</v>
      </c>
      <c r="D20" s="859">
        <v>122</v>
      </c>
      <c r="E20" s="853">
        <v>142</v>
      </c>
      <c r="F20" s="859">
        <v>122</v>
      </c>
      <c r="G20" s="853">
        <v>138</v>
      </c>
      <c r="H20" s="859">
        <v>122</v>
      </c>
      <c r="I20" s="853">
        <v>134</v>
      </c>
      <c r="J20" s="859">
        <v>122</v>
      </c>
      <c r="K20" s="853">
        <v>75</v>
      </c>
      <c r="L20" s="837">
        <f t="shared" si="0"/>
        <v>610</v>
      </c>
      <c r="M20" s="837">
        <f t="shared" si="1"/>
        <v>639</v>
      </c>
      <c r="N20" s="824">
        <f t="shared" si="2"/>
        <v>1.0475409836065575</v>
      </c>
    </row>
    <row r="21" spans="1:14" ht="18" customHeight="1" x14ac:dyDescent="0.25">
      <c r="A21" s="858" t="s">
        <v>509</v>
      </c>
      <c r="B21" s="859">
        <v>30</v>
      </c>
      <c r="C21" s="853">
        <v>52</v>
      </c>
      <c r="D21" s="859">
        <v>30</v>
      </c>
      <c r="E21" s="853">
        <v>38</v>
      </c>
      <c r="F21" s="859">
        <v>30</v>
      </c>
      <c r="G21" s="853">
        <v>38</v>
      </c>
      <c r="H21" s="859">
        <v>30</v>
      </c>
      <c r="I21" s="853">
        <v>48</v>
      </c>
      <c r="J21" s="859">
        <v>30</v>
      </c>
      <c r="K21" s="853">
        <v>13</v>
      </c>
      <c r="L21" s="837">
        <f t="shared" si="0"/>
        <v>150</v>
      </c>
      <c r="M21" s="837">
        <f t="shared" si="1"/>
        <v>189</v>
      </c>
      <c r="N21" s="824">
        <f t="shared" si="2"/>
        <v>1.26</v>
      </c>
    </row>
    <row r="22" spans="1:14" ht="18" customHeight="1" x14ac:dyDescent="0.25">
      <c r="A22" s="858" t="s">
        <v>517</v>
      </c>
      <c r="B22" s="859">
        <v>96</v>
      </c>
      <c r="C22" s="853">
        <v>77</v>
      </c>
      <c r="D22" s="859">
        <v>96</v>
      </c>
      <c r="E22" s="853">
        <v>107</v>
      </c>
      <c r="F22" s="859">
        <v>96</v>
      </c>
      <c r="G22" s="853">
        <v>75</v>
      </c>
      <c r="H22" s="859">
        <v>96</v>
      </c>
      <c r="I22" s="853">
        <v>47</v>
      </c>
      <c r="J22" s="859">
        <v>96</v>
      </c>
      <c r="K22" s="853">
        <v>67</v>
      </c>
      <c r="L22" s="837">
        <f t="shared" si="0"/>
        <v>480</v>
      </c>
      <c r="M22" s="837">
        <f t="shared" si="1"/>
        <v>373</v>
      </c>
      <c r="N22" s="824">
        <f t="shared" si="2"/>
        <v>0.77708333333333335</v>
      </c>
    </row>
    <row r="23" spans="1:14" ht="18" customHeight="1" x14ac:dyDescent="0.25">
      <c r="A23" s="858" t="s">
        <v>510</v>
      </c>
      <c r="B23" s="859">
        <v>16</v>
      </c>
      <c r="C23" s="853">
        <v>14</v>
      </c>
      <c r="D23" s="859">
        <v>16</v>
      </c>
      <c r="E23" s="853">
        <v>14</v>
      </c>
      <c r="F23" s="859">
        <v>16</v>
      </c>
      <c r="G23" s="853">
        <v>13</v>
      </c>
      <c r="H23" s="859">
        <v>16</v>
      </c>
      <c r="I23" s="853">
        <v>15</v>
      </c>
      <c r="J23" s="859">
        <v>16</v>
      </c>
      <c r="K23" s="853">
        <v>9</v>
      </c>
      <c r="L23" s="837">
        <f t="shared" si="0"/>
        <v>80</v>
      </c>
      <c r="M23" s="837">
        <f t="shared" si="1"/>
        <v>65</v>
      </c>
      <c r="N23" s="824">
        <f t="shared" si="2"/>
        <v>0.8125</v>
      </c>
    </row>
    <row r="24" spans="1:14" ht="18" customHeight="1" x14ac:dyDescent="0.25">
      <c r="A24" s="858" t="s">
        <v>523</v>
      </c>
      <c r="B24" s="859">
        <v>60</v>
      </c>
      <c r="C24" s="853">
        <v>88</v>
      </c>
      <c r="D24" s="859">
        <v>60</v>
      </c>
      <c r="E24" s="853">
        <v>55</v>
      </c>
      <c r="F24" s="859">
        <v>60</v>
      </c>
      <c r="G24" s="853">
        <v>0</v>
      </c>
      <c r="H24" s="859">
        <v>60</v>
      </c>
      <c r="I24" s="853">
        <v>43</v>
      </c>
      <c r="J24" s="859">
        <v>60</v>
      </c>
      <c r="K24" s="853">
        <v>117</v>
      </c>
      <c r="L24" s="837">
        <f t="shared" si="0"/>
        <v>300</v>
      </c>
      <c r="M24" s="837">
        <f t="shared" si="1"/>
        <v>303</v>
      </c>
      <c r="N24" s="824">
        <f t="shared" si="2"/>
        <v>1.01</v>
      </c>
    </row>
    <row r="25" spans="1:14" ht="18" customHeight="1" x14ac:dyDescent="0.25">
      <c r="A25" s="858" t="s">
        <v>524</v>
      </c>
      <c r="B25" s="859">
        <v>40</v>
      </c>
      <c r="C25" s="853">
        <v>30</v>
      </c>
      <c r="D25" s="859">
        <v>40</v>
      </c>
      <c r="E25" s="853">
        <v>22</v>
      </c>
      <c r="F25" s="859">
        <v>40</v>
      </c>
      <c r="G25" s="853">
        <v>0</v>
      </c>
      <c r="H25" s="859">
        <v>40</v>
      </c>
      <c r="I25" s="853">
        <v>14</v>
      </c>
      <c r="J25" s="859">
        <v>40</v>
      </c>
      <c r="K25" s="853">
        <v>59</v>
      </c>
      <c r="L25" s="837">
        <f t="shared" si="0"/>
        <v>200</v>
      </c>
      <c r="M25" s="837">
        <f t="shared" si="1"/>
        <v>125</v>
      </c>
      <c r="N25" s="824">
        <f t="shared" si="2"/>
        <v>0.625</v>
      </c>
    </row>
    <row r="26" spans="1:14" ht="18" customHeight="1" x14ac:dyDescent="0.25">
      <c r="A26" s="858" t="s">
        <v>588</v>
      </c>
      <c r="B26" s="859">
        <v>46</v>
      </c>
      <c r="C26" s="853">
        <v>72</v>
      </c>
      <c r="D26" s="859">
        <v>46</v>
      </c>
      <c r="E26" s="853">
        <v>62</v>
      </c>
      <c r="F26" s="859">
        <v>46</v>
      </c>
      <c r="G26" s="853">
        <v>77</v>
      </c>
      <c r="H26" s="859">
        <v>46</v>
      </c>
      <c r="I26" s="853">
        <v>64</v>
      </c>
      <c r="J26" s="859">
        <v>46</v>
      </c>
      <c r="K26" s="853">
        <v>56</v>
      </c>
      <c r="L26" s="837">
        <f t="shared" si="0"/>
        <v>230</v>
      </c>
      <c r="M26" s="837">
        <f t="shared" si="1"/>
        <v>331</v>
      </c>
      <c r="N26" s="824">
        <f t="shared" si="2"/>
        <v>1.4391304347826086</v>
      </c>
    </row>
    <row r="27" spans="1:14" ht="18" customHeight="1" x14ac:dyDescent="0.25">
      <c r="A27" s="858" t="s">
        <v>589</v>
      </c>
      <c r="B27" s="859">
        <v>30</v>
      </c>
      <c r="C27" s="853">
        <v>36</v>
      </c>
      <c r="D27" s="859">
        <v>30</v>
      </c>
      <c r="E27" s="853">
        <v>38</v>
      </c>
      <c r="F27" s="859">
        <v>30</v>
      </c>
      <c r="G27" s="853">
        <v>29</v>
      </c>
      <c r="H27" s="859">
        <v>30</v>
      </c>
      <c r="I27" s="853">
        <v>39</v>
      </c>
      <c r="J27" s="859">
        <v>30</v>
      </c>
      <c r="K27" s="853">
        <v>44</v>
      </c>
      <c r="L27" s="837">
        <f t="shared" si="0"/>
        <v>150</v>
      </c>
      <c r="M27" s="837">
        <f t="shared" si="1"/>
        <v>186</v>
      </c>
      <c r="N27" s="824">
        <f t="shared" si="2"/>
        <v>1.24</v>
      </c>
    </row>
    <row r="28" spans="1:14" ht="18" customHeight="1" x14ac:dyDescent="0.25">
      <c r="A28" s="858" t="s">
        <v>581</v>
      </c>
      <c r="B28" s="859">
        <v>120</v>
      </c>
      <c r="C28" s="853">
        <v>113</v>
      </c>
      <c r="D28" s="859">
        <v>120</v>
      </c>
      <c r="E28" s="853">
        <v>118</v>
      </c>
      <c r="F28" s="859">
        <v>120</v>
      </c>
      <c r="G28" s="853">
        <v>81</v>
      </c>
      <c r="H28" s="859">
        <v>120</v>
      </c>
      <c r="I28" s="853">
        <v>110</v>
      </c>
      <c r="J28" s="859">
        <v>120</v>
      </c>
      <c r="K28" s="853">
        <v>108</v>
      </c>
      <c r="L28" s="837">
        <f t="shared" si="0"/>
        <v>600</v>
      </c>
      <c r="M28" s="837">
        <f t="shared" si="1"/>
        <v>530</v>
      </c>
      <c r="N28" s="824">
        <f t="shared" si="2"/>
        <v>0.8833333333333333</v>
      </c>
    </row>
    <row r="29" spans="1:14" s="645" customFormat="1" ht="18" customHeight="1" x14ac:dyDescent="0.2">
      <c r="A29" s="858" t="s">
        <v>582</v>
      </c>
      <c r="B29" s="859">
        <v>64</v>
      </c>
      <c r="C29" s="853">
        <v>49</v>
      </c>
      <c r="D29" s="859">
        <v>64</v>
      </c>
      <c r="E29" s="853">
        <v>68</v>
      </c>
      <c r="F29" s="859">
        <v>64</v>
      </c>
      <c r="G29" s="853">
        <v>67</v>
      </c>
      <c r="H29" s="859">
        <v>64</v>
      </c>
      <c r="I29" s="853">
        <v>32</v>
      </c>
      <c r="J29" s="859">
        <v>64</v>
      </c>
      <c r="K29" s="853">
        <v>68</v>
      </c>
      <c r="L29" s="837">
        <f t="shared" si="0"/>
        <v>320</v>
      </c>
      <c r="M29" s="837">
        <f t="shared" si="1"/>
        <v>284</v>
      </c>
      <c r="N29" s="824">
        <f t="shared" si="2"/>
        <v>0.88749999999999996</v>
      </c>
    </row>
    <row r="30" spans="1:14" ht="18" customHeight="1" x14ac:dyDescent="0.25">
      <c r="A30" s="858" t="s">
        <v>585</v>
      </c>
      <c r="B30" s="859">
        <v>7</v>
      </c>
      <c r="C30" s="853">
        <v>19</v>
      </c>
      <c r="D30" s="859">
        <v>7</v>
      </c>
      <c r="E30" s="853">
        <v>15</v>
      </c>
      <c r="F30" s="859">
        <v>7</v>
      </c>
      <c r="G30" s="853">
        <v>13</v>
      </c>
      <c r="H30" s="859">
        <v>7</v>
      </c>
      <c r="I30" s="853">
        <v>23</v>
      </c>
      <c r="J30" s="859">
        <v>7</v>
      </c>
      <c r="K30" s="853">
        <v>14</v>
      </c>
      <c r="L30" s="837">
        <f t="shared" si="0"/>
        <v>35</v>
      </c>
      <c r="M30" s="837">
        <f t="shared" si="1"/>
        <v>84</v>
      </c>
      <c r="N30" s="824">
        <f t="shared" si="2"/>
        <v>2.4</v>
      </c>
    </row>
    <row r="31" spans="1:14" ht="18" customHeight="1" thickBot="1" x14ac:dyDescent="0.3">
      <c r="A31" s="867" t="s">
        <v>511</v>
      </c>
      <c r="B31" s="868">
        <v>10</v>
      </c>
      <c r="C31" s="869">
        <v>50</v>
      </c>
      <c r="D31" s="868">
        <v>10</v>
      </c>
      <c r="E31" s="869">
        <v>42</v>
      </c>
      <c r="F31" s="868">
        <v>10</v>
      </c>
      <c r="G31" s="869">
        <v>20</v>
      </c>
      <c r="H31" s="868">
        <v>10</v>
      </c>
      <c r="I31" s="869">
        <v>28</v>
      </c>
      <c r="J31" s="868">
        <v>10</v>
      </c>
      <c r="K31" s="869">
        <v>32</v>
      </c>
      <c r="L31" s="870">
        <f t="shared" si="0"/>
        <v>50</v>
      </c>
      <c r="M31" s="870">
        <f t="shared" si="1"/>
        <v>172</v>
      </c>
      <c r="N31" s="871">
        <f t="shared" si="2"/>
        <v>3.44</v>
      </c>
    </row>
    <row r="32" spans="1:14" s="832" customFormat="1" ht="19.5" customHeight="1" x14ac:dyDescent="0.25">
      <c r="A32" s="864" t="s">
        <v>6</v>
      </c>
      <c r="B32" s="865">
        <f t="shared" ref="B32:C32" si="3">SUM(B9:B31)</f>
        <v>4457</v>
      </c>
      <c r="C32" s="865">
        <f t="shared" si="3"/>
        <v>3687</v>
      </c>
      <c r="D32" s="865">
        <f t="shared" ref="D32:E32" si="4">SUM(D9:D31)</f>
        <v>4457</v>
      </c>
      <c r="E32" s="865">
        <f t="shared" si="4"/>
        <v>3174</v>
      </c>
      <c r="F32" s="865">
        <f t="shared" ref="F32:G32" si="5">SUM(F9:F31)</f>
        <v>4457</v>
      </c>
      <c r="G32" s="865">
        <f t="shared" si="5"/>
        <v>2842</v>
      </c>
      <c r="H32" s="865">
        <f t="shared" ref="H32:I32" si="6">SUM(H9:H31)</f>
        <v>4457</v>
      </c>
      <c r="I32" s="865">
        <f t="shared" si="6"/>
        <v>3844</v>
      </c>
      <c r="J32" s="865">
        <f t="shared" ref="J32:K32" si="7">SUM(J9:J31)</f>
        <v>4457</v>
      </c>
      <c r="K32" s="865">
        <f t="shared" si="7"/>
        <v>3746</v>
      </c>
      <c r="L32" s="865">
        <f>SUM(L9:L31)</f>
        <v>22285</v>
      </c>
      <c r="M32" s="865">
        <f t="shared" ref="M32" si="8">SUM(M9:M31)</f>
        <v>17293</v>
      </c>
      <c r="N32" s="866">
        <f>IF(L32=0,"-",M32/L32)</f>
        <v>0.77599282028270133</v>
      </c>
    </row>
    <row r="33" spans="1:13" x14ac:dyDescent="0.25">
      <c r="A33" s="961" t="str">
        <f>'Pque N Mundo I'!$A$37</f>
        <v>Nota: as metas apresentadas serão ajustadas na avaliação do CTA com os descontos de déficits de vagas e ausênsias legais.</v>
      </c>
      <c r="L33" s="838"/>
      <c r="M33" s="838"/>
    </row>
    <row r="34" spans="1:13" x14ac:dyDescent="0.25">
      <c r="A34" s="826" t="s">
        <v>679</v>
      </c>
      <c r="L34" s="838"/>
      <c r="M34" s="838"/>
    </row>
    <row r="35" spans="1:13" x14ac:dyDescent="0.25">
      <c r="L35" s="838"/>
      <c r="M35" s="838"/>
    </row>
    <row r="36" spans="1:13" x14ac:dyDescent="0.25">
      <c r="L36" s="838"/>
      <c r="M36" s="838"/>
    </row>
    <row r="37" spans="1:13" x14ac:dyDescent="0.25">
      <c r="L37" s="838"/>
      <c r="M37" s="838"/>
    </row>
    <row r="38" spans="1:13" x14ac:dyDescent="0.25">
      <c r="L38" s="838"/>
      <c r="M38" s="838"/>
    </row>
    <row r="39" spans="1:13" x14ac:dyDescent="0.25">
      <c r="L39" s="834"/>
      <c r="M39" s="834"/>
    </row>
    <row r="40" spans="1:13" x14ac:dyDescent="0.25">
      <c r="L40" s="834"/>
      <c r="M40" s="834"/>
    </row>
    <row r="41" spans="1:13" x14ac:dyDescent="0.25">
      <c r="L41" s="834"/>
      <c r="M41" s="834"/>
    </row>
    <row r="42" spans="1:13" x14ac:dyDescent="0.25">
      <c r="L42" s="834"/>
      <c r="M42" s="834"/>
    </row>
    <row r="43" spans="1:13" x14ac:dyDescent="0.25">
      <c r="L43" s="834"/>
      <c r="M43" s="834"/>
    </row>
    <row r="44" spans="1:13" x14ac:dyDescent="0.25">
      <c r="L44" s="834"/>
      <c r="M44" s="834"/>
    </row>
    <row r="45" spans="1:13" x14ac:dyDescent="0.25">
      <c r="L45" s="834"/>
      <c r="M45" s="834"/>
    </row>
    <row r="46" spans="1:13" x14ac:dyDescent="0.25">
      <c r="L46" s="834"/>
      <c r="M46" s="834"/>
    </row>
    <row r="47" spans="1:13" x14ac:dyDescent="0.25">
      <c r="L47" s="834"/>
      <c r="M47" s="834"/>
    </row>
    <row r="48" spans="1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  <row r="254" spans="12:13" x14ac:dyDescent="0.25">
      <c r="L254" s="834"/>
      <c r="M254" s="834"/>
    </row>
    <row r="255" spans="12:13" x14ac:dyDescent="0.25">
      <c r="L255" s="834"/>
      <c r="M255" s="834"/>
    </row>
    <row r="256" spans="12:13" x14ac:dyDescent="0.25">
      <c r="L256" s="834"/>
      <c r="M256" s="834"/>
    </row>
    <row r="257" spans="12:13" x14ac:dyDescent="0.25">
      <c r="L257" s="834"/>
      <c r="M257" s="834"/>
    </row>
    <row r="258" spans="12:13" x14ac:dyDescent="0.25">
      <c r="L258" s="834"/>
      <c r="M258" s="834"/>
    </row>
    <row r="259" spans="12:13" x14ac:dyDescent="0.25">
      <c r="L259" s="834"/>
      <c r="M259" s="834"/>
    </row>
    <row r="260" spans="12:13" x14ac:dyDescent="0.25">
      <c r="L260" s="834"/>
      <c r="M260" s="834"/>
    </row>
    <row r="261" spans="12:13" x14ac:dyDescent="0.25">
      <c r="L261" s="834"/>
      <c r="M261" s="834"/>
    </row>
    <row r="262" spans="12:13" x14ac:dyDescent="0.25">
      <c r="L262" s="834"/>
      <c r="M262" s="834"/>
    </row>
    <row r="263" spans="12:13" x14ac:dyDescent="0.25">
      <c r="L263" s="834"/>
      <c r="M263" s="834"/>
    </row>
    <row r="264" spans="12:13" x14ac:dyDescent="0.25">
      <c r="L264" s="834"/>
      <c r="M264" s="834"/>
    </row>
    <row r="265" spans="12:13" x14ac:dyDescent="0.25">
      <c r="L265" s="834"/>
      <c r="M265" s="834"/>
    </row>
    <row r="266" spans="12:13" x14ac:dyDescent="0.25">
      <c r="L266" s="834"/>
      <c r="M266" s="834"/>
    </row>
    <row r="267" spans="12:13" x14ac:dyDescent="0.25">
      <c r="L267" s="834"/>
      <c r="M267" s="834"/>
    </row>
    <row r="268" spans="12:13" x14ac:dyDescent="0.25">
      <c r="L268" s="834"/>
      <c r="M268" s="834"/>
    </row>
    <row r="269" spans="12:13" x14ac:dyDescent="0.25">
      <c r="L269" s="834"/>
      <c r="M269" s="834"/>
    </row>
    <row r="270" spans="12:13" x14ac:dyDescent="0.25">
      <c r="L270" s="834"/>
      <c r="M270" s="834"/>
    </row>
    <row r="271" spans="12:13" x14ac:dyDescent="0.25">
      <c r="L271" s="834"/>
      <c r="M271" s="834"/>
    </row>
    <row r="272" spans="12:13" x14ac:dyDescent="0.25">
      <c r="L272" s="834"/>
      <c r="M272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N245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6.140625" customWidth="1"/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9.28515625" bestFit="1" customWidth="1"/>
    <col min="13" max="13" width="8" customWidth="1"/>
    <col min="14" max="14" width="8.710937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639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24.95" customHeight="1" x14ac:dyDescent="0.25">
      <c r="A9" s="808" t="s">
        <v>530</v>
      </c>
      <c r="B9" s="884">
        <v>220</v>
      </c>
      <c r="C9" s="917">
        <v>197</v>
      </c>
      <c r="D9" s="884">
        <v>220</v>
      </c>
      <c r="E9" s="917">
        <v>205</v>
      </c>
      <c r="F9" s="884">
        <v>220</v>
      </c>
      <c r="G9" s="917">
        <v>242</v>
      </c>
      <c r="H9" s="884">
        <v>220</v>
      </c>
      <c r="I9" s="917">
        <v>288</v>
      </c>
      <c r="J9" s="884">
        <v>220</v>
      </c>
      <c r="K9" s="917">
        <v>239</v>
      </c>
      <c r="L9" s="837">
        <f>B9+D9+F9+H9+J9</f>
        <v>1100</v>
      </c>
      <c r="M9" s="837">
        <f>C9+E9+G9+I9+K9</f>
        <v>1171</v>
      </c>
      <c r="N9" s="861">
        <f>IF(L9=0,"-",M9/L9)</f>
        <v>1.0645454545454545</v>
      </c>
    </row>
    <row r="10" spans="1:14" ht="24.95" customHeight="1" x14ac:dyDescent="0.25">
      <c r="A10" s="821" t="s">
        <v>531</v>
      </c>
      <c r="B10" s="810">
        <v>80</v>
      </c>
      <c r="C10" s="893">
        <v>116</v>
      </c>
      <c r="D10" s="810">
        <v>80</v>
      </c>
      <c r="E10" s="893">
        <v>0</v>
      </c>
      <c r="F10" s="810">
        <v>80</v>
      </c>
      <c r="G10" s="893">
        <v>100</v>
      </c>
      <c r="H10" s="810">
        <v>80</v>
      </c>
      <c r="I10" s="893">
        <v>98</v>
      </c>
      <c r="J10" s="810">
        <v>80</v>
      </c>
      <c r="K10" s="893">
        <v>97</v>
      </c>
      <c r="L10" s="837">
        <f t="shared" ref="L10:L15" si="0">B10+D10+F10+H10+J10</f>
        <v>400</v>
      </c>
      <c r="M10" s="837">
        <f t="shared" ref="M10:M15" si="1">C10+E10+G10+I10+K10</f>
        <v>411</v>
      </c>
      <c r="N10" s="861">
        <f t="shared" ref="N10:N15" si="2">IF(L10=0,"-",M10/L10)</f>
        <v>1.0275000000000001</v>
      </c>
    </row>
    <row r="11" spans="1:14" ht="24.95" customHeight="1" x14ac:dyDescent="0.25">
      <c r="A11" s="821" t="s">
        <v>532</v>
      </c>
      <c r="B11" s="810">
        <v>110</v>
      </c>
      <c r="C11" s="893">
        <v>134</v>
      </c>
      <c r="D11" s="810">
        <v>110</v>
      </c>
      <c r="E11" s="893">
        <v>115</v>
      </c>
      <c r="F11" s="810">
        <v>110</v>
      </c>
      <c r="G11" s="893">
        <v>116</v>
      </c>
      <c r="H11" s="810">
        <v>110</v>
      </c>
      <c r="I11" s="893">
        <v>116</v>
      </c>
      <c r="J11" s="810">
        <v>110</v>
      </c>
      <c r="K11" s="893">
        <v>116</v>
      </c>
      <c r="L11" s="837">
        <f t="shared" si="0"/>
        <v>550</v>
      </c>
      <c r="M11" s="837">
        <f t="shared" si="1"/>
        <v>597</v>
      </c>
      <c r="N11" s="861">
        <f t="shared" si="2"/>
        <v>1.0854545454545454</v>
      </c>
    </row>
    <row r="12" spans="1:14" ht="24.95" customHeight="1" x14ac:dyDescent="0.25">
      <c r="A12" s="808" t="s">
        <v>584</v>
      </c>
      <c r="B12" s="810">
        <v>320</v>
      </c>
      <c r="C12" s="893">
        <v>437</v>
      </c>
      <c r="D12" s="810">
        <v>320</v>
      </c>
      <c r="E12" s="893">
        <v>477</v>
      </c>
      <c r="F12" s="810">
        <v>320</v>
      </c>
      <c r="G12" s="893">
        <v>485</v>
      </c>
      <c r="H12" s="810">
        <v>320</v>
      </c>
      <c r="I12" s="893">
        <v>538</v>
      </c>
      <c r="J12" s="810">
        <v>320</v>
      </c>
      <c r="K12" s="893">
        <v>302</v>
      </c>
      <c r="L12" s="837">
        <f t="shared" si="0"/>
        <v>1600</v>
      </c>
      <c r="M12" s="837">
        <f t="shared" si="1"/>
        <v>2239</v>
      </c>
      <c r="N12" s="861">
        <f t="shared" si="2"/>
        <v>1.399375</v>
      </c>
    </row>
    <row r="13" spans="1:14" ht="24.95" customHeight="1" x14ac:dyDescent="0.25">
      <c r="A13" s="858" t="s">
        <v>533</v>
      </c>
      <c r="B13" s="874">
        <v>80</v>
      </c>
      <c r="C13" s="873">
        <v>91</v>
      </c>
      <c r="D13" s="874">
        <v>80</v>
      </c>
      <c r="E13" s="873">
        <v>83</v>
      </c>
      <c r="F13" s="874">
        <v>80</v>
      </c>
      <c r="G13" s="873">
        <v>83</v>
      </c>
      <c r="H13" s="874">
        <v>80</v>
      </c>
      <c r="I13" s="873">
        <v>85</v>
      </c>
      <c r="J13" s="874">
        <v>80</v>
      </c>
      <c r="K13" s="873">
        <v>88</v>
      </c>
      <c r="L13" s="837">
        <f t="shared" si="0"/>
        <v>400</v>
      </c>
      <c r="M13" s="837">
        <f t="shared" si="1"/>
        <v>430</v>
      </c>
      <c r="N13" s="861">
        <f t="shared" si="2"/>
        <v>1.075</v>
      </c>
    </row>
    <row r="14" spans="1:14" ht="24.95" customHeight="1" x14ac:dyDescent="0.25">
      <c r="A14" s="858" t="s">
        <v>529</v>
      </c>
      <c r="B14" s="874">
        <v>82</v>
      </c>
      <c r="C14" s="873">
        <v>91</v>
      </c>
      <c r="D14" s="874">
        <v>82</v>
      </c>
      <c r="E14" s="873">
        <v>85</v>
      </c>
      <c r="F14" s="874">
        <v>82</v>
      </c>
      <c r="G14" s="873">
        <v>87</v>
      </c>
      <c r="H14" s="874">
        <v>82</v>
      </c>
      <c r="I14" s="873">
        <v>85</v>
      </c>
      <c r="J14" s="874">
        <v>82</v>
      </c>
      <c r="K14" s="873">
        <v>87</v>
      </c>
      <c r="L14" s="837">
        <f t="shared" si="0"/>
        <v>410</v>
      </c>
      <c r="M14" s="837">
        <f t="shared" si="1"/>
        <v>435</v>
      </c>
      <c r="N14" s="861">
        <f t="shared" si="2"/>
        <v>1.0609756097560976</v>
      </c>
    </row>
    <row r="15" spans="1:14" ht="24.95" customHeight="1" thickBot="1" x14ac:dyDescent="0.3">
      <c r="A15" s="867" t="s">
        <v>572</v>
      </c>
      <c r="B15" s="910">
        <v>9</v>
      </c>
      <c r="C15" s="879">
        <v>12</v>
      </c>
      <c r="D15" s="910">
        <v>9</v>
      </c>
      <c r="E15" s="879">
        <v>7</v>
      </c>
      <c r="F15" s="910">
        <v>9</v>
      </c>
      <c r="G15" s="879">
        <v>15</v>
      </c>
      <c r="H15" s="910">
        <v>9</v>
      </c>
      <c r="I15" s="879">
        <v>20</v>
      </c>
      <c r="J15" s="910">
        <v>9</v>
      </c>
      <c r="K15" s="879">
        <v>18</v>
      </c>
      <c r="L15" s="870">
        <f t="shared" si="0"/>
        <v>45</v>
      </c>
      <c r="M15" s="870">
        <f t="shared" si="1"/>
        <v>72</v>
      </c>
      <c r="N15" s="871">
        <f t="shared" si="2"/>
        <v>1.6</v>
      </c>
    </row>
    <row r="16" spans="1:14" s="832" customFormat="1" ht="20.25" customHeight="1" x14ac:dyDescent="0.25">
      <c r="A16" s="864" t="s">
        <v>6</v>
      </c>
      <c r="B16" s="884">
        <f>SUM(B9:B15)</f>
        <v>901</v>
      </c>
      <c r="C16" s="884">
        <f t="shared" ref="C16:E16" si="3">SUM(C9:C15)</f>
        <v>1078</v>
      </c>
      <c r="D16" s="884">
        <f>SUM(D9:D15)</f>
        <v>901</v>
      </c>
      <c r="E16" s="884">
        <f t="shared" si="3"/>
        <v>972</v>
      </c>
      <c r="F16" s="884">
        <f>SUM(F9:F15)</f>
        <v>901</v>
      </c>
      <c r="G16" s="884">
        <f t="shared" ref="G16:I16" si="4">SUM(G9:G15)</f>
        <v>1128</v>
      </c>
      <c r="H16" s="884">
        <f>SUM(H9:H15)</f>
        <v>901</v>
      </c>
      <c r="I16" s="884">
        <f t="shared" si="4"/>
        <v>1230</v>
      </c>
      <c r="J16" s="884">
        <f>SUM(J9:J15)</f>
        <v>901</v>
      </c>
      <c r="K16" s="884">
        <f t="shared" ref="K16" si="5">SUM(K9:K15)</f>
        <v>947</v>
      </c>
      <c r="L16" s="884">
        <f>SUM(L9:L15)</f>
        <v>4505</v>
      </c>
      <c r="M16" s="884">
        <f>SUM(M9:M15)</f>
        <v>5355</v>
      </c>
      <c r="N16" s="885">
        <f>IF(L16=0,"-",M16/L16)</f>
        <v>1.1886792452830188</v>
      </c>
    </row>
    <row r="17" spans="1:13" x14ac:dyDescent="0.25">
      <c r="A17" s="961" t="str">
        <f>'Pque N Mundo I'!$A$37</f>
        <v>Nota: as metas apresentadas serão ajustadas na avaliação do CTA com os descontos de déficits de vagas e ausênsias legais.</v>
      </c>
      <c r="L17" s="838"/>
      <c r="M17" s="838"/>
    </row>
    <row r="18" spans="1:13" x14ac:dyDescent="0.25">
      <c r="A18" s="826" t="s">
        <v>679</v>
      </c>
      <c r="L18" s="834"/>
      <c r="M18" s="834"/>
    </row>
    <row r="19" spans="1:13" x14ac:dyDescent="0.25">
      <c r="L19" s="834"/>
      <c r="M19" s="834"/>
    </row>
    <row r="20" spans="1:13" x14ac:dyDescent="0.25">
      <c r="L20" s="834"/>
      <c r="M20" s="834"/>
    </row>
    <row r="21" spans="1:13" x14ac:dyDescent="0.25">
      <c r="L21" s="834"/>
      <c r="M21" s="834"/>
    </row>
    <row r="22" spans="1:13" x14ac:dyDescent="0.25">
      <c r="L22" s="834"/>
      <c r="M22" s="834"/>
    </row>
    <row r="23" spans="1:13" x14ac:dyDescent="0.25">
      <c r="L23" s="834"/>
      <c r="M23" s="834"/>
    </row>
    <row r="24" spans="1:13" x14ac:dyDescent="0.25">
      <c r="L24" s="834"/>
      <c r="M24" s="834"/>
    </row>
    <row r="25" spans="1:13" x14ac:dyDescent="0.25">
      <c r="L25" s="834"/>
      <c r="M25" s="834"/>
    </row>
    <row r="26" spans="1:13" x14ac:dyDescent="0.25">
      <c r="L26" s="834"/>
      <c r="M26" s="834"/>
    </row>
    <row r="27" spans="1:13" x14ac:dyDescent="0.25">
      <c r="L27" s="834"/>
      <c r="M27" s="834"/>
    </row>
    <row r="28" spans="1:13" x14ac:dyDescent="0.25">
      <c r="L28" s="834"/>
      <c r="M28" s="834"/>
    </row>
    <row r="29" spans="1:13" x14ac:dyDescent="0.25">
      <c r="L29" s="834"/>
      <c r="M29" s="834"/>
    </row>
    <row r="30" spans="1:13" x14ac:dyDescent="0.25">
      <c r="L30" s="834"/>
      <c r="M30" s="834"/>
    </row>
    <row r="31" spans="1:13" x14ac:dyDescent="0.25">
      <c r="L31" s="834"/>
      <c r="M31" s="834"/>
    </row>
    <row r="32" spans="1:13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</sheetData>
  <mergeCells count="11">
    <mergeCell ref="A2:C2"/>
    <mergeCell ref="A3:C3"/>
    <mergeCell ref="A5:N5"/>
    <mergeCell ref="A6:N6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N238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5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8.42578125" bestFit="1" customWidth="1"/>
    <col min="13" max="13" width="8" customWidth="1"/>
    <col min="14" max="14" width="9.57031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640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24.95" customHeight="1" x14ac:dyDescent="0.25">
      <c r="A9" s="808" t="s">
        <v>534</v>
      </c>
      <c r="B9" s="865">
        <v>192</v>
      </c>
      <c r="C9" s="831">
        <v>241</v>
      </c>
      <c r="D9" s="865">
        <v>192</v>
      </c>
      <c r="E9" s="831">
        <v>221</v>
      </c>
      <c r="F9" s="865">
        <v>192</v>
      </c>
      <c r="G9" s="831">
        <v>213</v>
      </c>
      <c r="H9" s="865">
        <v>192</v>
      </c>
      <c r="I9" s="831">
        <v>218</v>
      </c>
      <c r="J9" s="865">
        <v>192</v>
      </c>
      <c r="K9" s="831">
        <v>188</v>
      </c>
      <c r="L9" s="837">
        <f>B9+D9+F9+H9+J9</f>
        <v>960</v>
      </c>
      <c r="M9" s="837">
        <f>C9+E9+G9+I9+K9</f>
        <v>1081</v>
      </c>
      <c r="N9" s="824">
        <f>IF(L9=0,"-",M9/L9)</f>
        <v>1.1260416666666666</v>
      </c>
    </row>
    <row r="10" spans="1:14" ht="24.95" customHeight="1" x14ac:dyDescent="0.25">
      <c r="A10" s="808" t="s">
        <v>508</v>
      </c>
      <c r="B10" s="822">
        <v>160</v>
      </c>
      <c r="C10" s="823">
        <v>205</v>
      </c>
      <c r="D10" s="822">
        <v>160</v>
      </c>
      <c r="E10" s="823">
        <v>110</v>
      </c>
      <c r="F10" s="822">
        <v>160</v>
      </c>
      <c r="G10" s="823">
        <v>97</v>
      </c>
      <c r="H10" s="822">
        <v>160</v>
      </c>
      <c r="I10" s="823">
        <v>183</v>
      </c>
      <c r="J10" s="822">
        <v>160</v>
      </c>
      <c r="K10" s="823">
        <v>138</v>
      </c>
      <c r="L10" s="837">
        <f t="shared" ref="L10:L17" si="0">B10+D10+F10+H10+J10</f>
        <v>800</v>
      </c>
      <c r="M10" s="837">
        <f t="shared" ref="M10:M17" si="1">C10+E10+G10+I10+K10</f>
        <v>733</v>
      </c>
      <c r="N10" s="824">
        <f t="shared" ref="N10:N17" si="2">IF(L10=0,"-",M10/L10)</f>
        <v>0.91625000000000001</v>
      </c>
    </row>
    <row r="11" spans="1:14" ht="24.95" customHeight="1" x14ac:dyDescent="0.25">
      <c r="A11" s="808" t="s">
        <v>535</v>
      </c>
      <c r="B11" s="822">
        <v>176</v>
      </c>
      <c r="C11" s="823">
        <v>212</v>
      </c>
      <c r="D11" s="822">
        <v>176</v>
      </c>
      <c r="E11" s="823">
        <v>200</v>
      </c>
      <c r="F11" s="822">
        <v>176</v>
      </c>
      <c r="G11" s="823">
        <v>206</v>
      </c>
      <c r="H11" s="822">
        <v>176</v>
      </c>
      <c r="I11" s="823">
        <v>155</v>
      </c>
      <c r="J11" s="822">
        <v>176</v>
      </c>
      <c r="K11" s="823">
        <v>174</v>
      </c>
      <c r="L11" s="837">
        <f t="shared" si="0"/>
        <v>880</v>
      </c>
      <c r="M11" s="837">
        <f t="shared" si="1"/>
        <v>947</v>
      </c>
      <c r="N11" s="824">
        <f t="shared" si="2"/>
        <v>1.0761363636363637</v>
      </c>
    </row>
    <row r="12" spans="1:14" ht="24.95" customHeight="1" x14ac:dyDescent="0.25">
      <c r="A12" s="808" t="s">
        <v>516</v>
      </c>
      <c r="B12" s="822">
        <v>116</v>
      </c>
      <c r="C12" s="823">
        <v>0</v>
      </c>
      <c r="D12" s="822">
        <v>116</v>
      </c>
      <c r="E12" s="823">
        <v>79</v>
      </c>
      <c r="F12" s="822">
        <v>116</v>
      </c>
      <c r="G12" s="823">
        <v>72</v>
      </c>
      <c r="H12" s="822">
        <v>116</v>
      </c>
      <c r="I12" s="823">
        <v>122</v>
      </c>
      <c r="J12" s="822">
        <v>116</v>
      </c>
      <c r="K12" s="823">
        <v>78</v>
      </c>
      <c r="L12" s="837">
        <f t="shared" si="0"/>
        <v>580</v>
      </c>
      <c r="M12" s="837">
        <f t="shared" si="1"/>
        <v>351</v>
      </c>
      <c r="N12" s="824">
        <f t="shared" si="2"/>
        <v>0.60517241379310349</v>
      </c>
    </row>
    <row r="13" spans="1:14" ht="24.95" customHeight="1" x14ac:dyDescent="0.25">
      <c r="A13" s="808" t="s">
        <v>536</v>
      </c>
      <c r="B13" s="822">
        <v>200</v>
      </c>
      <c r="C13" s="823">
        <v>223</v>
      </c>
      <c r="D13" s="822">
        <v>200</v>
      </c>
      <c r="E13" s="823">
        <v>171</v>
      </c>
      <c r="F13" s="822">
        <v>200</v>
      </c>
      <c r="G13" s="823">
        <v>200</v>
      </c>
      <c r="H13" s="822">
        <v>200</v>
      </c>
      <c r="I13" s="823">
        <v>125</v>
      </c>
      <c r="J13" s="822">
        <v>200</v>
      </c>
      <c r="K13" s="823">
        <v>171</v>
      </c>
      <c r="L13" s="837">
        <f t="shared" si="0"/>
        <v>1000</v>
      </c>
      <c r="M13" s="837">
        <f t="shared" si="1"/>
        <v>890</v>
      </c>
      <c r="N13" s="824">
        <f t="shared" si="2"/>
        <v>0.89</v>
      </c>
    </row>
    <row r="14" spans="1:14" ht="24.95" customHeight="1" x14ac:dyDescent="0.25">
      <c r="A14" s="808" t="s">
        <v>537</v>
      </c>
      <c r="B14" s="822">
        <v>100</v>
      </c>
      <c r="C14" s="823">
        <v>70</v>
      </c>
      <c r="D14" s="822">
        <v>100</v>
      </c>
      <c r="E14" s="823">
        <v>93</v>
      </c>
      <c r="F14" s="822">
        <v>100</v>
      </c>
      <c r="G14" s="823">
        <v>86</v>
      </c>
      <c r="H14" s="822">
        <v>100</v>
      </c>
      <c r="I14" s="823">
        <v>94</v>
      </c>
      <c r="J14" s="822">
        <v>100</v>
      </c>
      <c r="K14" s="823">
        <v>89</v>
      </c>
      <c r="L14" s="837">
        <f t="shared" si="0"/>
        <v>500</v>
      </c>
      <c r="M14" s="837">
        <f t="shared" si="1"/>
        <v>432</v>
      </c>
      <c r="N14" s="824">
        <f t="shared" si="2"/>
        <v>0.86399999999999999</v>
      </c>
    </row>
    <row r="15" spans="1:14" ht="24.95" customHeight="1" x14ac:dyDescent="0.25">
      <c r="A15" s="808" t="s">
        <v>538</v>
      </c>
      <c r="B15" s="822">
        <v>84</v>
      </c>
      <c r="C15" s="823">
        <v>127</v>
      </c>
      <c r="D15" s="822">
        <v>84</v>
      </c>
      <c r="E15" s="823">
        <v>110</v>
      </c>
      <c r="F15" s="822">
        <v>84</v>
      </c>
      <c r="G15" s="823">
        <v>82</v>
      </c>
      <c r="H15" s="822">
        <v>84</v>
      </c>
      <c r="I15" s="823">
        <v>93</v>
      </c>
      <c r="J15" s="822">
        <v>84</v>
      </c>
      <c r="K15" s="823">
        <v>98</v>
      </c>
      <c r="L15" s="837">
        <f t="shared" si="0"/>
        <v>420</v>
      </c>
      <c r="M15" s="837">
        <f t="shared" si="1"/>
        <v>510</v>
      </c>
      <c r="N15" s="824">
        <f t="shared" si="2"/>
        <v>1.2142857142857142</v>
      </c>
    </row>
    <row r="16" spans="1:14" ht="24.95" customHeight="1" x14ac:dyDescent="0.25">
      <c r="A16" s="858" t="s">
        <v>585</v>
      </c>
      <c r="B16" s="859">
        <v>7</v>
      </c>
      <c r="C16" s="853">
        <v>14</v>
      </c>
      <c r="D16" s="859">
        <v>7</v>
      </c>
      <c r="E16" s="853">
        <v>5</v>
      </c>
      <c r="F16" s="859">
        <v>7</v>
      </c>
      <c r="G16" s="853">
        <v>12</v>
      </c>
      <c r="H16" s="859">
        <v>7</v>
      </c>
      <c r="I16" s="853">
        <v>16</v>
      </c>
      <c r="J16" s="859">
        <v>7</v>
      </c>
      <c r="K16" s="853">
        <v>13</v>
      </c>
      <c r="L16" s="837">
        <f t="shared" si="0"/>
        <v>35</v>
      </c>
      <c r="M16" s="837">
        <f t="shared" si="1"/>
        <v>60</v>
      </c>
      <c r="N16" s="824">
        <f t="shared" si="2"/>
        <v>1.7142857142857142</v>
      </c>
    </row>
    <row r="17" spans="1:14" ht="24.95" customHeight="1" thickBot="1" x14ac:dyDescent="0.3">
      <c r="A17" s="867" t="s">
        <v>511</v>
      </c>
      <c r="B17" s="868">
        <v>10</v>
      </c>
      <c r="C17" s="869">
        <v>120</v>
      </c>
      <c r="D17" s="868">
        <v>10</v>
      </c>
      <c r="E17" s="869">
        <v>119</v>
      </c>
      <c r="F17" s="868">
        <v>10</v>
      </c>
      <c r="G17" s="869">
        <v>118</v>
      </c>
      <c r="H17" s="868">
        <v>10</v>
      </c>
      <c r="I17" s="869">
        <v>57</v>
      </c>
      <c r="J17" s="868">
        <v>10</v>
      </c>
      <c r="K17" s="869">
        <v>69</v>
      </c>
      <c r="L17" s="870">
        <f t="shared" si="0"/>
        <v>50</v>
      </c>
      <c r="M17" s="870">
        <f t="shared" si="1"/>
        <v>483</v>
      </c>
      <c r="N17" s="871">
        <f t="shared" si="2"/>
        <v>9.66</v>
      </c>
    </row>
    <row r="18" spans="1:14" s="832" customFormat="1" ht="19.5" customHeight="1" x14ac:dyDescent="0.25">
      <c r="A18" s="864" t="s">
        <v>6</v>
      </c>
      <c r="B18" s="865">
        <f t="shared" ref="B18:M18" si="3">SUM(B9:B17)</f>
        <v>1045</v>
      </c>
      <c r="C18" s="865">
        <f>SUM(C9:C17)</f>
        <v>1212</v>
      </c>
      <c r="D18" s="865">
        <f t="shared" ref="D18:F18" si="4">SUM(D9:D17)</f>
        <v>1045</v>
      </c>
      <c r="E18" s="865">
        <f>SUM(E9:E17)</f>
        <v>1108</v>
      </c>
      <c r="F18" s="865">
        <f t="shared" si="4"/>
        <v>1045</v>
      </c>
      <c r="G18" s="865">
        <f>SUM(G9:G17)</f>
        <v>1086</v>
      </c>
      <c r="H18" s="865">
        <f t="shared" ref="H18:J18" si="5">SUM(H9:H17)</f>
        <v>1045</v>
      </c>
      <c r="I18" s="865">
        <f>SUM(I9:I17)</f>
        <v>1063</v>
      </c>
      <c r="J18" s="865">
        <f t="shared" si="5"/>
        <v>1045</v>
      </c>
      <c r="K18" s="865">
        <f>SUM(K9:K17)</f>
        <v>1018</v>
      </c>
      <c r="L18" s="865">
        <f>SUM(L9:L17)</f>
        <v>5225</v>
      </c>
      <c r="M18" s="865">
        <f t="shared" si="3"/>
        <v>5487</v>
      </c>
      <c r="N18" s="866">
        <f>IF(L18=0,"-",M18/L18)</f>
        <v>1.0501435406698565</v>
      </c>
    </row>
    <row r="19" spans="1:14" x14ac:dyDescent="0.25">
      <c r="A19" s="961" t="str">
        <f>'Pque N Mundo I'!$A$37</f>
        <v>Nota: as metas apresentadas serão ajustadas na avaliação do CTA com os descontos de déficits de vagas e ausênsias legais.</v>
      </c>
      <c r="L19" s="838"/>
      <c r="M19" s="838"/>
    </row>
    <row r="20" spans="1:14" x14ac:dyDescent="0.25">
      <c r="A20" s="826" t="s">
        <v>679</v>
      </c>
      <c r="L20" s="834"/>
      <c r="M20" s="834"/>
    </row>
    <row r="21" spans="1:14" x14ac:dyDescent="0.25">
      <c r="L21" s="834"/>
      <c r="M21" s="834"/>
    </row>
    <row r="22" spans="1:14" x14ac:dyDescent="0.25">
      <c r="L22" s="834"/>
      <c r="M22" s="834"/>
    </row>
    <row r="23" spans="1:14" x14ac:dyDescent="0.25">
      <c r="L23" s="834"/>
      <c r="M23" s="834"/>
    </row>
    <row r="24" spans="1:14" x14ac:dyDescent="0.25">
      <c r="L24" s="834"/>
      <c r="M24" s="834"/>
    </row>
    <row r="25" spans="1:14" x14ac:dyDescent="0.25">
      <c r="L25" s="834"/>
      <c r="M25" s="834"/>
    </row>
    <row r="26" spans="1:14" x14ac:dyDescent="0.25">
      <c r="L26" s="834"/>
      <c r="M26" s="834"/>
    </row>
    <row r="27" spans="1:14" x14ac:dyDescent="0.25">
      <c r="L27" s="834"/>
      <c r="M27" s="834"/>
    </row>
    <row r="28" spans="1:14" x14ac:dyDescent="0.25">
      <c r="L28" s="834"/>
      <c r="M28" s="834"/>
    </row>
    <row r="29" spans="1:14" x14ac:dyDescent="0.25">
      <c r="L29" s="834"/>
      <c r="M29" s="834"/>
    </row>
    <row r="30" spans="1:14" x14ac:dyDescent="0.25">
      <c r="L30" s="834"/>
      <c r="M30" s="834"/>
    </row>
    <row r="31" spans="1:14" x14ac:dyDescent="0.25">
      <c r="L31" s="834"/>
      <c r="M31" s="834"/>
    </row>
    <row r="32" spans="1:14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</sheetData>
  <mergeCells count="11">
    <mergeCell ref="A2:C2"/>
    <mergeCell ref="A3:C3"/>
    <mergeCell ref="A5:N5"/>
    <mergeCell ref="A6:N6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N254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6.7109375" customWidth="1"/>
    <col min="2" max="2" width="11.85546875" customWidth="1"/>
    <col min="3" max="3" width="10.85546875" customWidth="1"/>
    <col min="4" max="4" width="11.85546875" customWidth="1"/>
    <col min="5" max="5" width="10.85546875" customWidth="1"/>
    <col min="6" max="6" width="11.85546875" customWidth="1"/>
    <col min="7" max="7" width="10.85546875" customWidth="1"/>
    <col min="8" max="8" width="11.85546875" customWidth="1"/>
    <col min="9" max="9" width="10.85546875" customWidth="1"/>
    <col min="10" max="10" width="11.85546875" customWidth="1"/>
    <col min="11" max="11" width="10.85546875" customWidth="1"/>
    <col min="12" max="12" width="7.42578125" bestFit="1" customWidth="1"/>
    <col min="13" max="13" width="8" customWidth="1"/>
    <col min="14" max="14" width="8.285156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641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32.1" customHeight="1" thickBot="1" x14ac:dyDescent="0.3">
      <c r="A9" s="880" t="s">
        <v>419</v>
      </c>
      <c r="B9" s="897">
        <v>120</v>
      </c>
      <c r="C9" s="916">
        <v>120</v>
      </c>
      <c r="D9" s="897">
        <v>120</v>
      </c>
      <c r="E9" s="916">
        <v>120</v>
      </c>
      <c r="F9" s="897">
        <v>120</v>
      </c>
      <c r="G9" s="916">
        <v>85</v>
      </c>
      <c r="H9" s="897">
        <v>120</v>
      </c>
      <c r="I9" s="916">
        <v>128</v>
      </c>
      <c r="J9" s="897">
        <v>120</v>
      </c>
      <c r="K9" s="916">
        <v>127</v>
      </c>
      <c r="L9" s="870">
        <f>B9+D9+F9+H9+J9</f>
        <v>600</v>
      </c>
      <c r="M9" s="870">
        <f>C9+E9+G9+I9+K9</f>
        <v>580</v>
      </c>
      <c r="N9" s="871">
        <f>IF(L9=0,"-",M9/L9)</f>
        <v>0.96666666666666667</v>
      </c>
    </row>
    <row r="10" spans="1:14" s="832" customFormat="1" ht="19.5" customHeight="1" x14ac:dyDescent="0.25">
      <c r="A10" s="864" t="s">
        <v>6</v>
      </c>
      <c r="B10" s="865">
        <f t="shared" ref="B10:G10" si="0">SUM(B9)</f>
        <v>120</v>
      </c>
      <c r="C10" s="865">
        <f t="shared" si="0"/>
        <v>120</v>
      </c>
      <c r="D10" s="865">
        <f t="shared" si="0"/>
        <v>120</v>
      </c>
      <c r="E10" s="865">
        <f t="shared" si="0"/>
        <v>120</v>
      </c>
      <c r="F10" s="865">
        <f t="shared" si="0"/>
        <v>120</v>
      </c>
      <c r="G10" s="865">
        <f t="shared" si="0"/>
        <v>85</v>
      </c>
      <c r="H10" s="865">
        <f t="shared" ref="H10:I10" si="1">SUM(H9)</f>
        <v>120</v>
      </c>
      <c r="I10" s="865">
        <f t="shared" si="1"/>
        <v>128</v>
      </c>
      <c r="J10" s="865">
        <f t="shared" ref="J10:K10" si="2">SUM(J9)</f>
        <v>120</v>
      </c>
      <c r="K10" s="865">
        <f t="shared" si="2"/>
        <v>127</v>
      </c>
      <c r="L10" s="865">
        <f t="shared" ref="L10:M10" si="3">SUM(L9)</f>
        <v>600</v>
      </c>
      <c r="M10" s="865">
        <f t="shared" si="3"/>
        <v>580</v>
      </c>
      <c r="N10" s="866">
        <f>IF(L10=0,"-",M10/L10)</f>
        <v>0.96666666666666667</v>
      </c>
    </row>
    <row r="11" spans="1:14" x14ac:dyDescent="0.25">
      <c r="A11" s="961" t="str">
        <f>'Pque N Mundo I'!$A$37</f>
        <v>Nota: as metas apresentadas serão ajustadas na avaliação do CTA com os descontos de déficits de vagas e ausênsias legais.</v>
      </c>
      <c r="L11" s="838"/>
      <c r="M11" s="838"/>
    </row>
    <row r="12" spans="1:14" x14ac:dyDescent="0.25">
      <c r="A12" s="826" t="s">
        <v>679</v>
      </c>
      <c r="L12" s="838"/>
      <c r="M12" s="838"/>
    </row>
    <row r="13" spans="1:14" x14ac:dyDescent="0.25">
      <c r="L13" s="838"/>
      <c r="M13" s="838"/>
    </row>
    <row r="14" spans="1:14" x14ac:dyDescent="0.25">
      <c r="L14" s="838"/>
      <c r="M14" s="838"/>
    </row>
    <row r="15" spans="1:14" x14ac:dyDescent="0.25">
      <c r="L15" s="838"/>
      <c r="M15" s="838"/>
    </row>
    <row r="16" spans="1:14" x14ac:dyDescent="0.25">
      <c r="L16" s="838"/>
      <c r="M16" s="838"/>
    </row>
    <row r="17" spans="12:13" x14ac:dyDescent="0.25">
      <c r="L17" s="838"/>
      <c r="M17" s="838"/>
    </row>
    <row r="18" spans="12:13" x14ac:dyDescent="0.25">
      <c r="L18" s="838"/>
      <c r="M18" s="838"/>
    </row>
    <row r="19" spans="12:13" x14ac:dyDescent="0.25">
      <c r="L19" s="838"/>
      <c r="M19" s="838"/>
    </row>
    <row r="20" spans="12:13" x14ac:dyDescent="0.25">
      <c r="L20" s="838"/>
      <c r="M20" s="838"/>
    </row>
    <row r="21" spans="12:13" x14ac:dyDescent="0.25">
      <c r="L21" s="834"/>
      <c r="M21" s="834"/>
    </row>
    <row r="22" spans="12:13" x14ac:dyDescent="0.25">
      <c r="L22" s="834"/>
      <c r="M22" s="834"/>
    </row>
    <row r="23" spans="12:13" x14ac:dyDescent="0.25">
      <c r="L23" s="834"/>
      <c r="M23" s="834"/>
    </row>
    <row r="24" spans="12:13" x14ac:dyDescent="0.25">
      <c r="L24" s="834"/>
      <c r="M24" s="834"/>
    </row>
    <row r="25" spans="12:13" x14ac:dyDescent="0.25">
      <c r="L25" s="834"/>
      <c r="M25" s="834"/>
    </row>
    <row r="26" spans="12:13" x14ac:dyDescent="0.25">
      <c r="L26" s="834"/>
      <c r="M26" s="834"/>
    </row>
    <row r="27" spans="12:13" x14ac:dyDescent="0.25">
      <c r="L27" s="834"/>
      <c r="M27" s="834"/>
    </row>
    <row r="28" spans="12:13" x14ac:dyDescent="0.25">
      <c r="L28" s="834"/>
      <c r="M28" s="834"/>
    </row>
    <row r="29" spans="12:13" x14ac:dyDescent="0.25">
      <c r="L29" s="834"/>
      <c r="M29" s="834"/>
    </row>
    <row r="30" spans="12:13" x14ac:dyDescent="0.25">
      <c r="L30" s="834"/>
      <c r="M30" s="834"/>
    </row>
    <row r="31" spans="12:13" x14ac:dyDescent="0.25">
      <c r="L31" s="834"/>
      <c r="M31" s="834"/>
    </row>
    <row r="32" spans="12:13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  <row r="254" spans="12:13" x14ac:dyDescent="0.25">
      <c r="L254" s="834"/>
      <c r="M254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3" orientation="portrait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B32D-2E80-4731-ABC1-FECF4372BC3A}">
  <sheetPr>
    <tabColor rgb="FFFFFF00"/>
    <pageSetUpPr fitToPage="1"/>
  </sheetPr>
  <dimension ref="A1:N254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7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7.42578125" bestFit="1" customWidth="1"/>
    <col min="13" max="13" width="8" customWidth="1"/>
    <col min="14" max="14" width="8.285156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642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30.95" customHeight="1" thickBot="1" x14ac:dyDescent="0.3">
      <c r="A9" s="880" t="s">
        <v>419</v>
      </c>
      <c r="B9" s="897">
        <v>120</v>
      </c>
      <c r="C9" s="916">
        <v>120</v>
      </c>
      <c r="D9" s="897">
        <v>120</v>
      </c>
      <c r="E9" s="916">
        <v>120</v>
      </c>
      <c r="F9" s="897">
        <v>120</v>
      </c>
      <c r="G9" s="916">
        <v>141</v>
      </c>
      <c r="H9" s="897">
        <v>120</v>
      </c>
      <c r="I9" s="916">
        <v>122</v>
      </c>
      <c r="J9" s="897">
        <v>120</v>
      </c>
      <c r="K9" s="916">
        <v>132</v>
      </c>
      <c r="L9" s="870">
        <f>B9+D9+F9+H9+J9</f>
        <v>600</v>
      </c>
      <c r="M9" s="870">
        <f>C9+E9+G9+I9+K9</f>
        <v>635</v>
      </c>
      <c r="N9" s="871">
        <f>IF(L9=0,"-",M9/L9)</f>
        <v>1.0583333333333333</v>
      </c>
    </row>
    <row r="10" spans="1:14" s="832" customFormat="1" ht="19.5" customHeight="1" x14ac:dyDescent="0.25">
      <c r="A10" s="864" t="s">
        <v>6</v>
      </c>
      <c r="B10" s="865">
        <f t="shared" ref="B10:G10" si="0">SUM(B9)</f>
        <v>120</v>
      </c>
      <c r="C10" s="865">
        <f t="shared" si="0"/>
        <v>120</v>
      </c>
      <c r="D10" s="865">
        <f t="shared" si="0"/>
        <v>120</v>
      </c>
      <c r="E10" s="865">
        <f t="shared" si="0"/>
        <v>120</v>
      </c>
      <c r="F10" s="865">
        <f t="shared" si="0"/>
        <v>120</v>
      </c>
      <c r="G10" s="865">
        <f t="shared" si="0"/>
        <v>141</v>
      </c>
      <c r="H10" s="865">
        <f t="shared" ref="H10:I10" si="1">SUM(H9)</f>
        <v>120</v>
      </c>
      <c r="I10" s="865">
        <f t="shared" si="1"/>
        <v>122</v>
      </c>
      <c r="J10" s="865">
        <f t="shared" ref="J10:K10" si="2">SUM(J9)</f>
        <v>120</v>
      </c>
      <c r="K10" s="865">
        <f t="shared" si="2"/>
        <v>132</v>
      </c>
      <c r="L10" s="865">
        <f t="shared" ref="L10:M10" si="3">SUM(L9)</f>
        <v>600</v>
      </c>
      <c r="M10" s="865">
        <f t="shared" si="3"/>
        <v>635</v>
      </c>
      <c r="N10" s="866">
        <f>IF(L10=0,"-",M10/L10)</f>
        <v>1.0583333333333333</v>
      </c>
    </row>
    <row r="11" spans="1:14" x14ac:dyDescent="0.25">
      <c r="A11" s="961" t="str">
        <f>'Pque N Mundo I'!$A$37</f>
        <v>Nota: as metas apresentadas serão ajustadas na avaliação do CTA com os descontos de déficits de vagas e ausênsias legais.</v>
      </c>
      <c r="L11" s="838"/>
      <c r="M11" s="838"/>
    </row>
    <row r="12" spans="1:14" x14ac:dyDescent="0.25">
      <c r="A12" s="826" t="s">
        <v>679</v>
      </c>
      <c r="L12" s="838"/>
      <c r="M12" s="838"/>
    </row>
    <row r="13" spans="1:14" x14ac:dyDescent="0.25">
      <c r="L13" s="838"/>
      <c r="M13" s="838"/>
    </row>
    <row r="14" spans="1:14" x14ac:dyDescent="0.25">
      <c r="L14" s="838"/>
      <c r="M14" s="838"/>
    </row>
    <row r="15" spans="1:14" x14ac:dyDescent="0.25">
      <c r="L15" s="838"/>
      <c r="M15" s="838"/>
    </row>
    <row r="16" spans="1:14" x14ac:dyDescent="0.25">
      <c r="L16" s="838"/>
      <c r="M16" s="838"/>
    </row>
    <row r="17" spans="12:13" x14ac:dyDescent="0.25">
      <c r="L17" s="838"/>
      <c r="M17" s="838"/>
    </row>
    <row r="18" spans="12:13" x14ac:dyDescent="0.25">
      <c r="L18" s="838"/>
      <c r="M18" s="838"/>
    </row>
    <row r="19" spans="12:13" x14ac:dyDescent="0.25">
      <c r="L19" s="838"/>
      <c r="M19" s="838"/>
    </row>
    <row r="20" spans="12:13" x14ac:dyDescent="0.25">
      <c r="L20" s="838"/>
      <c r="M20" s="838"/>
    </row>
    <row r="21" spans="12:13" x14ac:dyDescent="0.25">
      <c r="L21" s="834"/>
      <c r="M21" s="834"/>
    </row>
    <row r="22" spans="12:13" x14ac:dyDescent="0.25">
      <c r="L22" s="834"/>
      <c r="M22" s="834"/>
    </row>
    <row r="23" spans="12:13" x14ac:dyDescent="0.25">
      <c r="L23" s="834"/>
      <c r="M23" s="834"/>
    </row>
    <row r="24" spans="12:13" x14ac:dyDescent="0.25">
      <c r="L24" s="834"/>
      <c r="M24" s="834"/>
    </row>
    <row r="25" spans="12:13" x14ac:dyDescent="0.25">
      <c r="L25" s="834"/>
      <c r="M25" s="834"/>
    </row>
    <row r="26" spans="12:13" x14ac:dyDescent="0.25">
      <c r="L26" s="834"/>
      <c r="M26" s="834"/>
    </row>
    <row r="27" spans="12:13" x14ac:dyDescent="0.25">
      <c r="L27" s="834"/>
      <c r="M27" s="834"/>
    </row>
    <row r="28" spans="12:13" x14ac:dyDescent="0.25">
      <c r="L28" s="834"/>
      <c r="M28" s="834"/>
    </row>
    <row r="29" spans="12:13" x14ac:dyDescent="0.25">
      <c r="L29" s="834"/>
      <c r="M29" s="834"/>
    </row>
    <row r="30" spans="12:13" x14ac:dyDescent="0.25">
      <c r="L30" s="834"/>
      <c r="M30" s="834"/>
    </row>
    <row r="31" spans="12:13" x14ac:dyDescent="0.25">
      <c r="L31" s="834"/>
      <c r="M31" s="834"/>
    </row>
    <row r="32" spans="12:13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  <row r="254" spans="12:13" x14ac:dyDescent="0.25">
      <c r="L254" s="834"/>
      <c r="M254" s="834"/>
    </row>
  </sheetData>
  <mergeCells count="11">
    <mergeCell ref="A2:C2"/>
    <mergeCell ref="A3:C3"/>
    <mergeCell ref="A5:N5"/>
    <mergeCell ref="A6:N6"/>
    <mergeCell ref="A7:A8"/>
    <mergeCell ref="L7:N7"/>
    <mergeCell ref="B7:C7"/>
    <mergeCell ref="D7:E7"/>
    <mergeCell ref="F7:G7"/>
    <mergeCell ref="H7:I7"/>
    <mergeCell ref="J7:K7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N239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52.7109375" customWidth="1"/>
    <col min="2" max="2" width="10.7109375" customWidth="1"/>
    <col min="3" max="3" width="11.5703125" customWidth="1"/>
    <col min="4" max="4" width="10.7109375" customWidth="1"/>
    <col min="5" max="5" width="11.5703125" customWidth="1"/>
    <col min="6" max="6" width="10.7109375" customWidth="1"/>
    <col min="7" max="7" width="11.5703125" customWidth="1"/>
    <col min="8" max="8" width="10.7109375" customWidth="1"/>
    <col min="9" max="9" width="11.5703125" customWidth="1"/>
    <col min="10" max="10" width="10.7109375" customWidth="1"/>
    <col min="11" max="11" width="11.5703125" customWidth="1"/>
    <col min="12" max="12" width="11.42578125" customWidth="1"/>
    <col min="13" max="13" width="10.5703125" customWidth="1"/>
    <col min="14" max="14" width="8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643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27.95" customHeight="1" x14ac:dyDescent="0.25">
      <c r="A9" s="808" t="s">
        <v>673</v>
      </c>
      <c r="B9" s="865">
        <v>44</v>
      </c>
      <c r="C9" s="831">
        <v>65</v>
      </c>
      <c r="D9" s="865">
        <v>44</v>
      </c>
      <c r="E9" s="831">
        <v>73</v>
      </c>
      <c r="F9" s="865">
        <v>44</v>
      </c>
      <c r="G9" s="831">
        <v>0</v>
      </c>
      <c r="H9" s="865">
        <v>44</v>
      </c>
      <c r="I9" s="831">
        <v>26</v>
      </c>
      <c r="J9" s="865">
        <v>44</v>
      </c>
      <c r="K9" s="831">
        <v>102</v>
      </c>
      <c r="L9" s="860">
        <f>B9+D9+F9+H9+J9</f>
        <v>220</v>
      </c>
      <c r="M9" s="860">
        <f>C9+E9+G9+I9+K9</f>
        <v>266</v>
      </c>
      <c r="N9" s="824">
        <f>IF(L9=0,"-",M9/L9)</f>
        <v>1.209090909090909</v>
      </c>
    </row>
    <row r="10" spans="1:14" ht="27.95" customHeight="1" x14ac:dyDescent="0.25">
      <c r="A10" s="808" t="s">
        <v>468</v>
      </c>
      <c r="B10" s="822">
        <v>160</v>
      </c>
      <c r="C10" s="823">
        <v>140</v>
      </c>
      <c r="D10" s="822">
        <v>160</v>
      </c>
      <c r="E10" s="823">
        <v>258</v>
      </c>
      <c r="F10" s="822">
        <v>160</v>
      </c>
      <c r="G10" s="823">
        <v>277</v>
      </c>
      <c r="H10" s="822">
        <v>160</v>
      </c>
      <c r="I10" s="823">
        <v>81</v>
      </c>
      <c r="J10" s="822">
        <v>160</v>
      </c>
      <c r="K10" s="823">
        <v>204</v>
      </c>
      <c r="L10" s="860">
        <f t="shared" ref="L10:L16" si="0">B10+D10+F10+H10+J10</f>
        <v>800</v>
      </c>
      <c r="M10" s="860">
        <f t="shared" ref="M10:M16" si="1">C10+E10+G10+I10+K10</f>
        <v>960</v>
      </c>
      <c r="N10" s="824">
        <f t="shared" ref="N10:N16" si="2">IF(L10=0,"-",M10/L10)</f>
        <v>1.2</v>
      </c>
    </row>
    <row r="11" spans="1:14" ht="27.95" customHeight="1" x14ac:dyDescent="0.25">
      <c r="A11" s="808" t="s">
        <v>465</v>
      </c>
      <c r="B11" s="822">
        <v>120</v>
      </c>
      <c r="C11" s="823">
        <v>250</v>
      </c>
      <c r="D11" s="822">
        <v>120</v>
      </c>
      <c r="E11" s="823">
        <v>262</v>
      </c>
      <c r="F11" s="822">
        <v>120</v>
      </c>
      <c r="G11" s="823">
        <v>243</v>
      </c>
      <c r="H11" s="822">
        <v>120</v>
      </c>
      <c r="I11" s="823">
        <v>271</v>
      </c>
      <c r="J11" s="822">
        <v>120</v>
      </c>
      <c r="K11" s="823">
        <v>279</v>
      </c>
      <c r="L11" s="860">
        <f t="shared" si="0"/>
        <v>600</v>
      </c>
      <c r="M11" s="860">
        <f t="shared" si="1"/>
        <v>1305</v>
      </c>
      <c r="N11" s="824">
        <f t="shared" si="2"/>
        <v>2.1749999999999998</v>
      </c>
    </row>
    <row r="12" spans="1:14" ht="27.95" customHeight="1" x14ac:dyDescent="0.25">
      <c r="A12" s="808" t="s">
        <v>466</v>
      </c>
      <c r="B12" s="822">
        <v>108</v>
      </c>
      <c r="C12" s="823">
        <v>79</v>
      </c>
      <c r="D12" s="822">
        <v>108</v>
      </c>
      <c r="E12" s="823">
        <v>89</v>
      </c>
      <c r="F12" s="822">
        <v>108</v>
      </c>
      <c r="G12" s="823">
        <v>91</v>
      </c>
      <c r="H12" s="822">
        <v>108</v>
      </c>
      <c r="I12" s="823">
        <v>85</v>
      </c>
      <c r="J12" s="822">
        <v>108</v>
      </c>
      <c r="K12" s="823">
        <v>95</v>
      </c>
      <c r="L12" s="860">
        <f t="shared" si="0"/>
        <v>540</v>
      </c>
      <c r="M12" s="860">
        <f t="shared" si="1"/>
        <v>439</v>
      </c>
      <c r="N12" s="824">
        <f t="shared" si="2"/>
        <v>0.812962962962963</v>
      </c>
    </row>
    <row r="13" spans="1:14" ht="27.95" customHeight="1" x14ac:dyDescent="0.25">
      <c r="A13" s="808" t="s">
        <v>467</v>
      </c>
      <c r="B13" s="822">
        <v>80</v>
      </c>
      <c r="C13" s="823">
        <v>0</v>
      </c>
      <c r="D13" s="822">
        <v>80</v>
      </c>
      <c r="E13" s="823">
        <v>0</v>
      </c>
      <c r="F13" s="822">
        <v>80</v>
      </c>
      <c r="G13" s="823">
        <v>0</v>
      </c>
      <c r="H13" s="822">
        <v>80</v>
      </c>
      <c r="I13" s="823">
        <v>58</v>
      </c>
      <c r="J13" s="822">
        <v>80</v>
      </c>
      <c r="K13" s="823">
        <v>314</v>
      </c>
      <c r="L13" s="860">
        <f t="shared" si="0"/>
        <v>400</v>
      </c>
      <c r="M13" s="860">
        <f t="shared" si="1"/>
        <v>372</v>
      </c>
      <c r="N13" s="824">
        <f t="shared" si="2"/>
        <v>0.93</v>
      </c>
    </row>
    <row r="14" spans="1:14" ht="27.95" customHeight="1" x14ac:dyDescent="0.25">
      <c r="A14" s="808" t="s">
        <v>519</v>
      </c>
      <c r="B14" s="859">
        <v>66</v>
      </c>
      <c r="C14" s="853">
        <v>59</v>
      </c>
      <c r="D14" s="859">
        <v>66</v>
      </c>
      <c r="E14" s="853">
        <v>67</v>
      </c>
      <c r="F14" s="859">
        <v>66</v>
      </c>
      <c r="G14" s="853">
        <v>56</v>
      </c>
      <c r="H14" s="859">
        <v>66</v>
      </c>
      <c r="I14" s="853">
        <v>61</v>
      </c>
      <c r="J14" s="859">
        <v>66</v>
      </c>
      <c r="K14" s="853">
        <v>66</v>
      </c>
      <c r="L14" s="860">
        <f t="shared" si="0"/>
        <v>330</v>
      </c>
      <c r="M14" s="860">
        <f t="shared" si="1"/>
        <v>309</v>
      </c>
      <c r="N14" s="824">
        <f t="shared" si="2"/>
        <v>0.9363636363636364</v>
      </c>
    </row>
    <row r="15" spans="1:14" ht="27.95" customHeight="1" x14ac:dyDescent="0.25">
      <c r="A15" s="808" t="s">
        <v>520</v>
      </c>
      <c r="B15" s="822">
        <v>63</v>
      </c>
      <c r="C15" s="823">
        <v>45</v>
      </c>
      <c r="D15" s="822">
        <v>63</v>
      </c>
      <c r="E15" s="823">
        <v>48</v>
      </c>
      <c r="F15" s="822">
        <v>63</v>
      </c>
      <c r="G15" s="823">
        <v>54</v>
      </c>
      <c r="H15" s="822">
        <v>63</v>
      </c>
      <c r="I15" s="823">
        <v>43</v>
      </c>
      <c r="J15" s="822">
        <v>63</v>
      </c>
      <c r="K15" s="823">
        <v>57</v>
      </c>
      <c r="L15" s="860">
        <f t="shared" si="0"/>
        <v>315</v>
      </c>
      <c r="M15" s="860">
        <f t="shared" si="1"/>
        <v>247</v>
      </c>
      <c r="N15" s="824">
        <f t="shared" si="2"/>
        <v>0.78412698412698412</v>
      </c>
    </row>
    <row r="16" spans="1:14" ht="27.95" customHeight="1" thickBot="1" x14ac:dyDescent="0.3">
      <c r="A16" s="867" t="s">
        <v>539</v>
      </c>
      <c r="B16" s="868">
        <v>10</v>
      </c>
      <c r="C16" s="869">
        <v>16</v>
      </c>
      <c r="D16" s="868">
        <v>10</v>
      </c>
      <c r="E16" s="869">
        <v>21</v>
      </c>
      <c r="F16" s="868">
        <v>10</v>
      </c>
      <c r="G16" s="869">
        <v>19</v>
      </c>
      <c r="H16" s="868">
        <v>10</v>
      </c>
      <c r="I16" s="869">
        <v>21</v>
      </c>
      <c r="J16" s="868">
        <v>10</v>
      </c>
      <c r="K16" s="869">
        <v>20</v>
      </c>
      <c r="L16" s="870">
        <f t="shared" si="0"/>
        <v>50</v>
      </c>
      <c r="M16" s="870">
        <f t="shared" si="1"/>
        <v>97</v>
      </c>
      <c r="N16" s="871">
        <f t="shared" si="2"/>
        <v>1.94</v>
      </c>
    </row>
    <row r="17" spans="1:14" s="832" customFormat="1" ht="20.25" customHeight="1" x14ac:dyDescent="0.25">
      <c r="A17" s="864" t="s">
        <v>6</v>
      </c>
      <c r="B17" s="865">
        <f t="shared" ref="B17:C17" si="3">SUM(B9:B16)</f>
        <v>651</v>
      </c>
      <c r="C17" s="865">
        <f t="shared" si="3"/>
        <v>654</v>
      </c>
      <c r="D17" s="865">
        <f t="shared" ref="D17:E17" si="4">SUM(D9:D16)</f>
        <v>651</v>
      </c>
      <c r="E17" s="865">
        <f t="shared" si="4"/>
        <v>818</v>
      </c>
      <c r="F17" s="865">
        <f t="shared" ref="F17:G17" si="5">SUM(F9:F16)</f>
        <v>651</v>
      </c>
      <c r="G17" s="865">
        <f t="shared" si="5"/>
        <v>740</v>
      </c>
      <c r="H17" s="865">
        <f t="shared" ref="H17:I17" si="6">SUM(H9:H16)</f>
        <v>651</v>
      </c>
      <c r="I17" s="865">
        <f t="shared" si="6"/>
        <v>646</v>
      </c>
      <c r="J17" s="865">
        <f t="shared" ref="J17:K17" si="7">SUM(J9:J16)</f>
        <v>651</v>
      </c>
      <c r="K17" s="865">
        <f t="shared" si="7"/>
        <v>1137</v>
      </c>
      <c r="L17" s="865">
        <f>SUM(L9:L16)</f>
        <v>3255</v>
      </c>
      <c r="M17" s="865">
        <f>SUM(M9:M16)</f>
        <v>3995</v>
      </c>
      <c r="N17" s="866">
        <f>IF(L17=0,"-",M17/L17)</f>
        <v>1.2273425499231951</v>
      </c>
    </row>
    <row r="18" spans="1:14" s="832" customFormat="1" ht="20.25" customHeight="1" x14ac:dyDescent="0.25">
      <c r="A18" s="961" t="str">
        <f>'Pque N Mundo I'!$A$37</f>
        <v>Nota: as metas apresentadas serão ajustadas na avaliação do CTA com os descontos de déficits de vagas e ausênsias legais.</v>
      </c>
      <c r="B18" s="876"/>
      <c r="C18" s="876"/>
      <c r="D18" s="876"/>
      <c r="E18" s="876"/>
      <c r="F18" s="876"/>
      <c r="G18" s="876"/>
      <c r="H18" s="876"/>
      <c r="I18" s="876"/>
      <c r="J18" s="876"/>
      <c r="K18" s="876"/>
      <c r="L18" s="876"/>
      <c r="M18" s="876"/>
      <c r="N18" s="877"/>
    </row>
    <row r="19" spans="1:14" x14ac:dyDescent="0.25">
      <c r="A19" s="826" t="s">
        <v>679</v>
      </c>
      <c r="L19" s="834"/>
      <c r="M19" s="834"/>
    </row>
    <row r="20" spans="1:14" x14ac:dyDescent="0.25">
      <c r="L20" s="834"/>
      <c r="M20" s="834"/>
    </row>
    <row r="21" spans="1:14" x14ac:dyDescent="0.25">
      <c r="L21" s="834"/>
      <c r="M21" s="834"/>
    </row>
    <row r="22" spans="1:14" x14ac:dyDescent="0.25">
      <c r="L22" s="834"/>
      <c r="M22" s="834"/>
    </row>
    <row r="23" spans="1:14" x14ac:dyDescent="0.25">
      <c r="L23" s="834"/>
      <c r="M23" s="834"/>
    </row>
    <row r="24" spans="1:14" x14ac:dyDescent="0.25">
      <c r="L24" s="834"/>
      <c r="M24" s="834"/>
    </row>
    <row r="25" spans="1:14" x14ac:dyDescent="0.25">
      <c r="L25" s="834"/>
      <c r="M25" s="834"/>
    </row>
    <row r="26" spans="1:14" x14ac:dyDescent="0.25">
      <c r="L26" s="834"/>
      <c r="M26" s="834"/>
    </row>
    <row r="27" spans="1:14" x14ac:dyDescent="0.25">
      <c r="L27" s="834"/>
      <c r="M27" s="834"/>
    </row>
    <row r="28" spans="1:14" x14ac:dyDescent="0.25">
      <c r="L28" s="834"/>
      <c r="M28" s="834"/>
    </row>
    <row r="29" spans="1:14" x14ac:dyDescent="0.25">
      <c r="L29" s="834"/>
      <c r="M29" s="834"/>
    </row>
    <row r="30" spans="1:14" x14ac:dyDescent="0.25">
      <c r="L30" s="834"/>
      <c r="M30" s="834"/>
    </row>
    <row r="31" spans="1:14" x14ac:dyDescent="0.25">
      <c r="L31" s="834"/>
      <c r="M31" s="834"/>
    </row>
    <row r="32" spans="1:14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N250"/>
  <sheetViews>
    <sheetView showGridLines="0" zoomScaleNormal="100" zoomScalePageLayoutView="11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51.28515625" customWidth="1"/>
    <col min="2" max="2" width="10.42578125" customWidth="1"/>
    <col min="3" max="3" width="11.5703125" customWidth="1"/>
    <col min="4" max="4" width="10.42578125" customWidth="1"/>
    <col min="5" max="5" width="11.5703125" customWidth="1"/>
    <col min="6" max="6" width="10.42578125" customWidth="1"/>
    <col min="7" max="7" width="11.5703125" customWidth="1"/>
    <col min="8" max="8" width="10.42578125" customWidth="1"/>
    <col min="9" max="9" width="11.5703125" customWidth="1"/>
    <col min="10" max="10" width="10.42578125" customWidth="1"/>
    <col min="11" max="11" width="11.5703125" customWidth="1"/>
    <col min="12" max="12" width="12.140625" customWidth="1"/>
    <col min="13" max="13" width="10" customWidth="1"/>
    <col min="14" max="14" width="9.28515625" customWidth="1"/>
    <col min="15" max="15" width="3.710937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644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20.25" customHeight="1" x14ac:dyDescent="0.25">
      <c r="A9" s="894" t="s">
        <v>597</v>
      </c>
      <c r="B9" s="903">
        <v>40</v>
      </c>
      <c r="C9" s="904">
        <v>38</v>
      </c>
      <c r="D9" s="903">
        <v>40</v>
      </c>
      <c r="E9" s="904">
        <v>31</v>
      </c>
      <c r="F9" s="903">
        <v>40</v>
      </c>
      <c r="G9" s="904">
        <v>46</v>
      </c>
      <c r="H9" s="903">
        <v>40</v>
      </c>
      <c r="I9" s="904">
        <v>43</v>
      </c>
      <c r="J9" s="903">
        <v>40</v>
      </c>
      <c r="K9" s="904">
        <v>36</v>
      </c>
      <c r="L9" s="860">
        <f>B9+D9+F9+H9+J9</f>
        <v>200</v>
      </c>
      <c r="M9" s="860">
        <f>C9+E9+G9+I9+K9</f>
        <v>194</v>
      </c>
      <c r="N9" s="824">
        <f>IF(L9=0,"-",M9/L9)</f>
        <v>0.97</v>
      </c>
    </row>
    <row r="10" spans="1:14" ht="20.25" customHeight="1" x14ac:dyDescent="0.25">
      <c r="A10" s="894" t="s">
        <v>598</v>
      </c>
      <c r="B10" s="828">
        <v>30</v>
      </c>
      <c r="C10" s="829">
        <v>25</v>
      </c>
      <c r="D10" s="828">
        <v>30</v>
      </c>
      <c r="E10" s="829">
        <v>36</v>
      </c>
      <c r="F10" s="828">
        <v>30</v>
      </c>
      <c r="G10" s="829">
        <v>56</v>
      </c>
      <c r="H10" s="828">
        <v>30</v>
      </c>
      <c r="I10" s="829">
        <v>61</v>
      </c>
      <c r="J10" s="828">
        <v>30</v>
      </c>
      <c r="K10" s="829">
        <v>42</v>
      </c>
      <c r="L10" s="860">
        <f t="shared" ref="L10:L23" si="0">B10+D10+F10+H10+J10</f>
        <v>150</v>
      </c>
      <c r="M10" s="860">
        <f t="shared" ref="M10:M23" si="1">C10+E10+G10+I10+K10</f>
        <v>220</v>
      </c>
      <c r="N10" s="824">
        <f t="shared" ref="N10:N22" si="2">IF(L10=0,"-",M10/L10)</f>
        <v>1.4666666666666666</v>
      </c>
    </row>
    <row r="11" spans="1:14" ht="20.25" customHeight="1" x14ac:dyDescent="0.25">
      <c r="A11" s="894" t="s">
        <v>599</v>
      </c>
      <c r="B11" s="862">
        <v>40</v>
      </c>
      <c r="C11" s="863">
        <v>37</v>
      </c>
      <c r="D11" s="862">
        <v>40</v>
      </c>
      <c r="E11" s="863">
        <v>34</v>
      </c>
      <c r="F11" s="862">
        <v>40</v>
      </c>
      <c r="G11" s="863">
        <v>65</v>
      </c>
      <c r="H11" s="862">
        <v>40</v>
      </c>
      <c r="I11" s="863">
        <v>43</v>
      </c>
      <c r="J11" s="862">
        <v>40</v>
      </c>
      <c r="K11" s="863">
        <v>36</v>
      </c>
      <c r="L11" s="860">
        <f t="shared" si="0"/>
        <v>200</v>
      </c>
      <c r="M11" s="860">
        <f t="shared" si="1"/>
        <v>215</v>
      </c>
      <c r="N11" s="824">
        <f t="shared" si="2"/>
        <v>1.075</v>
      </c>
    </row>
    <row r="12" spans="1:14" ht="20.25" customHeight="1" x14ac:dyDescent="0.25">
      <c r="A12" s="858" t="s">
        <v>541</v>
      </c>
      <c r="B12" s="862">
        <v>1000</v>
      </c>
      <c r="C12" s="863">
        <v>948</v>
      </c>
      <c r="D12" s="862">
        <v>1000</v>
      </c>
      <c r="E12" s="863">
        <v>1082</v>
      </c>
      <c r="F12" s="862">
        <v>1000</v>
      </c>
      <c r="G12" s="863">
        <v>1237</v>
      </c>
      <c r="H12" s="862">
        <v>1000</v>
      </c>
      <c r="I12" s="863">
        <v>1180</v>
      </c>
      <c r="J12" s="862">
        <v>1000</v>
      </c>
      <c r="K12" s="863">
        <v>1107</v>
      </c>
      <c r="L12" s="860">
        <f t="shared" si="0"/>
        <v>5000</v>
      </c>
      <c r="M12" s="860">
        <f t="shared" si="1"/>
        <v>5554</v>
      </c>
      <c r="N12" s="824">
        <f t="shared" si="2"/>
        <v>1.1108</v>
      </c>
    </row>
    <row r="13" spans="1:14" ht="20.25" customHeight="1" thickBot="1" x14ac:dyDescent="0.3">
      <c r="A13" s="867" t="s">
        <v>540</v>
      </c>
      <c r="B13" s="895">
        <v>5</v>
      </c>
      <c r="C13" s="881">
        <v>5</v>
      </c>
      <c r="D13" s="895">
        <v>5</v>
      </c>
      <c r="E13" s="881">
        <v>5</v>
      </c>
      <c r="F13" s="895">
        <v>5</v>
      </c>
      <c r="G13" s="881">
        <v>4</v>
      </c>
      <c r="H13" s="895">
        <v>5</v>
      </c>
      <c r="I13" s="881">
        <v>4</v>
      </c>
      <c r="J13" s="895">
        <v>5</v>
      </c>
      <c r="K13" s="881">
        <v>4</v>
      </c>
      <c r="L13" s="870">
        <f t="shared" si="0"/>
        <v>25</v>
      </c>
      <c r="M13" s="870">
        <f t="shared" si="1"/>
        <v>22</v>
      </c>
      <c r="N13" s="871">
        <f t="shared" si="2"/>
        <v>0.88</v>
      </c>
    </row>
    <row r="14" spans="1:14" ht="20.25" customHeight="1" x14ac:dyDescent="0.25">
      <c r="A14" s="902" t="s">
        <v>600</v>
      </c>
      <c r="B14" s="903">
        <v>135</v>
      </c>
      <c r="C14" s="904">
        <v>225</v>
      </c>
      <c r="D14" s="903">
        <v>135</v>
      </c>
      <c r="E14" s="904">
        <v>151</v>
      </c>
      <c r="F14" s="903">
        <v>135</v>
      </c>
      <c r="G14" s="904">
        <v>425</v>
      </c>
      <c r="H14" s="903">
        <v>135</v>
      </c>
      <c r="I14" s="904">
        <v>184</v>
      </c>
      <c r="J14" s="903">
        <v>135</v>
      </c>
      <c r="K14" s="904">
        <v>91</v>
      </c>
      <c r="L14" s="839">
        <f t="shared" si="0"/>
        <v>675</v>
      </c>
      <c r="M14" s="839">
        <f t="shared" si="1"/>
        <v>1076</v>
      </c>
      <c r="N14" s="840">
        <f t="shared" si="2"/>
        <v>1.594074074074074</v>
      </c>
    </row>
    <row r="15" spans="1:14" ht="20.25" customHeight="1" x14ac:dyDescent="0.25">
      <c r="A15" s="894" t="s">
        <v>601</v>
      </c>
      <c r="B15" s="862">
        <v>180</v>
      </c>
      <c r="C15" s="863">
        <v>261</v>
      </c>
      <c r="D15" s="862">
        <v>180</v>
      </c>
      <c r="E15" s="863">
        <v>315</v>
      </c>
      <c r="F15" s="862">
        <v>180</v>
      </c>
      <c r="G15" s="863">
        <v>356</v>
      </c>
      <c r="H15" s="862">
        <v>180</v>
      </c>
      <c r="I15" s="863">
        <v>313</v>
      </c>
      <c r="J15" s="862">
        <v>180</v>
      </c>
      <c r="K15" s="863">
        <v>360</v>
      </c>
      <c r="L15" s="860">
        <f t="shared" si="0"/>
        <v>900</v>
      </c>
      <c r="M15" s="860">
        <f t="shared" si="1"/>
        <v>1605</v>
      </c>
      <c r="N15" s="824">
        <f t="shared" si="2"/>
        <v>1.7833333333333334</v>
      </c>
    </row>
    <row r="16" spans="1:14" ht="20.25" customHeight="1" x14ac:dyDescent="0.25">
      <c r="A16" s="894" t="s">
        <v>602</v>
      </c>
      <c r="B16" s="862">
        <v>675</v>
      </c>
      <c r="C16" s="863">
        <v>892</v>
      </c>
      <c r="D16" s="862">
        <v>675</v>
      </c>
      <c r="E16" s="863">
        <v>1498</v>
      </c>
      <c r="F16" s="862">
        <v>675</v>
      </c>
      <c r="G16" s="863">
        <v>1486</v>
      </c>
      <c r="H16" s="862">
        <v>675</v>
      </c>
      <c r="I16" s="863">
        <v>1231</v>
      </c>
      <c r="J16" s="862">
        <v>675</v>
      </c>
      <c r="K16" s="863">
        <v>1466</v>
      </c>
      <c r="L16" s="860">
        <f t="shared" si="0"/>
        <v>3375</v>
      </c>
      <c r="M16" s="860">
        <f t="shared" si="1"/>
        <v>6573</v>
      </c>
      <c r="N16" s="824">
        <f t="shared" si="2"/>
        <v>1.9475555555555555</v>
      </c>
    </row>
    <row r="17" spans="1:14" ht="20.25" customHeight="1" x14ac:dyDescent="0.25">
      <c r="A17" s="894" t="s">
        <v>618</v>
      </c>
      <c r="B17" s="862">
        <v>945</v>
      </c>
      <c r="C17" s="863">
        <v>939</v>
      </c>
      <c r="D17" s="862">
        <v>945</v>
      </c>
      <c r="E17" s="863">
        <v>1438</v>
      </c>
      <c r="F17" s="862">
        <v>945</v>
      </c>
      <c r="G17" s="863">
        <v>1247</v>
      </c>
      <c r="H17" s="862">
        <v>945</v>
      </c>
      <c r="I17" s="863">
        <v>1509</v>
      </c>
      <c r="J17" s="862">
        <v>945</v>
      </c>
      <c r="K17" s="863">
        <v>1477</v>
      </c>
      <c r="L17" s="860">
        <f t="shared" si="0"/>
        <v>4725</v>
      </c>
      <c r="M17" s="860">
        <f t="shared" si="1"/>
        <v>6610</v>
      </c>
      <c r="N17" s="824">
        <f t="shared" si="2"/>
        <v>1.3989417989417989</v>
      </c>
    </row>
    <row r="18" spans="1:14" ht="20.25" customHeight="1" x14ac:dyDescent="0.25">
      <c r="A18" s="894" t="s">
        <v>614</v>
      </c>
      <c r="B18" s="862">
        <v>270</v>
      </c>
      <c r="C18" s="863">
        <v>244</v>
      </c>
      <c r="D18" s="862">
        <v>270</v>
      </c>
      <c r="E18" s="863">
        <v>241</v>
      </c>
      <c r="F18" s="862">
        <v>270</v>
      </c>
      <c r="G18" s="863">
        <v>204</v>
      </c>
      <c r="H18" s="862">
        <v>270</v>
      </c>
      <c r="I18" s="863">
        <v>263</v>
      </c>
      <c r="J18" s="862">
        <v>270</v>
      </c>
      <c r="K18" s="863">
        <v>188</v>
      </c>
      <c r="L18" s="860">
        <f t="shared" si="0"/>
        <v>1350</v>
      </c>
      <c r="M18" s="860">
        <f t="shared" si="1"/>
        <v>1140</v>
      </c>
      <c r="N18" s="824">
        <f t="shared" si="2"/>
        <v>0.84444444444444444</v>
      </c>
    </row>
    <row r="19" spans="1:14" ht="20.25" customHeight="1" x14ac:dyDescent="0.25">
      <c r="A19" s="894" t="s">
        <v>615</v>
      </c>
      <c r="B19" s="862">
        <v>90</v>
      </c>
      <c r="C19" s="863">
        <v>82</v>
      </c>
      <c r="D19" s="862">
        <v>90</v>
      </c>
      <c r="E19" s="863">
        <v>86</v>
      </c>
      <c r="F19" s="862">
        <v>90</v>
      </c>
      <c r="G19" s="863">
        <v>70</v>
      </c>
      <c r="H19" s="862">
        <v>90</v>
      </c>
      <c r="I19" s="863">
        <v>81</v>
      </c>
      <c r="J19" s="862">
        <v>90</v>
      </c>
      <c r="K19" s="863">
        <v>101</v>
      </c>
      <c r="L19" s="860">
        <f t="shared" si="0"/>
        <v>450</v>
      </c>
      <c r="M19" s="860">
        <f t="shared" si="1"/>
        <v>420</v>
      </c>
      <c r="N19" s="824">
        <f t="shared" si="2"/>
        <v>0.93333333333333335</v>
      </c>
    </row>
    <row r="20" spans="1:14" ht="20.25" customHeight="1" x14ac:dyDescent="0.25">
      <c r="A20" s="894" t="s">
        <v>603</v>
      </c>
      <c r="B20" s="862">
        <v>30</v>
      </c>
      <c r="C20" s="863">
        <v>43</v>
      </c>
      <c r="D20" s="862">
        <v>30</v>
      </c>
      <c r="E20" s="863">
        <v>55</v>
      </c>
      <c r="F20" s="862">
        <v>30</v>
      </c>
      <c r="G20" s="863">
        <v>46</v>
      </c>
      <c r="H20" s="862">
        <v>30</v>
      </c>
      <c r="I20" s="863">
        <v>79</v>
      </c>
      <c r="J20" s="862">
        <v>30</v>
      </c>
      <c r="K20" s="863">
        <v>15</v>
      </c>
      <c r="L20" s="860">
        <f t="shared" si="0"/>
        <v>150</v>
      </c>
      <c r="M20" s="860">
        <f t="shared" si="1"/>
        <v>238</v>
      </c>
      <c r="N20" s="824">
        <f t="shared" si="2"/>
        <v>1.5866666666666667</v>
      </c>
    </row>
    <row r="21" spans="1:14" ht="20.25" customHeight="1" x14ac:dyDescent="0.25">
      <c r="A21" s="894" t="s">
        <v>617</v>
      </c>
      <c r="B21" s="862">
        <v>90</v>
      </c>
      <c r="C21" s="863">
        <v>262</v>
      </c>
      <c r="D21" s="862">
        <v>90</v>
      </c>
      <c r="E21" s="863">
        <v>257</v>
      </c>
      <c r="F21" s="862">
        <v>90</v>
      </c>
      <c r="G21" s="863">
        <v>249</v>
      </c>
      <c r="H21" s="862">
        <v>90</v>
      </c>
      <c r="I21" s="863">
        <v>187</v>
      </c>
      <c r="J21" s="862">
        <v>90</v>
      </c>
      <c r="K21" s="863">
        <v>232</v>
      </c>
      <c r="L21" s="860">
        <f t="shared" si="0"/>
        <v>450</v>
      </c>
      <c r="M21" s="860">
        <f t="shared" si="1"/>
        <v>1187</v>
      </c>
      <c r="N21" s="824">
        <f t="shared" si="2"/>
        <v>2.637777777777778</v>
      </c>
    </row>
    <row r="22" spans="1:14" ht="20.25" customHeight="1" x14ac:dyDescent="0.25">
      <c r="A22" s="894" t="s">
        <v>604</v>
      </c>
      <c r="B22" s="862">
        <v>135</v>
      </c>
      <c r="C22" s="863">
        <v>170</v>
      </c>
      <c r="D22" s="862">
        <v>135</v>
      </c>
      <c r="E22" s="863">
        <v>242</v>
      </c>
      <c r="F22" s="862">
        <v>135</v>
      </c>
      <c r="G22" s="863">
        <v>245</v>
      </c>
      <c r="H22" s="862">
        <v>135</v>
      </c>
      <c r="I22" s="863">
        <v>103</v>
      </c>
      <c r="J22" s="862">
        <v>135</v>
      </c>
      <c r="K22" s="863">
        <v>110</v>
      </c>
      <c r="L22" s="860">
        <f t="shared" si="0"/>
        <v>675</v>
      </c>
      <c r="M22" s="860">
        <f t="shared" si="1"/>
        <v>870</v>
      </c>
      <c r="N22" s="824">
        <f t="shared" si="2"/>
        <v>1.288888888888889</v>
      </c>
    </row>
    <row r="23" spans="1:14" ht="20.25" customHeight="1" thickBot="1" x14ac:dyDescent="0.3">
      <c r="A23" s="867" t="s">
        <v>616</v>
      </c>
      <c r="B23" s="895">
        <v>405</v>
      </c>
      <c r="C23" s="881">
        <v>118</v>
      </c>
      <c r="D23" s="895">
        <v>405</v>
      </c>
      <c r="E23" s="881">
        <v>106</v>
      </c>
      <c r="F23" s="895">
        <v>405</v>
      </c>
      <c r="G23" s="881">
        <v>202</v>
      </c>
      <c r="H23" s="895">
        <v>405</v>
      </c>
      <c r="I23" s="881">
        <v>194</v>
      </c>
      <c r="J23" s="895">
        <v>405</v>
      </c>
      <c r="K23" s="881">
        <v>155</v>
      </c>
      <c r="L23" s="870">
        <f t="shared" si="0"/>
        <v>2025</v>
      </c>
      <c r="M23" s="870">
        <f t="shared" si="1"/>
        <v>775</v>
      </c>
      <c r="N23" s="871">
        <f>IF(L23=0,"-",M23/L23)</f>
        <v>0.38271604938271603</v>
      </c>
    </row>
    <row r="24" spans="1:14" s="832" customFormat="1" ht="21" customHeight="1" x14ac:dyDescent="0.25">
      <c r="A24" s="864" t="s">
        <v>6</v>
      </c>
      <c r="B24" s="865">
        <f>SUM(B9:B23)</f>
        <v>4070</v>
      </c>
      <c r="C24" s="865">
        <f>SUM(C9:C23)</f>
        <v>4289</v>
      </c>
      <c r="D24" s="865">
        <f>SUM(D9:D23)</f>
        <v>4070</v>
      </c>
      <c r="E24" s="865">
        <f>SUM(E9:E23)</f>
        <v>5577</v>
      </c>
      <c r="F24" s="865">
        <f t="shared" ref="F24:G24" si="3">SUM(F9:F23)</f>
        <v>4070</v>
      </c>
      <c r="G24" s="865">
        <f t="shared" si="3"/>
        <v>5938</v>
      </c>
      <c r="H24" s="865">
        <f t="shared" ref="H24:I24" si="4">SUM(H9:H23)</f>
        <v>4070</v>
      </c>
      <c r="I24" s="865">
        <f t="shared" si="4"/>
        <v>5475</v>
      </c>
      <c r="J24" s="865">
        <f t="shared" ref="J24:K24" si="5">SUM(J9:J23)</f>
        <v>4070</v>
      </c>
      <c r="K24" s="865">
        <f t="shared" si="5"/>
        <v>5420</v>
      </c>
      <c r="L24" s="865">
        <f>SUM(L9:L23)</f>
        <v>20350</v>
      </c>
      <c r="M24" s="865">
        <f>SUM(M9:M23)</f>
        <v>26699</v>
      </c>
      <c r="N24" s="866">
        <f>IF(L24=0,"-",M24/L24)</f>
        <v>1.3119901719901721</v>
      </c>
    </row>
    <row r="25" spans="1:14" x14ac:dyDescent="0.25">
      <c r="A25" s="961" t="str">
        <f>'Pque N Mundo I'!$A$37</f>
        <v>Nota: as metas apresentadas serão ajustadas na avaliação do CTA com os descontos de déficits de vagas e ausênsias legais.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838"/>
      <c r="M25" s="838"/>
    </row>
    <row r="26" spans="1:14" x14ac:dyDescent="0.25">
      <c r="A26" s="826" t="s">
        <v>679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838"/>
      <c r="M26" s="838"/>
    </row>
    <row r="27" spans="1:14" x14ac:dyDescent="0.25">
      <c r="L27" s="834"/>
      <c r="M27" s="834"/>
    </row>
    <row r="28" spans="1:14" x14ac:dyDescent="0.25">
      <c r="L28" s="834"/>
      <c r="M28" s="834"/>
    </row>
    <row r="29" spans="1:14" x14ac:dyDescent="0.25">
      <c r="L29" s="834"/>
      <c r="M29" s="834"/>
    </row>
    <row r="30" spans="1:14" x14ac:dyDescent="0.25">
      <c r="L30" s="834"/>
      <c r="M30" s="834"/>
    </row>
    <row r="31" spans="1:14" x14ac:dyDescent="0.25">
      <c r="L31" s="834"/>
      <c r="M31" s="834"/>
    </row>
    <row r="32" spans="1:14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0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N243"/>
  <sheetViews>
    <sheetView showGridLines="0" zoomScaleNormal="100" workbookViewId="0"/>
  </sheetViews>
  <sheetFormatPr defaultColWidth="8.85546875" defaultRowHeight="15" x14ac:dyDescent="0.25"/>
  <cols>
    <col min="1" max="1" width="46.5703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9.42578125" bestFit="1" customWidth="1"/>
    <col min="13" max="13" width="9" customWidth="1"/>
    <col min="14" max="14" width="8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645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24.95" customHeight="1" x14ac:dyDescent="0.25">
      <c r="A9" s="808" t="s">
        <v>134</v>
      </c>
      <c r="B9" s="865">
        <v>80</v>
      </c>
      <c r="C9" s="904">
        <v>142</v>
      </c>
      <c r="D9" s="865">
        <v>80</v>
      </c>
      <c r="E9" s="904">
        <v>117</v>
      </c>
      <c r="F9" s="865">
        <v>80</v>
      </c>
      <c r="G9" s="904">
        <v>151</v>
      </c>
      <c r="H9" s="865">
        <v>80</v>
      </c>
      <c r="I9" s="904">
        <v>137</v>
      </c>
      <c r="J9" s="865">
        <v>80</v>
      </c>
      <c r="K9" s="904">
        <v>112</v>
      </c>
      <c r="L9" s="860">
        <f>B9+D9+F9+H9+J9</f>
        <v>400</v>
      </c>
      <c r="M9" s="860">
        <f>C9+E9+G9+I9+K9</f>
        <v>659</v>
      </c>
      <c r="N9" s="824">
        <f>IF(L9=0,"-",M9/L9)</f>
        <v>1.6475</v>
      </c>
    </row>
    <row r="10" spans="1:14" ht="24.95" customHeight="1" x14ac:dyDescent="0.25">
      <c r="A10" s="858" t="s">
        <v>605</v>
      </c>
      <c r="B10" s="859">
        <v>205</v>
      </c>
      <c r="C10" s="863">
        <v>282</v>
      </c>
      <c r="D10" s="859">
        <v>205</v>
      </c>
      <c r="E10" s="863">
        <v>191</v>
      </c>
      <c r="F10" s="859">
        <v>205</v>
      </c>
      <c r="G10" s="863">
        <v>249</v>
      </c>
      <c r="H10" s="859">
        <v>205</v>
      </c>
      <c r="I10" s="863">
        <v>240</v>
      </c>
      <c r="J10" s="859">
        <v>205</v>
      </c>
      <c r="K10" s="863">
        <v>104</v>
      </c>
      <c r="L10" s="860">
        <f t="shared" ref="L10:L11" si="0">B10+D10+F10+H10+J10</f>
        <v>1025</v>
      </c>
      <c r="M10" s="860">
        <f t="shared" ref="M10:M11" si="1">C10+E10+G10+I10+K10</f>
        <v>1066</v>
      </c>
      <c r="N10" s="824">
        <f t="shared" ref="N10:N11" si="2">IF(L10=0,"-",M10/L10)</f>
        <v>1.04</v>
      </c>
    </row>
    <row r="11" spans="1:14" ht="24.95" customHeight="1" thickBot="1" x14ac:dyDescent="0.3">
      <c r="A11" s="867" t="s">
        <v>525</v>
      </c>
      <c r="B11" s="868">
        <v>324</v>
      </c>
      <c r="C11" s="881">
        <v>291</v>
      </c>
      <c r="D11" s="868">
        <v>324</v>
      </c>
      <c r="E11" s="881">
        <v>254</v>
      </c>
      <c r="F11" s="868">
        <v>324</v>
      </c>
      <c r="G11" s="881">
        <v>218</v>
      </c>
      <c r="H11" s="868">
        <v>324</v>
      </c>
      <c r="I11" s="881">
        <v>381</v>
      </c>
      <c r="J11" s="868">
        <v>324</v>
      </c>
      <c r="K11" s="881">
        <v>234</v>
      </c>
      <c r="L11" s="870">
        <f t="shared" si="0"/>
        <v>1620</v>
      </c>
      <c r="M11" s="870">
        <f t="shared" si="1"/>
        <v>1378</v>
      </c>
      <c r="N11" s="871">
        <f t="shared" si="2"/>
        <v>0.85061728395061731</v>
      </c>
    </row>
    <row r="12" spans="1:14" s="832" customFormat="1" ht="22.5" customHeight="1" x14ac:dyDescent="0.25">
      <c r="A12" s="864" t="s">
        <v>562</v>
      </c>
      <c r="B12" s="865">
        <f>SUM(B9:B11)</f>
        <v>609</v>
      </c>
      <c r="C12" s="865">
        <f t="shared" ref="C12:E12" si="3">SUM(C9:C11)</f>
        <v>715</v>
      </c>
      <c r="D12" s="865">
        <f>SUM(D9:D11)</f>
        <v>609</v>
      </c>
      <c r="E12" s="865">
        <f t="shared" si="3"/>
        <v>562</v>
      </c>
      <c r="F12" s="865">
        <f>SUM(F9:F11)</f>
        <v>609</v>
      </c>
      <c r="G12" s="865">
        <f t="shared" ref="G12:I12" si="4">SUM(G9:G11)</f>
        <v>618</v>
      </c>
      <c r="H12" s="865">
        <f>SUM(H9:H11)</f>
        <v>609</v>
      </c>
      <c r="I12" s="865">
        <f t="shared" si="4"/>
        <v>758</v>
      </c>
      <c r="J12" s="865">
        <f>SUM(J9:J11)</f>
        <v>609</v>
      </c>
      <c r="K12" s="865">
        <f t="shared" ref="K12" si="5">SUM(K9:K11)</f>
        <v>450</v>
      </c>
      <c r="L12" s="865">
        <f>SUM(L9:L11)</f>
        <v>3045</v>
      </c>
      <c r="M12" s="865">
        <f>SUM(M9:M11)</f>
        <v>3103</v>
      </c>
      <c r="N12" s="866">
        <f>IF(L12=0,"-",M12/L12)</f>
        <v>1.019047619047619</v>
      </c>
    </row>
    <row r="13" spans="1:14" x14ac:dyDescent="0.25">
      <c r="A13" s="961" t="str">
        <f>'Pque N Mundo I'!$A$37</f>
        <v>Nota: as metas apresentadas serão ajustadas na avaliação do CTA com os descontos de déficits de vagas e ausênsias legais.</v>
      </c>
      <c r="L13" s="838"/>
      <c r="M13" s="838"/>
    </row>
    <row r="14" spans="1:14" x14ac:dyDescent="0.25">
      <c r="A14" s="826" t="s">
        <v>679</v>
      </c>
      <c r="L14" s="834"/>
      <c r="M14" s="834"/>
    </row>
    <row r="15" spans="1:14" x14ac:dyDescent="0.25">
      <c r="L15" s="834"/>
      <c r="M15" s="834"/>
    </row>
    <row r="16" spans="1:14" x14ac:dyDescent="0.25">
      <c r="L16" s="834"/>
      <c r="M16" s="834"/>
    </row>
    <row r="17" spans="12:13" x14ac:dyDescent="0.25">
      <c r="L17" s="834"/>
      <c r="M17" s="834"/>
    </row>
    <row r="18" spans="12:13" x14ac:dyDescent="0.25">
      <c r="L18" s="834"/>
      <c r="M18" s="834"/>
    </row>
    <row r="19" spans="12:13" x14ac:dyDescent="0.25">
      <c r="L19" s="834"/>
      <c r="M19" s="834"/>
    </row>
    <row r="20" spans="12:13" x14ac:dyDescent="0.25">
      <c r="L20" s="834"/>
      <c r="M20" s="834"/>
    </row>
    <row r="21" spans="12:13" x14ac:dyDescent="0.25">
      <c r="L21" s="834"/>
      <c r="M21" s="834"/>
    </row>
    <row r="22" spans="12:13" x14ac:dyDescent="0.25">
      <c r="L22" s="834"/>
      <c r="M22" s="834"/>
    </row>
    <row r="23" spans="12:13" x14ac:dyDescent="0.25">
      <c r="L23" s="834"/>
      <c r="M23" s="834"/>
    </row>
    <row r="24" spans="12:13" x14ac:dyDescent="0.25">
      <c r="L24" s="834"/>
      <c r="M24" s="834"/>
    </row>
    <row r="25" spans="12:13" x14ac:dyDescent="0.25">
      <c r="L25" s="834"/>
      <c r="M25" s="834"/>
    </row>
    <row r="26" spans="12:13" x14ac:dyDescent="0.25">
      <c r="L26" s="834"/>
      <c r="M26" s="834"/>
    </row>
    <row r="27" spans="12:13" x14ac:dyDescent="0.25">
      <c r="L27" s="834"/>
      <c r="M27" s="834"/>
    </row>
    <row r="28" spans="12:13" x14ac:dyDescent="0.25">
      <c r="L28" s="834"/>
      <c r="M28" s="834"/>
    </row>
    <row r="29" spans="12:13" x14ac:dyDescent="0.25">
      <c r="L29" s="834"/>
      <c r="M29" s="834"/>
    </row>
    <row r="30" spans="12:13" x14ac:dyDescent="0.25">
      <c r="L30" s="834"/>
      <c r="M30" s="834"/>
    </row>
    <row r="31" spans="12:13" x14ac:dyDescent="0.25">
      <c r="L31" s="834"/>
      <c r="M31" s="834"/>
    </row>
    <row r="32" spans="12:13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N240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9.28515625" bestFit="1" customWidth="1"/>
    <col min="13" max="13" width="8" customWidth="1"/>
    <col min="14" max="14" width="7.710937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646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29.25" customHeight="1" x14ac:dyDescent="0.25">
      <c r="A9" s="808" t="s">
        <v>542</v>
      </c>
      <c r="B9" s="865">
        <v>155</v>
      </c>
      <c r="C9" s="831">
        <v>270</v>
      </c>
      <c r="D9" s="865">
        <v>155</v>
      </c>
      <c r="E9" s="831">
        <v>284</v>
      </c>
      <c r="F9" s="865">
        <v>155</v>
      </c>
      <c r="G9" s="831">
        <v>299</v>
      </c>
      <c r="H9" s="865">
        <v>155</v>
      </c>
      <c r="I9" s="831">
        <v>303</v>
      </c>
      <c r="J9" s="865">
        <v>155</v>
      </c>
      <c r="K9" s="831">
        <v>341</v>
      </c>
      <c r="L9" s="860">
        <f>B9+D9+F9+H9+J9</f>
        <v>775</v>
      </c>
      <c r="M9" s="860">
        <f>C9+E9+G9+I9+K9</f>
        <v>1497</v>
      </c>
      <c r="N9" s="824">
        <f>IF(L9=0,"-",M9/L9)</f>
        <v>1.9316129032258065</v>
      </c>
    </row>
    <row r="10" spans="1:14" ht="31.5" customHeight="1" x14ac:dyDescent="0.25">
      <c r="A10" s="858" t="s">
        <v>543</v>
      </c>
      <c r="B10" s="859">
        <v>13</v>
      </c>
      <c r="C10" s="853">
        <v>14</v>
      </c>
      <c r="D10" s="859">
        <v>13</v>
      </c>
      <c r="E10" s="853">
        <v>16</v>
      </c>
      <c r="F10" s="859">
        <v>13</v>
      </c>
      <c r="G10" s="853">
        <v>13</v>
      </c>
      <c r="H10" s="859">
        <v>13</v>
      </c>
      <c r="I10" s="853">
        <v>17</v>
      </c>
      <c r="J10" s="859">
        <v>13</v>
      </c>
      <c r="K10" s="853">
        <v>14</v>
      </c>
      <c r="L10" s="860">
        <f t="shared" ref="L10:L12" si="0">B10+D10+F10+H10+J10</f>
        <v>65</v>
      </c>
      <c r="M10" s="860">
        <f t="shared" ref="M10:M12" si="1">C10+E10+G10+I10+K10</f>
        <v>74</v>
      </c>
      <c r="N10" s="824">
        <f t="shared" ref="N10:N12" si="2">IF(L10=0,"-",M10/L10)</f>
        <v>1.1384615384615384</v>
      </c>
    </row>
    <row r="11" spans="1:14" ht="33" customHeight="1" x14ac:dyDescent="0.25">
      <c r="A11" s="858" t="s">
        <v>544</v>
      </c>
      <c r="B11" s="859">
        <v>1</v>
      </c>
      <c r="C11" s="853">
        <v>1</v>
      </c>
      <c r="D11" s="859">
        <v>1</v>
      </c>
      <c r="E11" s="853">
        <v>1</v>
      </c>
      <c r="F11" s="859">
        <v>1</v>
      </c>
      <c r="G11" s="853">
        <v>1</v>
      </c>
      <c r="H11" s="859">
        <v>1</v>
      </c>
      <c r="I11" s="853">
        <v>1</v>
      </c>
      <c r="J11" s="859">
        <v>1</v>
      </c>
      <c r="K11" s="853">
        <v>3</v>
      </c>
      <c r="L11" s="860">
        <f t="shared" si="0"/>
        <v>5</v>
      </c>
      <c r="M11" s="860">
        <f t="shared" si="1"/>
        <v>7</v>
      </c>
      <c r="N11" s="824">
        <f t="shared" si="2"/>
        <v>1.4</v>
      </c>
    </row>
    <row r="12" spans="1:14" ht="30" customHeight="1" thickBot="1" x14ac:dyDescent="0.3">
      <c r="A12" s="867" t="s">
        <v>545</v>
      </c>
      <c r="B12" s="868">
        <v>30</v>
      </c>
      <c r="C12" s="869">
        <v>34</v>
      </c>
      <c r="D12" s="868">
        <v>30</v>
      </c>
      <c r="E12" s="869">
        <v>32</v>
      </c>
      <c r="F12" s="868">
        <v>30</v>
      </c>
      <c r="G12" s="869">
        <v>32</v>
      </c>
      <c r="H12" s="868">
        <v>30</v>
      </c>
      <c r="I12" s="869">
        <v>31</v>
      </c>
      <c r="J12" s="868">
        <v>30</v>
      </c>
      <c r="K12" s="869">
        <v>41</v>
      </c>
      <c r="L12" s="870">
        <f t="shared" si="0"/>
        <v>150</v>
      </c>
      <c r="M12" s="870">
        <f t="shared" si="1"/>
        <v>170</v>
      </c>
      <c r="N12" s="871">
        <f t="shared" si="2"/>
        <v>1.1333333333333333</v>
      </c>
    </row>
    <row r="13" spans="1:14" s="832" customFormat="1" ht="21.75" customHeight="1" x14ac:dyDescent="0.25">
      <c r="A13" s="864" t="s">
        <v>562</v>
      </c>
      <c r="B13" s="865">
        <f t="shared" ref="B13:E13" si="3">SUM(B9:B12)</f>
        <v>199</v>
      </c>
      <c r="C13" s="865">
        <f t="shared" si="3"/>
        <v>319</v>
      </c>
      <c r="D13" s="865">
        <f t="shared" si="3"/>
        <v>199</v>
      </c>
      <c r="E13" s="865">
        <f t="shared" si="3"/>
        <v>333</v>
      </c>
      <c r="F13" s="865">
        <f t="shared" ref="F13:G13" si="4">SUM(F9:F12)</f>
        <v>199</v>
      </c>
      <c r="G13" s="865">
        <f t="shared" si="4"/>
        <v>345</v>
      </c>
      <c r="H13" s="865">
        <f t="shared" ref="H13:I13" si="5">SUM(H9:H12)</f>
        <v>199</v>
      </c>
      <c r="I13" s="865">
        <f t="shared" si="5"/>
        <v>352</v>
      </c>
      <c r="J13" s="865">
        <f t="shared" ref="J13:K13" si="6">SUM(J9:J12)</f>
        <v>199</v>
      </c>
      <c r="K13" s="865">
        <f t="shared" si="6"/>
        <v>399</v>
      </c>
      <c r="L13" s="865">
        <f>SUM(L9:L12)</f>
        <v>995</v>
      </c>
      <c r="M13" s="865">
        <f>SUM(M9:M12)</f>
        <v>1748</v>
      </c>
      <c r="N13" s="866">
        <f>IF(L13=0,"-",M13/L13)</f>
        <v>1.75678391959799</v>
      </c>
    </row>
    <row r="14" spans="1:14" x14ac:dyDescent="0.25">
      <c r="A14" s="961" t="str">
        <f>'Pque N Mundo I'!$A$37</f>
        <v>Nota: as metas apresentadas serão ajustadas na avaliação do CTA com os descontos de déficits de vagas e ausênsias legais.</v>
      </c>
      <c r="L14" s="838"/>
      <c r="M14" s="838"/>
    </row>
    <row r="15" spans="1:14" x14ac:dyDescent="0.25">
      <c r="A15" s="826" t="s">
        <v>679</v>
      </c>
      <c r="L15" s="834"/>
      <c r="M15" s="834"/>
    </row>
    <row r="16" spans="1:14" x14ac:dyDescent="0.25">
      <c r="L16" s="834"/>
      <c r="M16" s="834"/>
    </row>
    <row r="17" spans="12:13" x14ac:dyDescent="0.25">
      <c r="L17" s="834"/>
      <c r="M17" s="834"/>
    </row>
    <row r="18" spans="12:13" x14ac:dyDescent="0.25">
      <c r="L18" s="834"/>
      <c r="M18" s="834"/>
    </row>
    <row r="19" spans="12:13" x14ac:dyDescent="0.25">
      <c r="L19" s="834"/>
      <c r="M19" s="834"/>
    </row>
    <row r="20" spans="12:13" x14ac:dyDescent="0.25">
      <c r="L20" s="834"/>
      <c r="M20" s="834"/>
    </row>
    <row r="21" spans="12:13" x14ac:dyDescent="0.25">
      <c r="L21" s="834"/>
      <c r="M21" s="834"/>
    </row>
    <row r="22" spans="12:13" x14ac:dyDescent="0.25">
      <c r="L22" s="834"/>
      <c r="M22" s="834"/>
    </row>
    <row r="23" spans="12:13" x14ac:dyDescent="0.25">
      <c r="L23" s="834"/>
      <c r="M23" s="834"/>
    </row>
    <row r="24" spans="12:13" x14ac:dyDescent="0.25">
      <c r="L24" s="834"/>
      <c r="M24" s="834"/>
    </row>
    <row r="25" spans="12:13" x14ac:dyDescent="0.25">
      <c r="L25" s="834"/>
      <c r="M25" s="834"/>
    </row>
    <row r="26" spans="12:13" x14ac:dyDescent="0.25">
      <c r="L26" s="834"/>
      <c r="M26" s="834"/>
    </row>
    <row r="27" spans="12:13" x14ac:dyDescent="0.25">
      <c r="L27" s="834"/>
      <c r="M27" s="834"/>
    </row>
    <row r="28" spans="12:13" x14ac:dyDescent="0.25">
      <c r="L28" s="834"/>
      <c r="M28" s="834"/>
    </row>
    <row r="29" spans="12:13" x14ac:dyDescent="0.25">
      <c r="L29" s="834"/>
      <c r="M29" s="834"/>
    </row>
    <row r="30" spans="12:13" x14ac:dyDescent="0.25">
      <c r="L30" s="834"/>
      <c r="M30" s="834"/>
    </row>
    <row r="31" spans="12:13" x14ac:dyDescent="0.25">
      <c r="L31" s="834"/>
      <c r="M31" s="834"/>
    </row>
    <row r="32" spans="12:13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</sheetData>
  <mergeCells count="11">
    <mergeCell ref="A2:C2"/>
    <mergeCell ref="A3:C3"/>
    <mergeCell ref="A6:N6"/>
    <mergeCell ref="A5:N5"/>
    <mergeCell ref="L7:N7"/>
    <mergeCell ref="A7:A8"/>
    <mergeCell ref="B7:C7"/>
    <mergeCell ref="D7:E7"/>
    <mergeCell ref="F7:G7"/>
    <mergeCell ref="H7:I7"/>
    <mergeCell ref="J7:K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48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N254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7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7.42578125" customWidth="1"/>
    <col min="13" max="13" width="10.7109375" customWidth="1"/>
    <col min="14" max="14" width="7.4257812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678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idden="1" x14ac:dyDescent="0.25">
      <c r="A9" s="809" t="s">
        <v>175</v>
      </c>
      <c r="B9" s="908">
        <v>40</v>
      </c>
      <c r="C9" s="915"/>
      <c r="D9" s="908">
        <v>40</v>
      </c>
      <c r="E9" s="915"/>
      <c r="F9" s="908">
        <v>40</v>
      </c>
      <c r="G9" s="915"/>
      <c r="H9" s="908">
        <v>40</v>
      </c>
      <c r="I9" s="915"/>
      <c r="J9" s="908">
        <v>40</v>
      </c>
      <c r="K9" s="915"/>
      <c r="L9" s="837">
        <f>B9</f>
        <v>40</v>
      </c>
      <c r="M9" s="837">
        <f>C9</f>
        <v>0</v>
      </c>
      <c r="N9" s="824">
        <f>IF(L9=0,"-",M9/L9)</f>
        <v>0</v>
      </c>
    </row>
    <row r="10" spans="1:14" hidden="1" x14ac:dyDescent="0.25">
      <c r="A10" s="809" t="s">
        <v>174</v>
      </c>
      <c r="B10" s="813">
        <v>1</v>
      </c>
      <c r="C10" s="811"/>
      <c r="D10" s="813">
        <v>1</v>
      </c>
      <c r="E10" s="811"/>
      <c r="F10" s="813">
        <v>1</v>
      </c>
      <c r="G10" s="811"/>
      <c r="H10" s="813">
        <v>1</v>
      </c>
      <c r="I10" s="811"/>
      <c r="J10" s="813">
        <v>1</v>
      </c>
      <c r="K10" s="811"/>
      <c r="L10" s="835" t="e">
        <f>#REF!/$B10</f>
        <v>#REF!</v>
      </c>
      <c r="M10" s="836" t="e">
        <f>SUM(#REF!,#REF!,#REF!)</f>
        <v>#REF!</v>
      </c>
      <c r="N10" s="814" t="e">
        <f t="shared" ref="N10:N13" si="0">M10/($B10*3)</f>
        <v>#REF!</v>
      </c>
    </row>
    <row r="11" spans="1:14" hidden="1" x14ac:dyDescent="0.25">
      <c r="A11" s="809" t="s">
        <v>176</v>
      </c>
      <c r="B11" s="815">
        <v>14</v>
      </c>
      <c r="C11" s="811"/>
      <c r="D11" s="815">
        <v>14</v>
      </c>
      <c r="E11" s="811"/>
      <c r="F11" s="815">
        <v>14</v>
      </c>
      <c r="G11" s="811"/>
      <c r="H11" s="815">
        <v>14</v>
      </c>
      <c r="I11" s="811"/>
      <c r="J11" s="815">
        <v>14</v>
      </c>
      <c r="K11" s="811"/>
      <c r="L11" s="835" t="e">
        <f>#REF!/$B11</f>
        <v>#REF!</v>
      </c>
      <c r="M11" s="836" t="e">
        <f>SUM(#REF!,#REF!,#REF!)</f>
        <v>#REF!</v>
      </c>
      <c r="N11" s="814" t="e">
        <f t="shared" si="0"/>
        <v>#REF!</v>
      </c>
    </row>
    <row r="12" spans="1:14" hidden="1" x14ac:dyDescent="0.25">
      <c r="A12" s="809" t="s">
        <v>177</v>
      </c>
      <c r="B12" s="813">
        <v>28</v>
      </c>
      <c r="C12" s="811"/>
      <c r="D12" s="813">
        <v>28</v>
      </c>
      <c r="E12" s="811"/>
      <c r="F12" s="813">
        <v>28</v>
      </c>
      <c r="G12" s="811"/>
      <c r="H12" s="813">
        <v>28</v>
      </c>
      <c r="I12" s="811"/>
      <c r="J12" s="813">
        <v>28</v>
      </c>
      <c r="K12" s="811"/>
      <c r="L12" s="835" t="e">
        <f>#REF!/$B12</f>
        <v>#REF!</v>
      </c>
      <c r="M12" s="836" t="e">
        <f>SUM(#REF!,#REF!,#REF!)</f>
        <v>#REF!</v>
      </c>
      <c r="N12" s="814" t="e">
        <f t="shared" si="0"/>
        <v>#REF!</v>
      </c>
    </row>
    <row r="13" spans="1:14" hidden="1" x14ac:dyDescent="0.25">
      <c r="A13" s="809" t="s">
        <v>178</v>
      </c>
      <c r="B13" s="813">
        <v>1</v>
      </c>
      <c r="C13" s="811"/>
      <c r="D13" s="813">
        <v>1</v>
      </c>
      <c r="E13" s="811"/>
      <c r="F13" s="813">
        <v>1</v>
      </c>
      <c r="G13" s="811"/>
      <c r="H13" s="813">
        <v>1</v>
      </c>
      <c r="I13" s="811"/>
      <c r="J13" s="813">
        <v>1</v>
      </c>
      <c r="K13" s="811"/>
      <c r="L13" s="835" t="e">
        <f>#REF!/$B13</f>
        <v>#REF!</v>
      </c>
      <c r="M13" s="836" t="e">
        <f>SUM(#REF!,#REF!,#REF!)</f>
        <v>#REF!</v>
      </c>
      <c r="N13" s="814" t="e">
        <f t="shared" si="0"/>
        <v>#REF!</v>
      </c>
    </row>
    <row r="14" spans="1:14" ht="24.95" customHeight="1" x14ac:dyDescent="0.25">
      <c r="A14" s="875" t="s">
        <v>421</v>
      </c>
      <c r="B14" s="984" t="s">
        <v>484</v>
      </c>
      <c r="C14" s="853">
        <v>17160</v>
      </c>
      <c r="D14" s="984" t="s">
        <v>484</v>
      </c>
      <c r="E14" s="853">
        <v>18544</v>
      </c>
      <c r="F14" s="984" t="s">
        <v>484</v>
      </c>
      <c r="G14" s="853">
        <v>21517</v>
      </c>
      <c r="H14" s="984" t="s">
        <v>484</v>
      </c>
      <c r="I14" s="853">
        <v>22458</v>
      </c>
      <c r="J14" s="984" t="s">
        <v>484</v>
      </c>
      <c r="K14" s="853">
        <v>23108</v>
      </c>
      <c r="L14" s="886" t="s">
        <v>186</v>
      </c>
      <c r="M14" s="860">
        <f>C14+E14+G14+I14+K14</f>
        <v>102787</v>
      </c>
      <c r="N14" s="851" t="s">
        <v>186</v>
      </c>
    </row>
    <row r="15" spans="1:14" ht="24.95" customHeight="1" x14ac:dyDescent="0.25">
      <c r="A15" s="875" t="s">
        <v>420</v>
      </c>
      <c r="B15" s="985"/>
      <c r="C15" s="853">
        <v>303</v>
      </c>
      <c r="D15" s="985"/>
      <c r="E15" s="853">
        <v>353</v>
      </c>
      <c r="F15" s="985"/>
      <c r="G15" s="853">
        <v>395</v>
      </c>
      <c r="H15" s="985"/>
      <c r="I15" s="853">
        <v>324</v>
      </c>
      <c r="J15" s="985"/>
      <c r="K15" s="853">
        <v>252</v>
      </c>
      <c r="L15" s="886" t="s">
        <v>186</v>
      </c>
      <c r="M15" s="860">
        <f>C15+E15+G15+I15+K15</f>
        <v>1627</v>
      </c>
      <c r="N15" s="851" t="s">
        <v>186</v>
      </c>
    </row>
    <row r="16" spans="1:14" ht="24.95" customHeight="1" thickBot="1" x14ac:dyDescent="0.3">
      <c r="A16" s="887" t="s">
        <v>418</v>
      </c>
      <c r="B16" s="986"/>
      <c r="C16" s="869">
        <v>869</v>
      </c>
      <c r="D16" s="986"/>
      <c r="E16" s="869">
        <v>756</v>
      </c>
      <c r="F16" s="986"/>
      <c r="G16" s="869">
        <v>782</v>
      </c>
      <c r="H16" s="986"/>
      <c r="I16" s="869">
        <v>1015</v>
      </c>
      <c r="J16" s="986"/>
      <c r="K16" s="869">
        <v>747</v>
      </c>
      <c r="L16" s="888" t="s">
        <v>186</v>
      </c>
      <c r="M16" s="870">
        <f t="shared" ref="M16" si="1">C16+E16+G16+I16+K16</f>
        <v>4169</v>
      </c>
      <c r="N16" s="889" t="s">
        <v>186</v>
      </c>
    </row>
    <row r="17" spans="1:14" s="807" customFormat="1" ht="21" customHeight="1" x14ac:dyDescent="0.25">
      <c r="A17" s="864" t="s">
        <v>562</v>
      </c>
      <c r="B17" s="883"/>
      <c r="C17" s="884">
        <f>SUM(C14:C16)</f>
        <v>18332</v>
      </c>
      <c r="D17" s="883"/>
      <c r="E17" s="884">
        <f>SUM(E14:E16)</f>
        <v>19653</v>
      </c>
      <c r="F17" s="883"/>
      <c r="G17" s="884">
        <f>SUM(G14:G16)</f>
        <v>22694</v>
      </c>
      <c r="H17" s="883"/>
      <c r="I17" s="884">
        <f>SUM(I14:I16)</f>
        <v>23797</v>
      </c>
      <c r="J17" s="883"/>
      <c r="K17" s="884">
        <f>SUM(K14:K16)</f>
        <v>24107</v>
      </c>
      <c r="L17" s="884" t="s">
        <v>186</v>
      </c>
      <c r="M17" s="884">
        <f>SUM(M14:M16)</f>
        <v>108583</v>
      </c>
      <c r="N17" s="885" t="s">
        <v>186</v>
      </c>
    </row>
    <row r="18" spans="1:14" x14ac:dyDescent="0.25">
      <c r="A18" s="961" t="str">
        <f>'Pque N Mundo I'!$A$37</f>
        <v>Nota: as metas apresentadas serão ajustadas na avaliação do CTA com os descontos de déficits de vagas e ausênsias legais.</v>
      </c>
      <c r="L18" s="834"/>
      <c r="M18" s="834"/>
    </row>
    <row r="19" spans="1:14" x14ac:dyDescent="0.25">
      <c r="A19" s="826" t="s">
        <v>679</v>
      </c>
      <c r="L19" s="834"/>
      <c r="M19" s="834"/>
    </row>
    <row r="20" spans="1:14" x14ac:dyDescent="0.25">
      <c r="L20" s="834"/>
      <c r="M20" s="834"/>
    </row>
    <row r="21" spans="1:14" x14ac:dyDescent="0.25">
      <c r="L21" s="834"/>
      <c r="M21" s="834"/>
    </row>
    <row r="22" spans="1:14" x14ac:dyDescent="0.25">
      <c r="L22" s="834"/>
      <c r="M22" s="834"/>
    </row>
    <row r="23" spans="1:14" x14ac:dyDescent="0.25">
      <c r="L23" s="834"/>
      <c r="M23" s="834"/>
    </row>
    <row r="24" spans="1:14" x14ac:dyDescent="0.25">
      <c r="L24" s="834"/>
      <c r="M24" s="834"/>
    </row>
    <row r="25" spans="1:14" x14ac:dyDescent="0.25">
      <c r="L25" s="834"/>
      <c r="M25" s="834"/>
    </row>
    <row r="26" spans="1:14" x14ac:dyDescent="0.25">
      <c r="L26" s="834"/>
      <c r="M26" s="834"/>
    </row>
    <row r="27" spans="1:14" x14ac:dyDescent="0.25">
      <c r="L27" s="834"/>
      <c r="M27" s="834"/>
    </row>
    <row r="28" spans="1:14" x14ac:dyDescent="0.25">
      <c r="L28" s="834"/>
      <c r="M28" s="834"/>
    </row>
    <row r="29" spans="1:14" x14ac:dyDescent="0.25">
      <c r="L29" s="834"/>
      <c r="M29" s="834"/>
    </row>
    <row r="30" spans="1:14" x14ac:dyDescent="0.25">
      <c r="L30" s="834"/>
      <c r="M30" s="834"/>
    </row>
    <row r="31" spans="1:14" x14ac:dyDescent="0.25">
      <c r="L31" s="834"/>
      <c r="M31" s="834"/>
    </row>
    <row r="32" spans="1:14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  <row r="254" spans="12:13" x14ac:dyDescent="0.25">
      <c r="L254" s="834"/>
      <c r="M254" s="834"/>
    </row>
  </sheetData>
  <mergeCells count="16">
    <mergeCell ref="B14:B16"/>
    <mergeCell ref="A2:C2"/>
    <mergeCell ref="A3:C3"/>
    <mergeCell ref="A6:N6"/>
    <mergeCell ref="A5:N5"/>
    <mergeCell ref="L7:N7"/>
    <mergeCell ref="A7:A8"/>
    <mergeCell ref="B7:C7"/>
    <mergeCell ref="D7:E7"/>
    <mergeCell ref="D14:D16"/>
    <mergeCell ref="F7:G7"/>
    <mergeCell ref="F14:F16"/>
    <mergeCell ref="H7:I7"/>
    <mergeCell ref="H14:H16"/>
    <mergeCell ref="J7:K7"/>
    <mergeCell ref="J14:J16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1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O260"/>
  <sheetViews>
    <sheetView showGridLines="0" zoomScaleNormal="100" workbookViewId="0">
      <pane xSplit="1" topLeftCell="B1" activePane="topRight" state="frozen"/>
      <selection activeCell="K14" sqref="K14"/>
      <selection pane="topRight" activeCell="B1" sqref="B1"/>
    </sheetView>
  </sheetViews>
  <sheetFormatPr defaultColWidth="8.85546875" defaultRowHeight="15" x14ac:dyDescent="0.25"/>
  <cols>
    <col min="1" max="1" width="48.42578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9.85546875" customWidth="1"/>
    <col min="13" max="13" width="9.28515625" customWidth="1"/>
    <col min="14" max="14" width="8.8554687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20.25" customHeight="1" x14ac:dyDescent="0.25">
      <c r="A6" s="974" t="s">
        <v>647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4"/>
      <c r="M6" s="974"/>
      <c r="N6" s="974"/>
    </row>
    <row r="7" spans="1:14" ht="20.25" customHeight="1" x14ac:dyDescent="0.25">
      <c r="A7" s="979" t="s">
        <v>14</v>
      </c>
      <c r="B7" s="981" t="s">
        <v>486</v>
      </c>
      <c r="C7" s="981"/>
      <c r="D7" s="981" t="s">
        <v>682</v>
      </c>
      <c r="E7" s="981"/>
      <c r="F7" s="981" t="s">
        <v>683</v>
      </c>
      <c r="G7" s="981"/>
      <c r="H7" s="981" t="s">
        <v>684</v>
      </c>
      <c r="I7" s="981"/>
      <c r="J7" s="981" t="s">
        <v>688</v>
      </c>
      <c r="K7" s="981"/>
      <c r="L7" s="977" t="s">
        <v>487</v>
      </c>
      <c r="M7" s="977"/>
      <c r="N7" s="978"/>
    </row>
    <row r="8" spans="1:14" x14ac:dyDescent="0.25">
      <c r="A8" s="980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4" t="s">
        <v>489</v>
      </c>
      <c r="M8" s="812" t="s">
        <v>488</v>
      </c>
      <c r="N8" s="812" t="s">
        <v>1</v>
      </c>
    </row>
    <row r="9" spans="1:14" ht="16.5" customHeight="1" x14ac:dyDescent="0.25">
      <c r="A9" s="808" t="s">
        <v>469</v>
      </c>
      <c r="B9" s="865">
        <v>396</v>
      </c>
      <c r="C9" s="831">
        <v>321</v>
      </c>
      <c r="D9" s="865">
        <v>396</v>
      </c>
      <c r="E9" s="831">
        <v>331</v>
      </c>
      <c r="F9" s="865">
        <v>396</v>
      </c>
      <c r="G9" s="831">
        <v>435</v>
      </c>
      <c r="H9" s="865">
        <v>396</v>
      </c>
      <c r="I9" s="831">
        <v>410</v>
      </c>
      <c r="J9" s="865">
        <v>396</v>
      </c>
      <c r="K9" s="831">
        <v>362</v>
      </c>
      <c r="L9" s="837">
        <f>B9+D9+F9+H9+J9</f>
        <v>1980</v>
      </c>
      <c r="M9" s="837">
        <f>C9+E9+G9+I9+K9</f>
        <v>1859</v>
      </c>
      <c r="N9" s="824">
        <f t="shared" ref="N9" si="0">IF(L9=0,"-",M9/L9)</f>
        <v>0.93888888888888888</v>
      </c>
    </row>
    <row r="10" spans="1:14" ht="16.5" customHeight="1" x14ac:dyDescent="0.25">
      <c r="A10" s="808" t="s">
        <v>470</v>
      </c>
      <c r="B10" s="822">
        <v>792</v>
      </c>
      <c r="C10" s="823">
        <v>478</v>
      </c>
      <c r="D10" s="822">
        <v>792</v>
      </c>
      <c r="E10" s="823">
        <v>487</v>
      </c>
      <c r="F10" s="822">
        <v>792</v>
      </c>
      <c r="G10" s="823">
        <v>495</v>
      </c>
      <c r="H10" s="822">
        <v>792</v>
      </c>
      <c r="I10" s="823">
        <v>483</v>
      </c>
      <c r="J10" s="822">
        <v>792</v>
      </c>
      <c r="K10" s="823">
        <v>558</v>
      </c>
      <c r="L10" s="837">
        <f t="shared" ref="L10:L25" si="1">B10+D10+F10+H10+J10</f>
        <v>3960</v>
      </c>
      <c r="M10" s="837">
        <f t="shared" ref="M10:M25" si="2">C10+E10+G10+I10+K10</f>
        <v>2501</v>
      </c>
      <c r="N10" s="824">
        <f t="shared" ref="N10:N25" si="3">IF(L10=0,"-",M10/L10)</f>
        <v>0.63156565656565655</v>
      </c>
    </row>
    <row r="11" spans="1:14" ht="16.5" customHeight="1" x14ac:dyDescent="0.25">
      <c r="A11" s="808" t="s">
        <v>473</v>
      </c>
      <c r="B11" s="822">
        <v>660</v>
      </c>
      <c r="C11" s="823">
        <v>596</v>
      </c>
      <c r="D11" s="822">
        <v>660</v>
      </c>
      <c r="E11" s="823">
        <v>605</v>
      </c>
      <c r="F11" s="822">
        <v>660</v>
      </c>
      <c r="G11" s="823">
        <v>678</v>
      </c>
      <c r="H11" s="822">
        <v>660</v>
      </c>
      <c r="I11" s="823">
        <v>567</v>
      </c>
      <c r="J11" s="822">
        <v>660</v>
      </c>
      <c r="K11" s="823">
        <v>660</v>
      </c>
      <c r="L11" s="837">
        <f t="shared" si="1"/>
        <v>3300</v>
      </c>
      <c r="M11" s="837">
        <f t="shared" si="2"/>
        <v>3106</v>
      </c>
      <c r="N11" s="824">
        <f t="shared" si="3"/>
        <v>0.94121212121212117</v>
      </c>
    </row>
    <row r="12" spans="1:14" ht="16.5" customHeight="1" x14ac:dyDescent="0.25">
      <c r="A12" s="808" t="s">
        <v>496</v>
      </c>
      <c r="B12" s="859">
        <v>264</v>
      </c>
      <c r="C12" s="853">
        <v>303</v>
      </c>
      <c r="D12" s="859">
        <v>264</v>
      </c>
      <c r="E12" s="853">
        <v>227</v>
      </c>
      <c r="F12" s="859">
        <v>264</v>
      </c>
      <c r="G12" s="853">
        <v>99</v>
      </c>
      <c r="H12" s="859">
        <v>264</v>
      </c>
      <c r="I12" s="853">
        <v>169</v>
      </c>
      <c r="J12" s="859">
        <v>264</v>
      </c>
      <c r="K12" s="853">
        <v>292</v>
      </c>
      <c r="L12" s="837">
        <f t="shared" si="1"/>
        <v>1320</v>
      </c>
      <c r="M12" s="837">
        <f t="shared" si="2"/>
        <v>1090</v>
      </c>
      <c r="N12" s="824">
        <f t="shared" si="3"/>
        <v>0.8257575757575758</v>
      </c>
    </row>
    <row r="13" spans="1:14" ht="16.5" customHeight="1" x14ac:dyDescent="0.25">
      <c r="A13" s="808" t="s">
        <v>475</v>
      </c>
      <c r="B13" s="822">
        <v>132</v>
      </c>
      <c r="C13" s="823">
        <v>69</v>
      </c>
      <c r="D13" s="822">
        <v>132</v>
      </c>
      <c r="E13" s="823">
        <v>133</v>
      </c>
      <c r="F13" s="822">
        <v>132</v>
      </c>
      <c r="G13" s="823">
        <v>138</v>
      </c>
      <c r="H13" s="822">
        <v>132</v>
      </c>
      <c r="I13" s="823">
        <v>114</v>
      </c>
      <c r="J13" s="822">
        <v>132</v>
      </c>
      <c r="K13" s="823">
        <v>176</v>
      </c>
      <c r="L13" s="837">
        <f t="shared" si="1"/>
        <v>660</v>
      </c>
      <c r="M13" s="837">
        <f t="shared" si="2"/>
        <v>630</v>
      </c>
      <c r="N13" s="824">
        <f t="shared" si="3"/>
        <v>0.95454545454545459</v>
      </c>
    </row>
    <row r="14" spans="1:14" ht="16.5" customHeight="1" x14ac:dyDescent="0.25">
      <c r="A14" s="808" t="s">
        <v>526</v>
      </c>
      <c r="B14" s="822">
        <v>264</v>
      </c>
      <c r="C14" s="823">
        <v>83</v>
      </c>
      <c r="D14" s="822">
        <v>264</v>
      </c>
      <c r="E14" s="823">
        <v>243</v>
      </c>
      <c r="F14" s="822">
        <v>264</v>
      </c>
      <c r="G14" s="823">
        <v>255</v>
      </c>
      <c r="H14" s="822">
        <v>264</v>
      </c>
      <c r="I14" s="823">
        <v>283</v>
      </c>
      <c r="J14" s="822">
        <v>264</v>
      </c>
      <c r="K14" s="823">
        <v>220</v>
      </c>
      <c r="L14" s="837">
        <f t="shared" si="1"/>
        <v>1320</v>
      </c>
      <c r="M14" s="837">
        <f t="shared" si="2"/>
        <v>1084</v>
      </c>
      <c r="N14" s="824">
        <f t="shared" si="3"/>
        <v>0.82121212121212117</v>
      </c>
    </row>
    <row r="15" spans="1:14" ht="16.5" customHeight="1" x14ac:dyDescent="0.25">
      <c r="A15" s="808" t="s">
        <v>472</v>
      </c>
      <c r="B15" s="822">
        <v>504</v>
      </c>
      <c r="C15" s="823">
        <v>436</v>
      </c>
      <c r="D15" s="822">
        <v>504</v>
      </c>
      <c r="E15" s="823">
        <v>379</v>
      </c>
      <c r="F15" s="822">
        <v>504</v>
      </c>
      <c r="G15" s="823">
        <v>335</v>
      </c>
      <c r="H15" s="822">
        <v>504</v>
      </c>
      <c r="I15" s="823">
        <v>347</v>
      </c>
      <c r="J15" s="822">
        <v>504</v>
      </c>
      <c r="K15" s="823">
        <v>370</v>
      </c>
      <c r="L15" s="837">
        <f t="shared" si="1"/>
        <v>2520</v>
      </c>
      <c r="M15" s="837">
        <f t="shared" si="2"/>
        <v>1867</v>
      </c>
      <c r="N15" s="824">
        <f t="shared" si="3"/>
        <v>0.74087301587301591</v>
      </c>
    </row>
    <row r="16" spans="1:14" ht="16.5" customHeight="1" x14ac:dyDescent="0.25">
      <c r="A16" s="858" t="s">
        <v>606</v>
      </c>
      <c r="B16" s="859">
        <v>123</v>
      </c>
      <c r="C16" s="853">
        <v>102</v>
      </c>
      <c r="D16" s="859">
        <v>123</v>
      </c>
      <c r="E16" s="853">
        <v>45</v>
      </c>
      <c r="F16" s="859">
        <v>123</v>
      </c>
      <c r="G16" s="853">
        <v>81</v>
      </c>
      <c r="H16" s="859">
        <v>123</v>
      </c>
      <c r="I16" s="853">
        <v>29</v>
      </c>
      <c r="J16" s="859">
        <v>123</v>
      </c>
      <c r="K16" s="853">
        <v>107</v>
      </c>
      <c r="L16" s="837">
        <f t="shared" si="1"/>
        <v>615</v>
      </c>
      <c r="M16" s="837">
        <f t="shared" si="2"/>
        <v>364</v>
      </c>
      <c r="N16" s="824">
        <f t="shared" si="3"/>
        <v>0.59186991869918704</v>
      </c>
    </row>
    <row r="17" spans="1:14" ht="16.5" customHeight="1" x14ac:dyDescent="0.25">
      <c r="A17" s="858" t="s">
        <v>607</v>
      </c>
      <c r="B17" s="859">
        <v>123</v>
      </c>
      <c r="C17" s="853">
        <v>184</v>
      </c>
      <c r="D17" s="859">
        <v>123</v>
      </c>
      <c r="E17" s="853">
        <v>158</v>
      </c>
      <c r="F17" s="859">
        <v>123</v>
      </c>
      <c r="G17" s="853">
        <v>133</v>
      </c>
      <c r="H17" s="859">
        <v>123</v>
      </c>
      <c r="I17" s="853">
        <v>83</v>
      </c>
      <c r="J17" s="859">
        <v>123</v>
      </c>
      <c r="K17" s="853">
        <v>140</v>
      </c>
      <c r="L17" s="837">
        <f t="shared" si="1"/>
        <v>615</v>
      </c>
      <c r="M17" s="837">
        <f t="shared" si="2"/>
        <v>698</v>
      </c>
      <c r="N17" s="824">
        <f t="shared" si="3"/>
        <v>1.134959349593496</v>
      </c>
    </row>
    <row r="18" spans="1:14" ht="16.5" customHeight="1" x14ac:dyDescent="0.25">
      <c r="A18" s="858" t="s">
        <v>608</v>
      </c>
      <c r="B18" s="859">
        <v>62</v>
      </c>
      <c r="C18" s="853">
        <v>43</v>
      </c>
      <c r="D18" s="859">
        <v>62</v>
      </c>
      <c r="E18" s="853">
        <v>39</v>
      </c>
      <c r="F18" s="859">
        <v>62</v>
      </c>
      <c r="G18" s="853">
        <v>47</v>
      </c>
      <c r="H18" s="859">
        <v>62</v>
      </c>
      <c r="I18" s="853">
        <v>34</v>
      </c>
      <c r="J18" s="859">
        <v>62</v>
      </c>
      <c r="K18" s="853">
        <v>49</v>
      </c>
      <c r="L18" s="837">
        <f t="shared" si="1"/>
        <v>310</v>
      </c>
      <c r="M18" s="837">
        <f t="shared" si="2"/>
        <v>212</v>
      </c>
      <c r="N18" s="824">
        <f t="shared" si="3"/>
        <v>0.68387096774193545</v>
      </c>
    </row>
    <row r="19" spans="1:14" ht="16.5" customHeight="1" x14ac:dyDescent="0.25">
      <c r="A19" s="858" t="s">
        <v>609</v>
      </c>
      <c r="B19" s="859">
        <v>31</v>
      </c>
      <c r="C19" s="853">
        <v>37</v>
      </c>
      <c r="D19" s="859">
        <v>31</v>
      </c>
      <c r="E19" s="853">
        <v>43</v>
      </c>
      <c r="F19" s="859">
        <v>31</v>
      </c>
      <c r="G19" s="853">
        <v>57</v>
      </c>
      <c r="H19" s="859">
        <v>31</v>
      </c>
      <c r="I19" s="853">
        <v>26</v>
      </c>
      <c r="J19" s="859">
        <v>31</v>
      </c>
      <c r="K19" s="853">
        <v>1</v>
      </c>
      <c r="L19" s="837">
        <f t="shared" si="1"/>
        <v>155</v>
      </c>
      <c r="M19" s="837">
        <f t="shared" si="2"/>
        <v>164</v>
      </c>
      <c r="N19" s="824">
        <f t="shared" si="3"/>
        <v>1.0580645161290323</v>
      </c>
    </row>
    <row r="20" spans="1:14" ht="16.5" customHeight="1" x14ac:dyDescent="0.25">
      <c r="A20" s="858" t="s">
        <v>610</v>
      </c>
      <c r="B20" s="859">
        <v>31</v>
      </c>
      <c r="C20" s="853">
        <v>141</v>
      </c>
      <c r="D20" s="859">
        <v>31</v>
      </c>
      <c r="E20" s="853">
        <v>109</v>
      </c>
      <c r="F20" s="859">
        <v>31</v>
      </c>
      <c r="G20" s="853">
        <v>39</v>
      </c>
      <c r="H20" s="859">
        <v>31</v>
      </c>
      <c r="I20" s="853">
        <v>49</v>
      </c>
      <c r="J20" s="859">
        <v>31</v>
      </c>
      <c r="K20" s="853">
        <v>27</v>
      </c>
      <c r="L20" s="837">
        <f t="shared" si="1"/>
        <v>155</v>
      </c>
      <c r="M20" s="837">
        <f t="shared" si="2"/>
        <v>365</v>
      </c>
      <c r="N20" s="824">
        <f>IF(L20=0,"-",M20/L20)</f>
        <v>2.3548387096774195</v>
      </c>
    </row>
    <row r="21" spans="1:14" ht="16.5" customHeight="1" x14ac:dyDescent="0.25">
      <c r="A21" s="808" t="s">
        <v>471</v>
      </c>
      <c r="B21" s="955" t="s">
        <v>457</v>
      </c>
      <c r="C21" s="823">
        <v>1312</v>
      </c>
      <c r="D21" s="955" t="s">
        <v>457</v>
      </c>
      <c r="E21" s="823">
        <v>2122</v>
      </c>
      <c r="F21" s="955" t="s">
        <v>457</v>
      </c>
      <c r="G21" s="823">
        <v>2646</v>
      </c>
      <c r="H21" s="822" t="s">
        <v>457</v>
      </c>
      <c r="I21" s="823">
        <v>1920</v>
      </c>
      <c r="J21" s="822" t="s">
        <v>457</v>
      </c>
      <c r="K21" s="823">
        <v>1105</v>
      </c>
      <c r="L21" s="822" t="s">
        <v>457</v>
      </c>
      <c r="M21" s="837">
        <f t="shared" si="2"/>
        <v>9105</v>
      </c>
      <c r="N21" s="824" t="s">
        <v>186</v>
      </c>
    </row>
    <row r="22" spans="1:14" ht="16.5" customHeight="1" x14ac:dyDescent="0.25">
      <c r="A22" s="808" t="s">
        <v>612</v>
      </c>
      <c r="B22" s="955" t="s">
        <v>457</v>
      </c>
      <c r="C22" s="823">
        <v>88</v>
      </c>
      <c r="D22" s="955" t="s">
        <v>457</v>
      </c>
      <c r="E22" s="823">
        <v>132</v>
      </c>
      <c r="F22" s="955" t="s">
        <v>457</v>
      </c>
      <c r="G22" s="823">
        <v>121</v>
      </c>
      <c r="H22" s="822" t="s">
        <v>457</v>
      </c>
      <c r="I22" s="823">
        <v>75</v>
      </c>
      <c r="J22" s="822" t="s">
        <v>457</v>
      </c>
      <c r="K22" s="823">
        <v>109</v>
      </c>
      <c r="L22" s="822" t="s">
        <v>457</v>
      </c>
      <c r="M22" s="837">
        <f t="shared" si="2"/>
        <v>525</v>
      </c>
      <c r="N22" s="824" t="s">
        <v>186</v>
      </c>
    </row>
    <row r="23" spans="1:14" ht="16.5" customHeight="1" x14ac:dyDescent="0.25">
      <c r="A23" s="808" t="s">
        <v>474</v>
      </c>
      <c r="B23" s="822">
        <v>132</v>
      </c>
      <c r="C23" s="823">
        <v>139</v>
      </c>
      <c r="D23" s="822">
        <v>132</v>
      </c>
      <c r="E23" s="823">
        <v>135</v>
      </c>
      <c r="F23" s="822">
        <v>132</v>
      </c>
      <c r="G23" s="823">
        <v>171</v>
      </c>
      <c r="H23" s="822">
        <v>132</v>
      </c>
      <c r="I23" s="823">
        <v>138</v>
      </c>
      <c r="J23" s="822">
        <v>132</v>
      </c>
      <c r="K23" s="823">
        <v>178</v>
      </c>
      <c r="L23" s="837">
        <f t="shared" si="1"/>
        <v>660</v>
      </c>
      <c r="M23" s="837">
        <f t="shared" si="2"/>
        <v>761</v>
      </c>
      <c r="N23" s="824">
        <f t="shared" si="3"/>
        <v>1.1530303030303031</v>
      </c>
    </row>
    <row r="24" spans="1:14" ht="16.5" customHeight="1" x14ac:dyDescent="0.25">
      <c r="A24" s="858" t="s">
        <v>623</v>
      </c>
      <c r="B24" s="957" t="s">
        <v>457</v>
      </c>
      <c r="C24" s="853">
        <v>120</v>
      </c>
      <c r="D24" s="957" t="s">
        <v>457</v>
      </c>
      <c r="E24" s="853">
        <v>93</v>
      </c>
      <c r="F24" s="957" t="s">
        <v>457</v>
      </c>
      <c r="G24" s="853">
        <v>124</v>
      </c>
      <c r="H24" s="859" t="s">
        <v>457</v>
      </c>
      <c r="I24" s="853">
        <v>119</v>
      </c>
      <c r="J24" s="859" t="s">
        <v>457</v>
      </c>
      <c r="K24" s="853">
        <v>130</v>
      </c>
      <c r="L24" s="859" t="s">
        <v>457</v>
      </c>
      <c r="M24" s="837">
        <f t="shared" si="2"/>
        <v>586</v>
      </c>
      <c r="N24" s="824" t="s">
        <v>186</v>
      </c>
    </row>
    <row r="25" spans="1:14" ht="16.5" customHeight="1" thickBot="1" x14ac:dyDescent="0.3">
      <c r="A25" s="911" t="s">
        <v>476</v>
      </c>
      <c r="B25" s="897">
        <v>396</v>
      </c>
      <c r="C25" s="898">
        <v>265</v>
      </c>
      <c r="D25" s="897">
        <v>396</v>
      </c>
      <c r="E25" s="898">
        <v>437</v>
      </c>
      <c r="F25" s="897">
        <v>396</v>
      </c>
      <c r="G25" s="898">
        <v>428</v>
      </c>
      <c r="H25" s="897">
        <v>396</v>
      </c>
      <c r="I25" s="898">
        <v>448</v>
      </c>
      <c r="J25" s="897">
        <v>396</v>
      </c>
      <c r="K25" s="898">
        <v>456</v>
      </c>
      <c r="L25" s="870">
        <f t="shared" si="1"/>
        <v>1980</v>
      </c>
      <c r="M25" s="870">
        <f t="shared" si="2"/>
        <v>2034</v>
      </c>
      <c r="N25" s="871">
        <f t="shared" si="3"/>
        <v>1.0272727272727273</v>
      </c>
    </row>
    <row r="26" spans="1:14" s="832" customFormat="1" ht="15" customHeight="1" x14ac:dyDescent="0.25">
      <c r="A26" s="864" t="s">
        <v>546</v>
      </c>
      <c r="B26" s="865">
        <f t="shared" ref="B26:C26" si="4">SUM(B9:B25)</f>
        <v>3910</v>
      </c>
      <c r="C26" s="865">
        <f t="shared" si="4"/>
        <v>4717</v>
      </c>
      <c r="D26" s="865">
        <f t="shared" ref="D26:G26" si="5">SUM(D9:D25)</f>
        <v>3910</v>
      </c>
      <c r="E26" s="865">
        <f t="shared" si="5"/>
        <v>5718</v>
      </c>
      <c r="F26" s="865">
        <f t="shared" si="5"/>
        <v>3910</v>
      </c>
      <c r="G26" s="865">
        <f t="shared" si="5"/>
        <v>6282</v>
      </c>
      <c r="H26" s="865">
        <f>SUM(H9:H25)</f>
        <v>3910</v>
      </c>
      <c r="I26" s="865">
        <f t="shared" ref="I26:K26" si="6">SUM(I9:I25)</f>
        <v>5294</v>
      </c>
      <c r="J26" s="865">
        <f>SUM(J9:J25)</f>
        <v>3910</v>
      </c>
      <c r="K26" s="865">
        <f t="shared" si="6"/>
        <v>4940</v>
      </c>
      <c r="L26" s="865">
        <f>SUM(L9:L25)</f>
        <v>19550</v>
      </c>
      <c r="M26" s="865">
        <f>SUM(M9:M25)</f>
        <v>26951</v>
      </c>
      <c r="N26" s="866">
        <f>IF(L26=0,"-",M26/L26)</f>
        <v>1.3785677749360614</v>
      </c>
    </row>
    <row r="27" spans="1:14" s="832" customFormat="1" ht="12.75" customHeight="1" x14ac:dyDescent="0.25">
      <c r="A27" s="587"/>
      <c r="B27" s="876"/>
      <c r="C27" s="876"/>
      <c r="D27" s="876"/>
      <c r="E27" s="876"/>
      <c r="F27" s="876"/>
      <c r="G27" s="876"/>
      <c r="H27" s="876"/>
      <c r="I27" s="876"/>
      <c r="J27" s="876"/>
      <c r="K27" s="876"/>
      <c r="L27" s="876"/>
      <c r="M27" s="876"/>
      <c r="N27" s="877"/>
    </row>
    <row r="28" spans="1:14" s="832" customFormat="1" ht="17.25" customHeight="1" x14ac:dyDescent="0.25">
      <c r="A28" s="989" t="s">
        <v>563</v>
      </c>
      <c r="B28" s="987" t="s">
        <v>490</v>
      </c>
      <c r="C28" s="878" t="s">
        <v>486</v>
      </c>
      <c r="D28" s="987" t="s">
        <v>490</v>
      </c>
      <c r="E28" s="878" t="s">
        <v>682</v>
      </c>
      <c r="F28" s="987" t="s">
        <v>490</v>
      </c>
      <c r="G28" s="878" t="s">
        <v>683</v>
      </c>
      <c r="H28" s="987" t="s">
        <v>490</v>
      </c>
      <c r="I28" s="878" t="s">
        <v>684</v>
      </c>
      <c r="J28" s="987" t="s">
        <v>490</v>
      </c>
      <c r="K28" s="878" t="s">
        <v>688</v>
      </c>
      <c r="L28" s="981" t="s">
        <v>487</v>
      </c>
      <c r="M28" s="981"/>
      <c r="N28" s="981"/>
    </row>
    <row r="29" spans="1:14" s="832" customFormat="1" ht="17.25" customHeight="1" x14ac:dyDescent="0.25">
      <c r="A29" s="990"/>
      <c r="B29" s="987"/>
      <c r="C29" s="872" t="s">
        <v>488</v>
      </c>
      <c r="D29" s="987"/>
      <c r="E29" s="872" t="s">
        <v>488</v>
      </c>
      <c r="F29" s="987"/>
      <c r="G29" s="872" t="s">
        <v>488</v>
      </c>
      <c r="H29" s="987"/>
      <c r="I29" s="872" t="s">
        <v>488</v>
      </c>
      <c r="J29" s="987"/>
      <c r="K29" s="872" t="s">
        <v>488</v>
      </c>
      <c r="L29" s="872" t="s">
        <v>489</v>
      </c>
      <c r="M29" s="872" t="s">
        <v>488</v>
      </c>
      <c r="N29" s="872" t="s">
        <v>1</v>
      </c>
    </row>
    <row r="30" spans="1:14" ht="17.25" customHeight="1" x14ac:dyDescent="0.25">
      <c r="A30" s="858" t="s">
        <v>497</v>
      </c>
      <c r="B30" s="862">
        <v>130</v>
      </c>
      <c r="C30" s="831">
        <v>140</v>
      </c>
      <c r="D30" s="862">
        <v>130</v>
      </c>
      <c r="E30" s="831">
        <v>140</v>
      </c>
      <c r="F30" s="954" t="s">
        <v>457</v>
      </c>
      <c r="G30" s="831">
        <v>154</v>
      </c>
      <c r="H30" s="954" t="s">
        <v>457</v>
      </c>
      <c r="I30" s="831">
        <v>148</v>
      </c>
      <c r="J30" s="954" t="s">
        <v>457</v>
      </c>
      <c r="K30" s="831">
        <v>150</v>
      </c>
      <c r="L30" s="837">
        <f>B30+D30</f>
        <v>260</v>
      </c>
      <c r="M30" s="837">
        <f>C30+E30+G30+I30+K30</f>
        <v>732</v>
      </c>
      <c r="N30" s="824">
        <f t="shared" ref="N30" si="7">IF(L30=0,"-",M30/L30)</f>
        <v>2.8153846153846156</v>
      </c>
    </row>
    <row r="31" spans="1:14" ht="17.25" customHeight="1" x14ac:dyDescent="0.25">
      <c r="A31" s="808" t="s">
        <v>498</v>
      </c>
      <c r="B31" s="822">
        <v>40</v>
      </c>
      <c r="C31" s="823">
        <v>27</v>
      </c>
      <c r="D31" s="822">
        <v>40</v>
      </c>
      <c r="E31" s="823">
        <v>35</v>
      </c>
      <c r="F31" s="955" t="s">
        <v>457</v>
      </c>
      <c r="G31" s="823">
        <v>44</v>
      </c>
      <c r="H31" s="955" t="s">
        <v>457</v>
      </c>
      <c r="I31" s="823">
        <v>44</v>
      </c>
      <c r="J31" s="955" t="s">
        <v>457</v>
      </c>
      <c r="K31" s="823">
        <v>43</v>
      </c>
      <c r="L31" s="837">
        <f t="shared" ref="L31:L34" si="8">B31+D31</f>
        <v>80</v>
      </c>
      <c r="M31" s="837">
        <f>C31+E31+G31+I31+K31</f>
        <v>193</v>
      </c>
      <c r="N31" s="824">
        <f t="shared" ref="N31:N36" si="9">IF(L31=0,"-",M31/L31)</f>
        <v>2.4125000000000001</v>
      </c>
    </row>
    <row r="32" spans="1:14" ht="17.25" customHeight="1" x14ac:dyDescent="0.25">
      <c r="A32" s="808" t="s">
        <v>499</v>
      </c>
      <c r="B32" s="822">
        <v>40</v>
      </c>
      <c r="C32" s="823">
        <v>42</v>
      </c>
      <c r="D32" s="822">
        <v>40</v>
      </c>
      <c r="E32" s="823">
        <v>37</v>
      </c>
      <c r="F32" s="955" t="s">
        <v>457</v>
      </c>
      <c r="G32" s="823">
        <v>48</v>
      </c>
      <c r="H32" s="955" t="s">
        <v>457</v>
      </c>
      <c r="I32" s="823">
        <v>51</v>
      </c>
      <c r="J32" s="955" t="s">
        <v>457</v>
      </c>
      <c r="K32" s="823">
        <v>59</v>
      </c>
      <c r="L32" s="837">
        <f t="shared" si="8"/>
        <v>80</v>
      </c>
      <c r="M32" s="837">
        <f t="shared" ref="M32:M36" si="10">C32+E32+G32+I32+K32</f>
        <v>237</v>
      </c>
      <c r="N32" s="824">
        <f t="shared" si="9"/>
        <v>2.9624999999999999</v>
      </c>
    </row>
    <row r="33" spans="1:14" ht="17.25" customHeight="1" x14ac:dyDescent="0.25">
      <c r="A33" s="808" t="s">
        <v>500</v>
      </c>
      <c r="B33" s="822">
        <v>40</v>
      </c>
      <c r="C33" s="823">
        <v>61</v>
      </c>
      <c r="D33" s="822">
        <v>40</v>
      </c>
      <c r="E33" s="823">
        <v>45</v>
      </c>
      <c r="F33" s="955" t="s">
        <v>457</v>
      </c>
      <c r="G33" s="823">
        <v>53</v>
      </c>
      <c r="H33" s="955" t="s">
        <v>457</v>
      </c>
      <c r="I33" s="823">
        <v>31</v>
      </c>
      <c r="J33" s="955" t="s">
        <v>457</v>
      </c>
      <c r="K33" s="823">
        <v>45</v>
      </c>
      <c r="L33" s="837">
        <f t="shared" si="8"/>
        <v>80</v>
      </c>
      <c r="M33" s="837">
        <f t="shared" si="10"/>
        <v>235</v>
      </c>
      <c r="N33" s="824">
        <f t="shared" si="9"/>
        <v>2.9375</v>
      </c>
    </row>
    <row r="34" spans="1:14" ht="28.5" customHeight="1" x14ac:dyDescent="0.25">
      <c r="A34" s="808" t="s">
        <v>501</v>
      </c>
      <c r="B34" s="822">
        <v>25</v>
      </c>
      <c r="C34" s="823">
        <v>7</v>
      </c>
      <c r="D34" s="822">
        <v>25</v>
      </c>
      <c r="E34" s="823">
        <v>9</v>
      </c>
      <c r="F34" s="955" t="s">
        <v>457</v>
      </c>
      <c r="G34" s="823">
        <v>7</v>
      </c>
      <c r="H34" s="955" t="s">
        <v>457</v>
      </c>
      <c r="I34" s="823">
        <v>15</v>
      </c>
      <c r="J34" s="955" t="s">
        <v>457</v>
      </c>
      <c r="K34" s="823">
        <v>14</v>
      </c>
      <c r="L34" s="837">
        <f t="shared" si="8"/>
        <v>50</v>
      </c>
      <c r="M34" s="837">
        <f t="shared" si="10"/>
        <v>52</v>
      </c>
      <c r="N34" s="824">
        <f t="shared" si="9"/>
        <v>1.04</v>
      </c>
    </row>
    <row r="35" spans="1:14" ht="27" customHeight="1" x14ac:dyDescent="0.25">
      <c r="A35" s="808" t="s">
        <v>625</v>
      </c>
      <c r="B35" s="822">
        <v>8</v>
      </c>
      <c r="C35" s="823">
        <v>7</v>
      </c>
      <c r="D35" s="822">
        <v>8</v>
      </c>
      <c r="E35" s="823">
        <v>7</v>
      </c>
      <c r="F35" s="955" t="s">
        <v>457</v>
      </c>
      <c r="G35" s="823">
        <v>12</v>
      </c>
      <c r="H35" s="955" t="s">
        <v>457</v>
      </c>
      <c r="I35" s="823">
        <v>9</v>
      </c>
      <c r="J35" s="955" t="s">
        <v>457</v>
      </c>
      <c r="K35" s="823">
        <v>11</v>
      </c>
      <c r="L35" s="837">
        <f>B35+D35</f>
        <v>16</v>
      </c>
      <c r="M35" s="837">
        <f t="shared" si="10"/>
        <v>46</v>
      </c>
      <c r="N35" s="824">
        <f t="shared" si="9"/>
        <v>2.875</v>
      </c>
    </row>
    <row r="36" spans="1:14" ht="18" customHeight="1" thickBot="1" x14ac:dyDescent="0.3">
      <c r="A36" s="867" t="s">
        <v>502</v>
      </c>
      <c r="B36" s="868">
        <v>130</v>
      </c>
      <c r="C36" s="869">
        <v>554</v>
      </c>
      <c r="D36" s="868">
        <v>130</v>
      </c>
      <c r="E36" s="869">
        <v>2021</v>
      </c>
      <c r="F36" s="956" t="s">
        <v>457</v>
      </c>
      <c r="G36" s="869">
        <v>2682</v>
      </c>
      <c r="H36" s="956" t="s">
        <v>457</v>
      </c>
      <c r="I36" s="869">
        <v>1411</v>
      </c>
      <c r="J36" s="956" t="s">
        <v>457</v>
      </c>
      <c r="K36" s="869">
        <v>216</v>
      </c>
      <c r="L36" s="870">
        <f>B36+D36</f>
        <v>260</v>
      </c>
      <c r="M36" s="870">
        <f t="shared" si="10"/>
        <v>6884</v>
      </c>
      <c r="N36" s="871">
        <f t="shared" si="9"/>
        <v>26.476923076923075</v>
      </c>
    </row>
    <row r="37" spans="1:14" s="832" customFormat="1" ht="15.75" customHeight="1" x14ac:dyDescent="0.25">
      <c r="A37" s="864" t="s">
        <v>547</v>
      </c>
      <c r="B37" s="865">
        <f t="shared" ref="B37:E37" si="11">SUM(B30:B36)</f>
        <v>413</v>
      </c>
      <c r="C37" s="865">
        <f t="shared" si="11"/>
        <v>838</v>
      </c>
      <c r="D37" s="865">
        <f t="shared" si="11"/>
        <v>413</v>
      </c>
      <c r="E37" s="865">
        <f t="shared" si="11"/>
        <v>2294</v>
      </c>
      <c r="F37" s="865"/>
      <c r="G37" s="865">
        <f t="shared" ref="G37:I37" si="12">SUM(G30:G36)</f>
        <v>3000</v>
      </c>
      <c r="H37" s="865"/>
      <c r="I37" s="865">
        <f t="shared" si="12"/>
        <v>1709</v>
      </c>
      <c r="J37" s="865"/>
      <c r="K37" s="865">
        <f t="shared" ref="K37" si="13">SUM(K30:K36)</f>
        <v>538</v>
      </c>
      <c r="L37" s="865">
        <f>SUM(L30:L36)</f>
        <v>826</v>
      </c>
      <c r="M37" s="865">
        <f>SUM(M30:M36)</f>
        <v>8379</v>
      </c>
      <c r="N37" s="866">
        <f>IF(L37=0,"-",M37/L37)</f>
        <v>10.14406779661017</v>
      </c>
    </row>
    <row r="38" spans="1:14" s="832" customFormat="1" ht="10.5" customHeight="1" x14ac:dyDescent="0.25">
      <c r="A38" s="587"/>
      <c r="B38" s="876"/>
      <c r="C38" s="876"/>
      <c r="D38" s="876"/>
      <c r="E38" s="876"/>
      <c r="F38" s="876"/>
      <c r="G38" s="876"/>
      <c r="H38" s="876"/>
      <c r="I38" s="876"/>
      <c r="J38" s="876"/>
      <c r="K38" s="876"/>
      <c r="L38" s="876"/>
      <c r="M38" s="876"/>
      <c r="N38" s="877"/>
    </row>
    <row r="39" spans="1:14" s="832" customFormat="1" ht="17.25" customHeight="1" x14ac:dyDescent="0.25">
      <c r="A39" s="988" t="s">
        <v>527</v>
      </c>
      <c r="B39" s="987" t="s">
        <v>490</v>
      </c>
      <c r="C39" s="878" t="s">
        <v>486</v>
      </c>
      <c r="D39" s="987" t="s">
        <v>490</v>
      </c>
      <c r="E39" s="878" t="s">
        <v>682</v>
      </c>
      <c r="F39" s="987" t="s">
        <v>490</v>
      </c>
      <c r="G39" s="878" t="s">
        <v>683</v>
      </c>
      <c r="H39" s="987" t="s">
        <v>490</v>
      </c>
      <c r="I39" s="878" t="s">
        <v>684</v>
      </c>
      <c r="J39" s="987" t="s">
        <v>490</v>
      </c>
      <c r="K39" s="878" t="s">
        <v>688</v>
      </c>
      <c r="L39" s="981" t="s">
        <v>487</v>
      </c>
      <c r="M39" s="981"/>
      <c r="N39" s="981"/>
    </row>
    <row r="40" spans="1:14" s="832" customFormat="1" ht="17.25" customHeight="1" x14ac:dyDescent="0.25">
      <c r="A40" s="988"/>
      <c r="B40" s="987"/>
      <c r="C40" s="872" t="s">
        <v>488</v>
      </c>
      <c r="D40" s="987"/>
      <c r="E40" s="872" t="s">
        <v>488</v>
      </c>
      <c r="F40" s="987"/>
      <c r="G40" s="872" t="s">
        <v>488</v>
      </c>
      <c r="H40" s="987"/>
      <c r="I40" s="872" t="s">
        <v>488</v>
      </c>
      <c r="J40" s="987"/>
      <c r="K40" s="872" t="s">
        <v>488</v>
      </c>
      <c r="L40" s="872" t="s">
        <v>489</v>
      </c>
      <c r="M40" s="872" t="s">
        <v>488</v>
      </c>
      <c r="N40" s="872" t="s">
        <v>1</v>
      </c>
    </row>
    <row r="41" spans="1:14" ht="18" customHeight="1" x14ac:dyDescent="0.25">
      <c r="A41" s="858" t="s">
        <v>548</v>
      </c>
      <c r="B41" s="822">
        <v>100</v>
      </c>
      <c r="C41" s="831">
        <v>554</v>
      </c>
      <c r="D41" s="822">
        <v>100</v>
      </c>
      <c r="E41" s="831">
        <v>309</v>
      </c>
      <c r="F41" s="955" t="s">
        <v>457</v>
      </c>
      <c r="G41" s="831">
        <v>303</v>
      </c>
      <c r="H41" s="955" t="s">
        <v>457</v>
      </c>
      <c r="I41" s="831">
        <v>288</v>
      </c>
      <c r="J41" s="955" t="s">
        <v>457</v>
      </c>
      <c r="K41" s="831">
        <v>346</v>
      </c>
      <c r="L41" s="837">
        <f>B41+D41</f>
        <v>200</v>
      </c>
      <c r="M41" s="837">
        <f>C41+E41+G41+I41+K41</f>
        <v>1800</v>
      </c>
      <c r="N41" s="824">
        <f t="shared" ref="N41" si="14">IF(L41=0,"-",M41/L41)</f>
        <v>9</v>
      </c>
    </row>
    <row r="42" spans="1:14" ht="18" customHeight="1" x14ac:dyDescent="0.25">
      <c r="A42" s="856" t="s">
        <v>549</v>
      </c>
      <c r="B42" s="859">
        <v>180</v>
      </c>
      <c r="C42" s="831">
        <v>30</v>
      </c>
      <c r="D42" s="859">
        <v>180</v>
      </c>
      <c r="E42" s="831">
        <v>267</v>
      </c>
      <c r="F42" s="957" t="s">
        <v>457</v>
      </c>
      <c r="G42" s="831">
        <v>348</v>
      </c>
      <c r="H42" s="957" t="s">
        <v>457</v>
      </c>
      <c r="I42" s="831">
        <v>255</v>
      </c>
      <c r="J42" s="957" t="s">
        <v>457</v>
      </c>
      <c r="K42" s="831">
        <v>278</v>
      </c>
      <c r="L42" s="837">
        <f t="shared" ref="L42:L43" si="15">B42+D42</f>
        <v>360</v>
      </c>
      <c r="M42" s="837">
        <f t="shared" ref="M42:M43" si="16">C42+E42+G42+I42+K42</f>
        <v>1178</v>
      </c>
      <c r="N42" s="824">
        <f t="shared" ref="N42:N43" si="17">IF(L42=0,"-",M42/L42)</f>
        <v>3.2722222222222221</v>
      </c>
    </row>
    <row r="43" spans="1:14" ht="18" customHeight="1" thickBot="1" x14ac:dyDescent="0.3">
      <c r="A43" s="867" t="s">
        <v>550</v>
      </c>
      <c r="B43" s="868">
        <v>130</v>
      </c>
      <c r="C43" s="869">
        <v>99</v>
      </c>
      <c r="D43" s="868">
        <v>130</v>
      </c>
      <c r="E43" s="869">
        <v>145</v>
      </c>
      <c r="F43" s="956" t="s">
        <v>457</v>
      </c>
      <c r="G43" s="869">
        <v>166</v>
      </c>
      <c r="H43" s="956" t="s">
        <v>457</v>
      </c>
      <c r="I43" s="869">
        <v>120</v>
      </c>
      <c r="J43" s="956" t="s">
        <v>457</v>
      </c>
      <c r="K43" s="869">
        <v>97</v>
      </c>
      <c r="L43" s="870">
        <f t="shared" si="15"/>
        <v>260</v>
      </c>
      <c r="M43" s="870">
        <f t="shared" si="16"/>
        <v>627</v>
      </c>
      <c r="N43" s="871">
        <f t="shared" si="17"/>
        <v>2.4115384615384614</v>
      </c>
    </row>
    <row r="44" spans="1:14" s="832" customFormat="1" ht="17.25" customHeight="1" x14ac:dyDescent="0.25">
      <c r="A44" s="864" t="s">
        <v>551</v>
      </c>
      <c r="B44" s="865">
        <f>SUM(B41:B43)</f>
        <v>410</v>
      </c>
      <c r="C44" s="865">
        <f t="shared" ref="C44:E44" si="18">SUM(C41:C43)</f>
        <v>683</v>
      </c>
      <c r="D44" s="865">
        <f>SUM(D41:D43)</f>
        <v>410</v>
      </c>
      <c r="E44" s="865">
        <f t="shared" si="18"/>
        <v>721</v>
      </c>
      <c r="F44" s="865"/>
      <c r="G44" s="865">
        <f t="shared" ref="G44:I44" si="19">SUM(G41:G43)</f>
        <v>817</v>
      </c>
      <c r="H44" s="865"/>
      <c r="I44" s="865">
        <f t="shared" si="19"/>
        <v>663</v>
      </c>
      <c r="J44" s="865"/>
      <c r="K44" s="865">
        <f t="shared" ref="K44" si="20">SUM(K41:K43)</f>
        <v>721</v>
      </c>
      <c r="L44" s="865">
        <f>SUM(L41:L43)</f>
        <v>820</v>
      </c>
      <c r="M44" s="865">
        <f>SUM(M41:M43)</f>
        <v>3605</v>
      </c>
      <c r="N44" s="866">
        <f>IF(L44=0,"-",M44/L44)</f>
        <v>4.3963414634146343</v>
      </c>
    </row>
    <row r="45" spans="1:14" s="832" customFormat="1" ht="9.75" customHeight="1" x14ac:dyDescent="0.25">
      <c r="A45" s="587"/>
      <c r="B45" s="876"/>
      <c r="C45" s="876"/>
      <c r="D45" s="876"/>
      <c r="E45" s="876"/>
      <c r="F45" s="876"/>
      <c r="G45" s="876"/>
      <c r="H45" s="876"/>
      <c r="I45" s="876"/>
      <c r="J45" s="876"/>
      <c r="K45" s="876"/>
      <c r="L45" s="876"/>
      <c r="M45" s="876"/>
      <c r="N45" s="877"/>
    </row>
    <row r="46" spans="1:14" s="832" customFormat="1" ht="17.25" customHeight="1" x14ac:dyDescent="0.25">
      <c r="A46" s="989" t="s">
        <v>528</v>
      </c>
      <c r="B46" s="987" t="s">
        <v>490</v>
      </c>
      <c r="C46" s="878" t="s">
        <v>486</v>
      </c>
      <c r="D46" s="987" t="s">
        <v>490</v>
      </c>
      <c r="E46" s="878" t="s">
        <v>682</v>
      </c>
      <c r="F46" s="987" t="s">
        <v>490</v>
      </c>
      <c r="G46" s="878" t="s">
        <v>683</v>
      </c>
      <c r="H46" s="987" t="s">
        <v>490</v>
      </c>
      <c r="I46" s="878" t="s">
        <v>684</v>
      </c>
      <c r="J46" s="987" t="s">
        <v>490</v>
      </c>
      <c r="K46" s="878" t="s">
        <v>688</v>
      </c>
      <c r="L46" s="981" t="s">
        <v>487</v>
      </c>
      <c r="M46" s="981"/>
      <c r="N46" s="981"/>
    </row>
    <row r="47" spans="1:14" s="832" customFormat="1" ht="17.25" customHeight="1" x14ac:dyDescent="0.25">
      <c r="A47" s="990"/>
      <c r="B47" s="987"/>
      <c r="C47" s="872" t="s">
        <v>488</v>
      </c>
      <c r="D47" s="987"/>
      <c r="E47" s="872" t="s">
        <v>488</v>
      </c>
      <c r="F47" s="987"/>
      <c r="G47" s="872" t="s">
        <v>488</v>
      </c>
      <c r="H47" s="987"/>
      <c r="I47" s="872" t="s">
        <v>488</v>
      </c>
      <c r="J47" s="987"/>
      <c r="K47" s="872" t="s">
        <v>488</v>
      </c>
      <c r="L47" s="872" t="s">
        <v>489</v>
      </c>
      <c r="M47" s="872" t="s">
        <v>488</v>
      </c>
      <c r="N47" s="872" t="s">
        <v>1</v>
      </c>
    </row>
    <row r="48" spans="1:14" s="832" customFormat="1" ht="17.25" customHeight="1" x14ac:dyDescent="0.25">
      <c r="A48" s="856" t="s">
        <v>552</v>
      </c>
      <c r="B48" s="822">
        <v>100</v>
      </c>
      <c r="C48" s="831">
        <v>41</v>
      </c>
      <c r="D48" s="822">
        <v>100</v>
      </c>
      <c r="E48" s="831">
        <v>28</v>
      </c>
      <c r="F48" s="955" t="s">
        <v>457</v>
      </c>
      <c r="G48" s="831">
        <v>31</v>
      </c>
      <c r="H48" s="955" t="s">
        <v>457</v>
      </c>
      <c r="I48" s="831">
        <v>58</v>
      </c>
      <c r="J48" s="955" t="s">
        <v>457</v>
      </c>
      <c r="K48" s="831">
        <v>82</v>
      </c>
      <c r="L48" s="837">
        <f>B48+D48</f>
        <v>200</v>
      </c>
      <c r="M48" s="837">
        <f>C48+E48+G48+I48+K48</f>
        <v>240</v>
      </c>
      <c r="N48" s="824">
        <f t="shared" ref="N48" si="21">IF(L48=0,"-",M48/L48)</f>
        <v>1.2</v>
      </c>
    </row>
    <row r="49" spans="1:15" s="832" customFormat="1" ht="17.25" customHeight="1" x14ac:dyDescent="0.25">
      <c r="A49" s="856" t="s">
        <v>553</v>
      </c>
      <c r="B49" s="859">
        <v>95</v>
      </c>
      <c r="C49" s="831">
        <v>110</v>
      </c>
      <c r="D49" s="859">
        <v>95</v>
      </c>
      <c r="E49" s="831">
        <v>97</v>
      </c>
      <c r="F49" s="957" t="s">
        <v>457</v>
      </c>
      <c r="G49" s="831">
        <v>100</v>
      </c>
      <c r="H49" s="957" t="s">
        <v>457</v>
      </c>
      <c r="I49" s="831">
        <v>112</v>
      </c>
      <c r="J49" s="957" t="s">
        <v>457</v>
      </c>
      <c r="K49" s="831">
        <v>117</v>
      </c>
      <c r="L49" s="837">
        <f t="shared" ref="L49:L51" si="22">B49+D49</f>
        <v>190</v>
      </c>
      <c r="M49" s="837">
        <f t="shared" ref="M49:M52" si="23">C49+E49+G49+I49+K49</f>
        <v>536</v>
      </c>
      <c r="N49" s="824">
        <f t="shared" ref="N49:N52" si="24">IF(L49=0,"-",M49/L49)</f>
        <v>2.8210526315789473</v>
      </c>
    </row>
    <row r="50" spans="1:15" s="832" customFormat="1" ht="17.25" customHeight="1" x14ac:dyDescent="0.25">
      <c r="A50" s="808" t="s">
        <v>554</v>
      </c>
      <c r="B50" s="859">
        <v>140</v>
      </c>
      <c r="C50" s="831">
        <v>146</v>
      </c>
      <c r="D50" s="859">
        <v>140</v>
      </c>
      <c r="E50" s="831">
        <v>131</v>
      </c>
      <c r="F50" s="957" t="s">
        <v>457</v>
      </c>
      <c r="G50" s="831">
        <v>159</v>
      </c>
      <c r="H50" s="957" t="s">
        <v>457</v>
      </c>
      <c r="I50" s="831">
        <v>144</v>
      </c>
      <c r="J50" s="957" t="s">
        <v>457</v>
      </c>
      <c r="K50" s="831">
        <v>158</v>
      </c>
      <c r="L50" s="837">
        <f t="shared" si="22"/>
        <v>280</v>
      </c>
      <c r="M50" s="837">
        <f t="shared" si="23"/>
        <v>738</v>
      </c>
      <c r="N50" s="824">
        <f t="shared" si="24"/>
        <v>2.6357142857142857</v>
      </c>
    </row>
    <row r="51" spans="1:15" s="832" customFormat="1" ht="17.25" customHeight="1" x14ac:dyDescent="0.25">
      <c r="A51" s="808" t="s">
        <v>555</v>
      </c>
      <c r="B51" s="859">
        <v>170</v>
      </c>
      <c r="C51" s="831">
        <v>217</v>
      </c>
      <c r="D51" s="859">
        <v>170</v>
      </c>
      <c r="E51" s="831">
        <v>200</v>
      </c>
      <c r="F51" s="957" t="s">
        <v>457</v>
      </c>
      <c r="G51" s="831">
        <v>180</v>
      </c>
      <c r="H51" s="957" t="s">
        <v>457</v>
      </c>
      <c r="I51" s="831">
        <v>211</v>
      </c>
      <c r="J51" s="957" t="s">
        <v>457</v>
      </c>
      <c r="K51" s="831">
        <v>173</v>
      </c>
      <c r="L51" s="837">
        <f t="shared" si="22"/>
        <v>340</v>
      </c>
      <c r="M51" s="837">
        <f t="shared" si="23"/>
        <v>981</v>
      </c>
      <c r="N51" s="824">
        <f t="shared" si="24"/>
        <v>2.8852941176470588</v>
      </c>
    </row>
    <row r="52" spans="1:15" ht="17.25" customHeight="1" thickBot="1" x14ac:dyDescent="0.3">
      <c r="A52" s="890" t="s">
        <v>622</v>
      </c>
      <c r="B52" s="868">
        <v>140</v>
      </c>
      <c r="C52" s="869">
        <v>188</v>
      </c>
      <c r="D52" s="868">
        <v>140</v>
      </c>
      <c r="E52" s="869">
        <v>170</v>
      </c>
      <c r="F52" s="956" t="s">
        <v>457</v>
      </c>
      <c r="G52" s="869">
        <v>157</v>
      </c>
      <c r="H52" s="956" t="s">
        <v>457</v>
      </c>
      <c r="I52" s="869">
        <v>173</v>
      </c>
      <c r="J52" s="956" t="s">
        <v>457</v>
      </c>
      <c r="K52" s="869">
        <v>192</v>
      </c>
      <c r="L52" s="870">
        <f>B52+D52</f>
        <v>280</v>
      </c>
      <c r="M52" s="870">
        <f t="shared" si="23"/>
        <v>880</v>
      </c>
      <c r="N52" s="871">
        <f t="shared" si="24"/>
        <v>3.1428571428571428</v>
      </c>
      <c r="O52" s="832"/>
    </row>
    <row r="53" spans="1:15" ht="16.5" customHeight="1" x14ac:dyDescent="0.25">
      <c r="A53" s="864" t="s">
        <v>561</v>
      </c>
      <c r="B53" s="865">
        <f t="shared" ref="B53:E53" si="25">SUM(B48:B52)</f>
        <v>645</v>
      </c>
      <c r="C53" s="865">
        <f t="shared" si="25"/>
        <v>702</v>
      </c>
      <c r="D53" s="865">
        <f t="shared" si="25"/>
        <v>645</v>
      </c>
      <c r="E53" s="865">
        <f t="shared" si="25"/>
        <v>626</v>
      </c>
      <c r="F53" s="865"/>
      <c r="G53" s="865">
        <f t="shared" ref="G53" si="26">SUM(G48:G52)</f>
        <v>627</v>
      </c>
      <c r="H53" s="865"/>
      <c r="I53" s="865">
        <f>SUM(I48:I52)</f>
        <v>698</v>
      </c>
      <c r="J53" s="865"/>
      <c r="K53" s="865">
        <f>SUM(K48:K52)</f>
        <v>722</v>
      </c>
      <c r="L53" s="865">
        <f>SUM(L48:L52)</f>
        <v>1290</v>
      </c>
      <c r="M53" s="865">
        <f>SUM(M48:M52)</f>
        <v>3375</v>
      </c>
      <c r="N53" s="866">
        <f>IF(L53=0,"-",M53/L53)</f>
        <v>2.6162790697674421</v>
      </c>
    </row>
    <row r="54" spans="1:15" x14ac:dyDescent="0.25">
      <c r="A54" s="961" t="str">
        <f>'Pque N Mundo I'!$A$37</f>
        <v>Nota: as metas apresentadas serão ajustadas na avaliação do CTA com os descontos de déficits de vagas e ausênsias legais.</v>
      </c>
      <c r="L54" s="834"/>
      <c r="M54" s="834"/>
    </row>
    <row r="55" spans="1:15" x14ac:dyDescent="0.25">
      <c r="A55" s="935" t="s">
        <v>687</v>
      </c>
      <c r="L55" s="834"/>
      <c r="M55" s="834"/>
    </row>
    <row r="56" spans="1:15" x14ac:dyDescent="0.25">
      <c r="A56" s="826" t="s">
        <v>679</v>
      </c>
      <c r="L56" s="834"/>
      <c r="M56" s="834"/>
    </row>
    <row r="57" spans="1:15" x14ac:dyDescent="0.25">
      <c r="A57" s="825"/>
      <c r="L57" s="834"/>
      <c r="M57" s="834"/>
    </row>
    <row r="58" spans="1:15" x14ac:dyDescent="0.25">
      <c r="L58" s="834"/>
      <c r="M58" s="834"/>
    </row>
    <row r="59" spans="1:15" x14ac:dyDescent="0.25">
      <c r="L59" s="834"/>
      <c r="M59" s="834"/>
    </row>
    <row r="60" spans="1:15" x14ac:dyDescent="0.25">
      <c r="L60" s="834"/>
      <c r="M60" s="834"/>
    </row>
    <row r="61" spans="1:15" x14ac:dyDescent="0.25">
      <c r="L61" s="834"/>
      <c r="M61" s="834"/>
    </row>
    <row r="62" spans="1:15" x14ac:dyDescent="0.25">
      <c r="L62" s="834"/>
      <c r="M62" s="834"/>
    </row>
    <row r="63" spans="1:15" x14ac:dyDescent="0.25">
      <c r="L63" s="834"/>
      <c r="M63" s="834"/>
    </row>
    <row r="64" spans="1:15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  <row r="225" spans="12:13" x14ac:dyDescent="0.25">
      <c r="L225" s="834"/>
      <c r="M225" s="834"/>
    </row>
    <row r="226" spans="12:13" x14ac:dyDescent="0.25">
      <c r="L226" s="834"/>
      <c r="M226" s="834"/>
    </row>
    <row r="227" spans="12:13" x14ac:dyDescent="0.25">
      <c r="L227" s="834"/>
      <c r="M227" s="834"/>
    </row>
    <row r="228" spans="12:13" x14ac:dyDescent="0.25">
      <c r="L228" s="834"/>
      <c r="M228" s="834"/>
    </row>
    <row r="229" spans="12:13" x14ac:dyDescent="0.25">
      <c r="L229" s="834"/>
      <c r="M229" s="834"/>
    </row>
    <row r="230" spans="12:13" x14ac:dyDescent="0.25">
      <c r="L230" s="834"/>
      <c r="M230" s="834"/>
    </row>
    <row r="231" spans="12:13" x14ac:dyDescent="0.25">
      <c r="L231" s="834"/>
      <c r="M231" s="834"/>
    </row>
    <row r="232" spans="12:13" x14ac:dyDescent="0.25">
      <c r="L232" s="834"/>
      <c r="M232" s="834"/>
    </row>
    <row r="233" spans="12:13" x14ac:dyDescent="0.25">
      <c r="L233" s="834"/>
      <c r="M233" s="834"/>
    </row>
    <row r="234" spans="12:13" x14ac:dyDescent="0.25">
      <c r="L234" s="834"/>
      <c r="M234" s="834"/>
    </row>
    <row r="235" spans="12:13" x14ac:dyDescent="0.25">
      <c r="L235" s="834"/>
      <c r="M235" s="834"/>
    </row>
    <row r="236" spans="12:13" x14ac:dyDescent="0.25">
      <c r="L236" s="834"/>
      <c r="M236" s="834"/>
    </row>
    <row r="237" spans="12:13" x14ac:dyDescent="0.25">
      <c r="L237" s="834"/>
      <c r="M237" s="834"/>
    </row>
    <row r="238" spans="12:13" x14ac:dyDescent="0.25">
      <c r="L238" s="834"/>
      <c r="M238" s="834"/>
    </row>
    <row r="239" spans="12:13" x14ac:dyDescent="0.25">
      <c r="L239" s="834"/>
      <c r="M239" s="834"/>
    </row>
    <row r="240" spans="12:13" x14ac:dyDescent="0.25">
      <c r="L240" s="834"/>
      <c r="M240" s="834"/>
    </row>
    <row r="241" spans="12:13" x14ac:dyDescent="0.25">
      <c r="L241" s="834"/>
      <c r="M241" s="834"/>
    </row>
    <row r="242" spans="12:13" x14ac:dyDescent="0.25">
      <c r="L242" s="834"/>
      <c r="M242" s="834"/>
    </row>
    <row r="243" spans="12:13" x14ac:dyDescent="0.25">
      <c r="L243" s="834"/>
      <c r="M243" s="834"/>
    </row>
    <row r="244" spans="12:13" x14ac:dyDescent="0.25">
      <c r="L244" s="834"/>
      <c r="M244" s="834"/>
    </row>
    <row r="245" spans="12:13" x14ac:dyDescent="0.25">
      <c r="L245" s="834"/>
      <c r="M245" s="834"/>
    </row>
    <row r="246" spans="12:13" x14ac:dyDescent="0.25">
      <c r="L246" s="834"/>
      <c r="M246" s="834"/>
    </row>
    <row r="247" spans="12:13" x14ac:dyDescent="0.25">
      <c r="L247" s="834"/>
      <c r="M247" s="834"/>
    </row>
    <row r="248" spans="12:13" x14ac:dyDescent="0.25">
      <c r="L248" s="834"/>
      <c r="M248" s="834"/>
    </row>
    <row r="249" spans="12:13" x14ac:dyDescent="0.25">
      <c r="L249" s="834"/>
      <c r="M249" s="834"/>
    </row>
    <row r="250" spans="12:13" x14ac:dyDescent="0.25">
      <c r="L250" s="834"/>
      <c r="M250" s="834"/>
    </row>
    <row r="251" spans="12:13" x14ac:dyDescent="0.25">
      <c r="L251" s="834"/>
      <c r="M251" s="834"/>
    </row>
    <row r="252" spans="12:13" x14ac:dyDescent="0.25">
      <c r="L252" s="834"/>
      <c r="M252" s="834"/>
    </row>
    <row r="253" spans="12:13" x14ac:dyDescent="0.25">
      <c r="L253" s="834"/>
      <c r="M253" s="834"/>
    </row>
    <row r="254" spans="12:13" x14ac:dyDescent="0.25">
      <c r="L254" s="834"/>
      <c r="M254" s="834"/>
    </row>
    <row r="255" spans="12:13" x14ac:dyDescent="0.25">
      <c r="L255" s="834"/>
      <c r="M255" s="834"/>
    </row>
    <row r="256" spans="12:13" x14ac:dyDescent="0.25">
      <c r="L256" s="834"/>
      <c r="M256" s="834"/>
    </row>
    <row r="257" spans="12:13" x14ac:dyDescent="0.25">
      <c r="L257" s="834"/>
      <c r="M257" s="834"/>
    </row>
    <row r="258" spans="12:13" x14ac:dyDescent="0.25">
      <c r="L258" s="834"/>
      <c r="M258" s="834"/>
    </row>
    <row r="259" spans="12:13" x14ac:dyDescent="0.25">
      <c r="L259" s="834"/>
      <c r="M259" s="834"/>
    </row>
    <row r="260" spans="12:13" x14ac:dyDescent="0.25">
      <c r="L260" s="834"/>
      <c r="M260" s="834"/>
    </row>
  </sheetData>
  <mergeCells count="32">
    <mergeCell ref="A28:A29"/>
    <mergeCell ref="B28:B29"/>
    <mergeCell ref="L28:N28"/>
    <mergeCell ref="A2:C2"/>
    <mergeCell ref="A3:C3"/>
    <mergeCell ref="A6:N6"/>
    <mergeCell ref="A5:N5"/>
    <mergeCell ref="L7:N7"/>
    <mergeCell ref="A7:A8"/>
    <mergeCell ref="B7:C7"/>
    <mergeCell ref="D7:E7"/>
    <mergeCell ref="D28:D29"/>
    <mergeCell ref="F7:G7"/>
    <mergeCell ref="F28:F29"/>
    <mergeCell ref="H7:I7"/>
    <mergeCell ref="H28:H29"/>
    <mergeCell ref="A39:A40"/>
    <mergeCell ref="L39:N39"/>
    <mergeCell ref="A46:A47"/>
    <mergeCell ref="B46:B47"/>
    <mergeCell ref="L46:N46"/>
    <mergeCell ref="D39:D40"/>
    <mergeCell ref="D46:D47"/>
    <mergeCell ref="F39:F40"/>
    <mergeCell ref="F46:F47"/>
    <mergeCell ref="H39:H40"/>
    <mergeCell ref="H46:H47"/>
    <mergeCell ref="J7:K7"/>
    <mergeCell ref="J28:J29"/>
    <mergeCell ref="J39:J40"/>
    <mergeCell ref="J46:J47"/>
    <mergeCell ref="B39:B40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0" orientation="portrait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N224"/>
  <sheetViews>
    <sheetView showGridLines="0" zoomScaleNormal="100" workbookViewId="0">
      <pane xSplit="1" topLeftCell="B1" activePane="topRight" state="frozen"/>
      <selection activeCell="B1" sqref="B1"/>
      <selection pane="topRight" activeCell="B1" sqref="B1"/>
    </sheetView>
  </sheetViews>
  <sheetFormatPr defaultColWidth="8.85546875" defaultRowHeight="15" x14ac:dyDescent="0.25"/>
  <cols>
    <col min="1" max="1" width="51.42578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9.42578125" customWidth="1"/>
    <col min="13" max="13" width="8" customWidth="1"/>
    <col min="14" max="14" width="8.85546875" customWidth="1"/>
  </cols>
  <sheetData>
    <row r="1" spans="1:14" ht="42" customHeight="1" x14ac:dyDescent="0.25"/>
    <row r="2" spans="1:14" ht="18" x14ac:dyDescent="0.35">
      <c r="A2" s="973"/>
      <c r="B2" s="973"/>
      <c r="C2" s="973"/>
      <c r="D2" s="652"/>
      <c r="E2" s="652"/>
      <c r="F2" s="652"/>
      <c r="G2" s="652"/>
      <c r="H2" s="652"/>
      <c r="I2" s="652"/>
      <c r="J2" s="652"/>
      <c r="K2" s="652"/>
    </row>
    <row r="3" spans="1:14" ht="18" x14ac:dyDescent="0.35">
      <c r="A3" s="973"/>
      <c r="B3" s="973"/>
      <c r="C3" s="973"/>
      <c r="D3" s="652"/>
      <c r="E3" s="652"/>
      <c r="F3" s="652"/>
      <c r="G3" s="652"/>
      <c r="H3" s="652"/>
      <c r="I3" s="652"/>
      <c r="J3" s="652"/>
      <c r="K3" s="652"/>
    </row>
    <row r="5" spans="1:14" ht="20.25" customHeight="1" x14ac:dyDescent="0.25">
      <c r="A5" s="974" t="s">
        <v>483</v>
      </c>
      <c r="B5" s="974"/>
      <c r="C5" s="974"/>
      <c r="D5" s="976"/>
      <c r="E5" s="976"/>
      <c r="F5" s="976"/>
      <c r="G5" s="976"/>
      <c r="H5" s="976"/>
      <c r="I5" s="976"/>
      <c r="J5" s="976"/>
      <c r="K5" s="976"/>
      <c r="L5" s="974"/>
      <c r="M5" s="974"/>
      <c r="N5" s="974"/>
    </row>
    <row r="6" spans="1:14" ht="15.75" x14ac:dyDescent="0.25">
      <c r="A6" s="974" t="s">
        <v>648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95"/>
      <c r="M6" s="995"/>
      <c r="N6" s="974"/>
    </row>
    <row r="7" spans="1:14" ht="19.5" customHeight="1" x14ac:dyDescent="0.25">
      <c r="A7" s="979" t="s">
        <v>14</v>
      </c>
      <c r="B7" s="991" t="s">
        <v>490</v>
      </c>
      <c r="C7" s="827" t="s">
        <v>486</v>
      </c>
      <c r="D7" s="991" t="s">
        <v>490</v>
      </c>
      <c r="E7" s="827" t="s">
        <v>682</v>
      </c>
      <c r="F7" s="991" t="s">
        <v>490</v>
      </c>
      <c r="G7" s="827" t="s">
        <v>683</v>
      </c>
      <c r="H7" s="991" t="s">
        <v>490</v>
      </c>
      <c r="I7" s="827" t="s">
        <v>684</v>
      </c>
      <c r="J7" s="991" t="s">
        <v>490</v>
      </c>
      <c r="K7" s="827" t="s">
        <v>688</v>
      </c>
      <c r="L7" s="994" t="s">
        <v>487</v>
      </c>
      <c r="M7" s="977"/>
      <c r="N7" s="978"/>
    </row>
    <row r="8" spans="1:14" ht="18" customHeight="1" x14ac:dyDescent="0.25">
      <c r="A8" s="980"/>
      <c r="B8" s="992"/>
      <c r="C8" s="812" t="s">
        <v>488</v>
      </c>
      <c r="D8" s="992"/>
      <c r="E8" s="812" t="s">
        <v>488</v>
      </c>
      <c r="F8" s="992"/>
      <c r="G8" s="812" t="s">
        <v>488</v>
      </c>
      <c r="H8" s="992"/>
      <c r="I8" s="812" t="s">
        <v>488</v>
      </c>
      <c r="J8" s="992"/>
      <c r="K8" s="812" t="s">
        <v>488</v>
      </c>
      <c r="L8" s="812" t="s">
        <v>489</v>
      </c>
      <c r="M8" s="812" t="s">
        <v>488</v>
      </c>
      <c r="N8" s="812" t="s">
        <v>1</v>
      </c>
    </row>
    <row r="9" spans="1:14" ht="18.75" customHeight="1" x14ac:dyDescent="0.25">
      <c r="A9" s="808" t="s">
        <v>556</v>
      </c>
      <c r="B9" s="865">
        <v>170</v>
      </c>
      <c r="C9" s="831">
        <v>172</v>
      </c>
      <c r="D9" s="865">
        <v>170</v>
      </c>
      <c r="E9" s="831">
        <v>166</v>
      </c>
      <c r="F9" s="958" t="s">
        <v>457</v>
      </c>
      <c r="G9" s="831">
        <v>199</v>
      </c>
      <c r="H9" s="958" t="s">
        <v>457</v>
      </c>
      <c r="I9" s="831">
        <v>209</v>
      </c>
      <c r="J9" s="958" t="s">
        <v>457</v>
      </c>
      <c r="K9" s="831">
        <v>271</v>
      </c>
      <c r="L9" s="837">
        <f>B9+D9</f>
        <v>340</v>
      </c>
      <c r="M9" s="837">
        <f>C9+E9+G9+I9+K9</f>
        <v>1017</v>
      </c>
      <c r="N9" s="824">
        <f>IF(L9=0,"-",M9/L9)</f>
        <v>2.9911764705882353</v>
      </c>
    </row>
    <row r="10" spans="1:14" ht="18.75" customHeight="1" x14ac:dyDescent="0.25">
      <c r="A10" s="808" t="s">
        <v>557</v>
      </c>
      <c r="B10" s="822">
        <v>160</v>
      </c>
      <c r="C10" s="823">
        <v>162</v>
      </c>
      <c r="D10" s="822">
        <v>160</v>
      </c>
      <c r="E10" s="823">
        <v>92</v>
      </c>
      <c r="F10" s="955" t="s">
        <v>457</v>
      </c>
      <c r="G10" s="823">
        <v>118</v>
      </c>
      <c r="H10" s="955" t="s">
        <v>457</v>
      </c>
      <c r="I10" s="823">
        <v>156</v>
      </c>
      <c r="J10" s="955" t="s">
        <v>457</v>
      </c>
      <c r="K10" s="823">
        <v>495</v>
      </c>
      <c r="L10" s="837">
        <f>B10+D10</f>
        <v>320</v>
      </c>
      <c r="M10" s="837">
        <f>C10+E10+G10+I10+K10</f>
        <v>1023</v>
      </c>
      <c r="N10" s="824">
        <f t="shared" ref="N10:N14" si="0">IF(L10=0,"-",M10/L10)</f>
        <v>3.1968749999999999</v>
      </c>
    </row>
    <row r="11" spans="1:14" ht="18.75" customHeight="1" x14ac:dyDescent="0.25">
      <c r="A11" s="808" t="s">
        <v>570</v>
      </c>
      <c r="B11" s="822">
        <v>210</v>
      </c>
      <c r="C11" s="823">
        <v>225</v>
      </c>
      <c r="D11" s="822">
        <v>210</v>
      </c>
      <c r="E11" s="823">
        <v>62</v>
      </c>
      <c r="F11" s="955" t="s">
        <v>457</v>
      </c>
      <c r="G11" s="823">
        <v>189</v>
      </c>
      <c r="H11" s="955" t="s">
        <v>457</v>
      </c>
      <c r="I11" s="823">
        <v>192</v>
      </c>
      <c r="J11" s="955" t="s">
        <v>457</v>
      </c>
      <c r="K11" s="823">
        <v>217</v>
      </c>
      <c r="L11" s="837">
        <f t="shared" ref="L11:L13" si="1">B11+D11</f>
        <v>420</v>
      </c>
      <c r="M11" s="837">
        <f t="shared" ref="M11:M15" si="2">C11+E11+G11+I11+K11</f>
        <v>885</v>
      </c>
      <c r="N11" s="824">
        <f t="shared" si="0"/>
        <v>2.1071428571428572</v>
      </c>
    </row>
    <row r="12" spans="1:14" ht="18.75" customHeight="1" x14ac:dyDescent="0.25">
      <c r="A12" s="808" t="s">
        <v>558</v>
      </c>
      <c r="B12" s="822">
        <v>350</v>
      </c>
      <c r="C12" s="823">
        <v>220</v>
      </c>
      <c r="D12" s="822">
        <v>350</v>
      </c>
      <c r="E12" s="823">
        <v>193</v>
      </c>
      <c r="F12" s="955" t="s">
        <v>457</v>
      </c>
      <c r="G12" s="823">
        <v>385</v>
      </c>
      <c r="H12" s="955" t="s">
        <v>457</v>
      </c>
      <c r="I12" s="823">
        <v>206</v>
      </c>
      <c r="J12" s="955" t="s">
        <v>457</v>
      </c>
      <c r="K12" s="823">
        <v>433</v>
      </c>
      <c r="L12" s="837">
        <f t="shared" si="1"/>
        <v>700</v>
      </c>
      <c r="M12" s="837">
        <f t="shared" si="2"/>
        <v>1437</v>
      </c>
      <c r="N12" s="824">
        <f t="shared" si="0"/>
        <v>2.0528571428571429</v>
      </c>
    </row>
    <row r="13" spans="1:14" ht="18.75" customHeight="1" x14ac:dyDescent="0.25">
      <c r="A13" s="808" t="s">
        <v>559</v>
      </c>
      <c r="B13" s="822">
        <v>220</v>
      </c>
      <c r="C13" s="823">
        <v>304</v>
      </c>
      <c r="D13" s="822">
        <v>220</v>
      </c>
      <c r="E13" s="823">
        <v>290</v>
      </c>
      <c r="F13" s="955" t="s">
        <v>457</v>
      </c>
      <c r="G13" s="823">
        <v>364</v>
      </c>
      <c r="H13" s="955" t="s">
        <v>457</v>
      </c>
      <c r="I13" s="823">
        <v>325</v>
      </c>
      <c r="J13" s="955" t="s">
        <v>457</v>
      </c>
      <c r="K13" s="823">
        <v>238</v>
      </c>
      <c r="L13" s="837">
        <f t="shared" si="1"/>
        <v>440</v>
      </c>
      <c r="M13" s="837">
        <f t="shared" si="2"/>
        <v>1521</v>
      </c>
      <c r="N13" s="824">
        <f t="shared" si="0"/>
        <v>3.456818181818182</v>
      </c>
    </row>
    <row r="14" spans="1:14" ht="18.75" customHeight="1" x14ac:dyDescent="0.25">
      <c r="A14" s="808" t="s">
        <v>560</v>
      </c>
      <c r="B14" s="822">
        <v>220</v>
      </c>
      <c r="C14" s="823">
        <v>356</v>
      </c>
      <c r="D14" s="822">
        <v>220</v>
      </c>
      <c r="E14" s="823">
        <v>309</v>
      </c>
      <c r="F14" s="955" t="s">
        <v>457</v>
      </c>
      <c r="G14" s="823">
        <v>321</v>
      </c>
      <c r="H14" s="955" t="s">
        <v>457</v>
      </c>
      <c r="I14" s="823">
        <v>202</v>
      </c>
      <c r="J14" s="955" t="s">
        <v>457</v>
      </c>
      <c r="K14" s="823">
        <v>362</v>
      </c>
      <c r="L14" s="837">
        <f>B14+D14</f>
        <v>440</v>
      </c>
      <c r="M14" s="837">
        <f t="shared" si="2"/>
        <v>1550</v>
      </c>
      <c r="N14" s="824">
        <f t="shared" si="0"/>
        <v>3.5227272727272729</v>
      </c>
    </row>
    <row r="15" spans="1:14" ht="21" customHeight="1" thickBot="1" x14ac:dyDescent="0.3">
      <c r="A15" s="909" t="s">
        <v>415</v>
      </c>
      <c r="B15" s="868" t="s">
        <v>457</v>
      </c>
      <c r="C15" s="869">
        <v>495</v>
      </c>
      <c r="D15" s="868" t="s">
        <v>457</v>
      </c>
      <c r="E15" s="869">
        <v>512</v>
      </c>
      <c r="F15" s="956" t="s">
        <v>457</v>
      </c>
      <c r="G15" s="869">
        <v>477</v>
      </c>
      <c r="H15" s="956" t="s">
        <v>457</v>
      </c>
      <c r="I15" s="869">
        <v>439</v>
      </c>
      <c r="J15" s="956" t="s">
        <v>457</v>
      </c>
      <c r="K15" s="869">
        <v>564</v>
      </c>
      <c r="L15" s="870" t="str">
        <f t="shared" ref="L15" si="3">B15</f>
        <v>s/ meta</v>
      </c>
      <c r="M15" s="870">
        <f t="shared" si="2"/>
        <v>2487</v>
      </c>
      <c r="N15" s="871" t="s">
        <v>186</v>
      </c>
    </row>
    <row r="16" spans="1:14" s="832" customFormat="1" ht="20.25" customHeight="1" x14ac:dyDescent="0.25">
      <c r="A16" s="864" t="s">
        <v>562</v>
      </c>
      <c r="B16" s="865">
        <f t="shared" ref="B16" si="4">SUM(B9:B15)</f>
        <v>1330</v>
      </c>
      <c r="C16" s="865">
        <f t="shared" ref="C16:G16" si="5">SUM(C9:C15)</f>
        <v>1934</v>
      </c>
      <c r="D16" s="865">
        <f t="shared" si="5"/>
        <v>1330</v>
      </c>
      <c r="E16" s="865">
        <f t="shared" si="5"/>
        <v>1624</v>
      </c>
      <c r="F16" s="865"/>
      <c r="G16" s="865">
        <f t="shared" si="5"/>
        <v>2053</v>
      </c>
      <c r="H16" s="865"/>
      <c r="I16" s="865">
        <f t="shared" ref="I16" si="6">SUM(I9:I15)</f>
        <v>1729</v>
      </c>
      <c r="J16" s="865"/>
      <c r="K16" s="865">
        <f>SUM(K9:K15)</f>
        <v>2580</v>
      </c>
      <c r="L16" s="865">
        <f>SUM(L9:L15)</f>
        <v>2660</v>
      </c>
      <c r="M16" s="865">
        <f>SUM(M9:M15)</f>
        <v>9920</v>
      </c>
      <c r="N16" s="866">
        <f>IF(L16=0,"-",M16/L16)</f>
        <v>3.7293233082706765</v>
      </c>
    </row>
    <row r="17" spans="1:14" ht="21" customHeight="1" x14ac:dyDescent="0.25">
      <c r="L17" s="834"/>
      <c r="M17" s="834"/>
    </row>
    <row r="18" spans="1:14" ht="15.75" x14ac:dyDescent="0.25">
      <c r="A18" s="974" t="s">
        <v>649</v>
      </c>
      <c r="B18" s="974"/>
      <c r="C18" s="974"/>
      <c r="D18" s="976"/>
      <c r="E18" s="976"/>
      <c r="F18" s="976"/>
      <c r="G18" s="976"/>
      <c r="H18" s="976"/>
      <c r="I18" s="976"/>
      <c r="J18" s="976"/>
      <c r="K18" s="976"/>
      <c r="L18" s="993"/>
      <c r="M18" s="993"/>
      <c r="N18" s="974"/>
    </row>
    <row r="19" spans="1:14" ht="21.75" customHeight="1" x14ac:dyDescent="0.25">
      <c r="A19" s="989" t="s">
        <v>14</v>
      </c>
      <c r="B19" s="991" t="s">
        <v>490</v>
      </c>
      <c r="C19" s="827" t="s">
        <v>486</v>
      </c>
      <c r="D19" s="991" t="s">
        <v>490</v>
      </c>
      <c r="E19" s="827" t="s">
        <v>682</v>
      </c>
      <c r="F19" s="991" t="s">
        <v>490</v>
      </c>
      <c r="G19" s="827" t="s">
        <v>683</v>
      </c>
      <c r="H19" s="991" t="s">
        <v>490</v>
      </c>
      <c r="I19" s="827" t="s">
        <v>684</v>
      </c>
      <c r="J19" s="991" t="s">
        <v>490</v>
      </c>
      <c r="K19" s="827" t="s">
        <v>688</v>
      </c>
      <c r="L19" s="994" t="s">
        <v>487</v>
      </c>
      <c r="M19" s="977"/>
      <c r="N19" s="978"/>
    </row>
    <row r="20" spans="1:14" x14ac:dyDescent="0.25">
      <c r="A20" s="990"/>
      <c r="B20" s="992"/>
      <c r="C20" s="812" t="s">
        <v>488</v>
      </c>
      <c r="D20" s="992"/>
      <c r="E20" s="812" t="s">
        <v>488</v>
      </c>
      <c r="F20" s="992"/>
      <c r="G20" s="812" t="s">
        <v>488</v>
      </c>
      <c r="H20" s="992"/>
      <c r="I20" s="812" t="s">
        <v>488</v>
      </c>
      <c r="J20" s="992"/>
      <c r="K20" s="812" t="s">
        <v>488</v>
      </c>
      <c r="L20" s="812" t="s">
        <v>489</v>
      </c>
      <c r="M20" s="812" t="s">
        <v>488</v>
      </c>
      <c r="N20" s="812" t="s">
        <v>1</v>
      </c>
    </row>
    <row r="21" spans="1:14" ht="21" customHeight="1" x14ac:dyDescent="0.25">
      <c r="A21" s="857" t="s">
        <v>415</v>
      </c>
      <c r="B21" s="833" t="s">
        <v>457</v>
      </c>
      <c r="C21" s="823">
        <v>919</v>
      </c>
      <c r="D21" s="833" t="s">
        <v>457</v>
      </c>
      <c r="E21" s="823">
        <v>898</v>
      </c>
      <c r="F21" s="958" t="s">
        <v>457</v>
      </c>
      <c r="G21" s="823">
        <v>706</v>
      </c>
      <c r="H21" s="958" t="s">
        <v>457</v>
      </c>
      <c r="I21" s="823">
        <v>860</v>
      </c>
      <c r="J21" s="958" t="s">
        <v>457</v>
      </c>
      <c r="K21" s="823">
        <v>838</v>
      </c>
      <c r="L21" s="837" t="str">
        <f>B21</f>
        <v>s/ meta</v>
      </c>
      <c r="M21" s="837">
        <f>C21+E21+G21+I21+K21</f>
        <v>4221</v>
      </c>
      <c r="N21" s="824" t="s">
        <v>186</v>
      </c>
    </row>
    <row r="22" spans="1:14" ht="21" customHeight="1" x14ac:dyDescent="0.25">
      <c r="A22" s="821" t="s">
        <v>407</v>
      </c>
      <c r="B22" s="822">
        <v>420</v>
      </c>
      <c r="C22" s="823">
        <v>430</v>
      </c>
      <c r="D22" s="822">
        <v>420</v>
      </c>
      <c r="E22" s="823">
        <v>439</v>
      </c>
      <c r="F22" s="958" t="s">
        <v>457</v>
      </c>
      <c r="G22" s="823">
        <v>312</v>
      </c>
      <c r="H22" s="958" t="s">
        <v>457</v>
      </c>
      <c r="I22" s="823">
        <v>433</v>
      </c>
      <c r="J22" s="958" t="s">
        <v>457</v>
      </c>
      <c r="K22" s="823">
        <v>516</v>
      </c>
      <c r="L22" s="837">
        <f>B22+D22</f>
        <v>840</v>
      </c>
      <c r="M22" s="837">
        <f t="shared" ref="M22:M26" si="7">C22+E22+G22+I22+K22</f>
        <v>2130</v>
      </c>
      <c r="N22" s="824">
        <f t="shared" ref="N22:N27" si="8">IF(L22=0,"-",M22/L22)</f>
        <v>2.5357142857142856</v>
      </c>
    </row>
    <row r="23" spans="1:14" ht="21" customHeight="1" x14ac:dyDescent="0.25">
      <c r="A23" s="821" t="s">
        <v>408</v>
      </c>
      <c r="B23" s="822">
        <v>44</v>
      </c>
      <c r="C23" s="823">
        <v>47</v>
      </c>
      <c r="D23" s="822">
        <v>44</v>
      </c>
      <c r="E23" s="823">
        <v>66</v>
      </c>
      <c r="F23" s="958" t="s">
        <v>457</v>
      </c>
      <c r="G23" s="823">
        <v>50</v>
      </c>
      <c r="H23" s="958" t="s">
        <v>457</v>
      </c>
      <c r="I23" s="823">
        <v>69</v>
      </c>
      <c r="J23" s="958" t="s">
        <v>457</v>
      </c>
      <c r="K23" s="823">
        <v>98</v>
      </c>
      <c r="L23" s="837">
        <f>B23+D23</f>
        <v>88</v>
      </c>
      <c r="M23" s="837">
        <f t="shared" si="7"/>
        <v>330</v>
      </c>
      <c r="N23" s="824">
        <f t="shared" si="8"/>
        <v>3.75</v>
      </c>
    </row>
    <row r="24" spans="1:14" ht="21" customHeight="1" x14ac:dyDescent="0.25">
      <c r="A24" s="821" t="s">
        <v>409</v>
      </c>
      <c r="B24" s="822">
        <v>80</v>
      </c>
      <c r="C24" s="823">
        <v>52</v>
      </c>
      <c r="D24" s="822">
        <v>80</v>
      </c>
      <c r="E24" s="823">
        <v>129</v>
      </c>
      <c r="F24" s="958" t="s">
        <v>457</v>
      </c>
      <c r="G24" s="823">
        <v>12</v>
      </c>
      <c r="H24" s="958" t="s">
        <v>457</v>
      </c>
      <c r="I24" s="823">
        <v>181</v>
      </c>
      <c r="J24" s="958" t="s">
        <v>457</v>
      </c>
      <c r="K24" s="823">
        <v>101</v>
      </c>
      <c r="L24" s="837">
        <f t="shared" ref="L24:L26" si="9">B24+D24</f>
        <v>160</v>
      </c>
      <c r="M24" s="837">
        <f t="shared" si="7"/>
        <v>475</v>
      </c>
      <c r="N24" s="824">
        <f t="shared" si="8"/>
        <v>2.96875</v>
      </c>
    </row>
    <row r="25" spans="1:14" ht="29.25" customHeight="1" x14ac:dyDescent="0.25">
      <c r="A25" s="808" t="s">
        <v>458</v>
      </c>
      <c r="B25" s="822">
        <v>48</v>
      </c>
      <c r="C25" s="823">
        <v>93</v>
      </c>
      <c r="D25" s="822">
        <v>48</v>
      </c>
      <c r="E25" s="823">
        <v>83</v>
      </c>
      <c r="F25" s="958" t="s">
        <v>457</v>
      </c>
      <c r="G25" s="823">
        <v>63</v>
      </c>
      <c r="H25" s="958" t="s">
        <v>457</v>
      </c>
      <c r="I25" s="823">
        <v>125</v>
      </c>
      <c r="J25" s="958" t="s">
        <v>457</v>
      </c>
      <c r="K25" s="823">
        <v>86</v>
      </c>
      <c r="L25" s="837">
        <f t="shared" si="9"/>
        <v>96</v>
      </c>
      <c r="M25" s="837">
        <f t="shared" si="7"/>
        <v>450</v>
      </c>
      <c r="N25" s="824">
        <f t="shared" si="8"/>
        <v>4.6875</v>
      </c>
    </row>
    <row r="26" spans="1:14" ht="21" customHeight="1" x14ac:dyDescent="0.25">
      <c r="A26" s="875" t="s">
        <v>410</v>
      </c>
      <c r="B26" s="859">
        <v>75</v>
      </c>
      <c r="C26" s="853">
        <v>77</v>
      </c>
      <c r="D26" s="859">
        <v>75</v>
      </c>
      <c r="E26" s="853">
        <v>62</v>
      </c>
      <c r="F26" s="958" t="s">
        <v>457</v>
      </c>
      <c r="G26" s="853">
        <v>66</v>
      </c>
      <c r="H26" s="958" t="s">
        <v>457</v>
      </c>
      <c r="I26" s="853">
        <v>69</v>
      </c>
      <c r="J26" s="958" t="s">
        <v>457</v>
      </c>
      <c r="K26" s="853">
        <v>52</v>
      </c>
      <c r="L26" s="837">
        <f t="shared" si="9"/>
        <v>150</v>
      </c>
      <c r="M26" s="837">
        <f t="shared" si="7"/>
        <v>326</v>
      </c>
      <c r="N26" s="824">
        <f t="shared" si="8"/>
        <v>2.1733333333333333</v>
      </c>
    </row>
    <row r="27" spans="1:14" ht="21" customHeight="1" thickBot="1" x14ac:dyDescent="0.3">
      <c r="A27" s="896" t="s">
        <v>573</v>
      </c>
      <c r="B27" s="897">
        <v>58</v>
      </c>
      <c r="C27" s="898">
        <v>47</v>
      </c>
      <c r="D27" s="897">
        <v>58</v>
      </c>
      <c r="E27" s="898">
        <v>37</v>
      </c>
      <c r="F27" s="956" t="s">
        <v>457</v>
      </c>
      <c r="G27" s="898">
        <v>38</v>
      </c>
      <c r="H27" s="956" t="s">
        <v>457</v>
      </c>
      <c r="I27" s="898">
        <v>47</v>
      </c>
      <c r="J27" s="956" t="s">
        <v>457</v>
      </c>
      <c r="K27" s="898">
        <v>53</v>
      </c>
      <c r="L27" s="870">
        <f>B27+D27</f>
        <v>116</v>
      </c>
      <c r="M27" s="870">
        <f>C27+E27+G27+I27+K27</f>
        <v>222</v>
      </c>
      <c r="N27" s="871">
        <f t="shared" si="8"/>
        <v>1.9137931034482758</v>
      </c>
    </row>
    <row r="28" spans="1:14" s="832" customFormat="1" ht="18.75" customHeight="1" x14ac:dyDescent="0.25">
      <c r="A28" s="864" t="s">
        <v>562</v>
      </c>
      <c r="B28" s="865">
        <f t="shared" ref="B28:E28" si="10">SUM(B21:B27)</f>
        <v>725</v>
      </c>
      <c r="C28" s="865">
        <f t="shared" si="10"/>
        <v>1665</v>
      </c>
      <c r="D28" s="865">
        <f t="shared" si="10"/>
        <v>725</v>
      </c>
      <c r="E28" s="865">
        <f t="shared" si="10"/>
        <v>1714</v>
      </c>
      <c r="F28" s="865"/>
      <c r="G28" s="865">
        <f t="shared" ref="G28" si="11">SUM(G21:G27)</f>
        <v>1247</v>
      </c>
      <c r="H28" s="865"/>
      <c r="I28" s="865">
        <f t="shared" ref="I28" si="12">SUM(I21:I27)</f>
        <v>1784</v>
      </c>
      <c r="J28" s="865"/>
      <c r="K28" s="865">
        <f>SUM(K21:K27)</f>
        <v>1744</v>
      </c>
      <c r="L28" s="865">
        <f>SUM(L21:L27)</f>
        <v>1450</v>
      </c>
      <c r="M28" s="865">
        <f>SUM(M21:M27)</f>
        <v>8154</v>
      </c>
      <c r="N28" s="866">
        <f>IF(L28=0,"-",M28/L28)</f>
        <v>5.623448275862069</v>
      </c>
    </row>
    <row r="29" spans="1:14" s="832" customFormat="1" ht="18.75" customHeight="1" x14ac:dyDescent="0.25">
      <c r="A29" s="961" t="str">
        <f>'Pque N Mundo I'!$A$37</f>
        <v>Nota: as metas apresentadas serão ajustadas na avaliação do CTA com os descontos de déficits de vagas e ausênsias legais.</v>
      </c>
      <c r="B29" s="876"/>
      <c r="C29" s="876"/>
      <c r="D29" s="876"/>
      <c r="E29" s="876"/>
      <c r="F29" s="876"/>
      <c r="G29" s="876"/>
      <c r="H29" s="876"/>
      <c r="I29" s="876"/>
      <c r="J29" s="876"/>
      <c r="K29" s="876"/>
      <c r="L29" s="876"/>
      <c r="M29" s="876"/>
      <c r="N29" s="877"/>
    </row>
    <row r="30" spans="1:14" s="832" customFormat="1" ht="18.75" customHeight="1" x14ac:dyDescent="0.25">
      <c r="A30" s="935" t="s">
        <v>686</v>
      </c>
      <c r="B30" s="876"/>
      <c r="C30" s="876"/>
      <c r="D30" s="876"/>
      <c r="E30" s="876"/>
      <c r="F30" s="876"/>
      <c r="G30" s="876"/>
      <c r="H30" s="876"/>
      <c r="I30" s="876"/>
      <c r="J30" s="876"/>
      <c r="K30" s="876"/>
      <c r="L30" s="876"/>
      <c r="M30" s="876"/>
      <c r="N30" s="877"/>
    </row>
    <row r="31" spans="1:14" x14ac:dyDescent="0.25">
      <c r="A31" s="826" t="s">
        <v>679</v>
      </c>
      <c r="C31" s="798"/>
      <c r="E31" s="798"/>
      <c r="G31" s="798"/>
      <c r="I31" s="798"/>
      <c r="K31" s="798"/>
      <c r="L31" s="834"/>
      <c r="M31" s="834"/>
    </row>
    <row r="32" spans="1:14" x14ac:dyDescent="0.25">
      <c r="L32" s="834"/>
      <c r="M32" s="834"/>
    </row>
    <row r="33" spans="12:13" x14ac:dyDescent="0.25">
      <c r="L33" s="834"/>
      <c r="M33" s="834"/>
    </row>
    <row r="34" spans="12:13" x14ac:dyDescent="0.25">
      <c r="L34" s="834"/>
      <c r="M34" s="834"/>
    </row>
    <row r="35" spans="12:13" x14ac:dyDescent="0.25">
      <c r="L35" s="834"/>
      <c r="M35" s="834"/>
    </row>
    <row r="36" spans="12:13" x14ac:dyDescent="0.25">
      <c r="L36" s="834"/>
      <c r="M36" s="834"/>
    </row>
    <row r="37" spans="12:13" x14ac:dyDescent="0.25">
      <c r="L37" s="834"/>
      <c r="M37" s="834"/>
    </row>
    <row r="38" spans="12:13" x14ac:dyDescent="0.25">
      <c r="L38" s="834"/>
      <c r="M38" s="834"/>
    </row>
    <row r="39" spans="12:13" x14ac:dyDescent="0.25">
      <c r="L39" s="834"/>
      <c r="M39" s="834"/>
    </row>
    <row r="40" spans="12:13" x14ac:dyDescent="0.25">
      <c r="L40" s="834"/>
      <c r="M40" s="834"/>
    </row>
    <row r="41" spans="12:13" x14ac:dyDescent="0.25">
      <c r="L41" s="834"/>
      <c r="M41" s="834"/>
    </row>
    <row r="42" spans="12:13" x14ac:dyDescent="0.25">
      <c r="L42" s="834"/>
      <c r="M42" s="834"/>
    </row>
    <row r="43" spans="12:13" x14ac:dyDescent="0.25">
      <c r="L43" s="834"/>
      <c r="M43" s="834"/>
    </row>
    <row r="44" spans="12:13" x14ac:dyDescent="0.25">
      <c r="L44" s="834"/>
      <c r="M44" s="834"/>
    </row>
    <row r="45" spans="12:13" x14ac:dyDescent="0.25">
      <c r="L45" s="834"/>
      <c r="M45" s="834"/>
    </row>
    <row r="46" spans="12:13" x14ac:dyDescent="0.25">
      <c r="L46" s="834"/>
      <c r="M46" s="834"/>
    </row>
    <row r="47" spans="12:13" x14ac:dyDescent="0.25">
      <c r="L47" s="834"/>
      <c r="M47" s="834"/>
    </row>
    <row r="48" spans="12:13" x14ac:dyDescent="0.25">
      <c r="L48" s="834"/>
      <c r="M48" s="834"/>
    </row>
    <row r="49" spans="12:13" x14ac:dyDescent="0.25">
      <c r="L49" s="834"/>
      <c r="M49" s="834"/>
    </row>
    <row r="50" spans="12:13" x14ac:dyDescent="0.25">
      <c r="L50" s="834"/>
      <c r="M50" s="834"/>
    </row>
    <row r="51" spans="12:13" x14ac:dyDescent="0.25">
      <c r="L51" s="834"/>
      <c r="M51" s="834"/>
    </row>
    <row r="52" spans="12:13" x14ac:dyDescent="0.25">
      <c r="L52" s="834"/>
      <c r="M52" s="834"/>
    </row>
    <row r="53" spans="12:13" x14ac:dyDescent="0.25">
      <c r="L53" s="834"/>
      <c r="M53" s="834"/>
    </row>
    <row r="54" spans="12:13" x14ac:dyDescent="0.25">
      <c r="L54" s="834"/>
      <c r="M54" s="834"/>
    </row>
    <row r="55" spans="12:13" x14ac:dyDescent="0.25">
      <c r="L55" s="834"/>
      <c r="M55" s="834"/>
    </row>
    <row r="56" spans="12:13" x14ac:dyDescent="0.25">
      <c r="L56" s="834"/>
      <c r="M56" s="834"/>
    </row>
    <row r="57" spans="12:13" x14ac:dyDescent="0.25">
      <c r="L57" s="834"/>
      <c r="M57" s="834"/>
    </row>
    <row r="58" spans="12:13" x14ac:dyDescent="0.25">
      <c r="L58" s="834"/>
      <c r="M58" s="834"/>
    </row>
    <row r="59" spans="12:13" x14ac:dyDescent="0.25">
      <c r="L59" s="834"/>
      <c r="M59" s="834"/>
    </row>
    <row r="60" spans="12:13" x14ac:dyDescent="0.25">
      <c r="L60" s="834"/>
      <c r="M60" s="834"/>
    </row>
    <row r="61" spans="12:13" x14ac:dyDescent="0.25">
      <c r="L61" s="834"/>
      <c r="M61" s="834"/>
    </row>
    <row r="62" spans="12:13" x14ac:dyDescent="0.25">
      <c r="L62" s="834"/>
      <c r="M62" s="834"/>
    </row>
    <row r="63" spans="12:13" x14ac:dyDescent="0.25">
      <c r="L63" s="834"/>
      <c r="M63" s="834"/>
    </row>
    <row r="64" spans="12:13" x14ac:dyDescent="0.25">
      <c r="L64" s="834"/>
      <c r="M64" s="834"/>
    </row>
    <row r="65" spans="12:13" x14ac:dyDescent="0.25">
      <c r="L65" s="834"/>
      <c r="M65" s="834"/>
    </row>
    <row r="66" spans="12:13" x14ac:dyDescent="0.25">
      <c r="L66" s="834"/>
      <c r="M66" s="834"/>
    </row>
    <row r="67" spans="12:13" x14ac:dyDescent="0.25">
      <c r="L67" s="834"/>
      <c r="M67" s="834"/>
    </row>
    <row r="68" spans="12:13" x14ac:dyDescent="0.25">
      <c r="L68" s="834"/>
      <c r="M68" s="834"/>
    </row>
    <row r="69" spans="12:13" x14ac:dyDescent="0.25">
      <c r="L69" s="834"/>
      <c r="M69" s="834"/>
    </row>
    <row r="70" spans="12:13" x14ac:dyDescent="0.25">
      <c r="L70" s="834"/>
      <c r="M70" s="834"/>
    </row>
    <row r="71" spans="12:13" x14ac:dyDescent="0.25">
      <c r="L71" s="834"/>
      <c r="M71" s="834"/>
    </row>
    <row r="72" spans="12:13" x14ac:dyDescent="0.25">
      <c r="L72" s="834"/>
      <c r="M72" s="834"/>
    </row>
    <row r="73" spans="12:13" x14ac:dyDescent="0.25">
      <c r="L73" s="834"/>
      <c r="M73" s="834"/>
    </row>
    <row r="74" spans="12:13" x14ac:dyDescent="0.25">
      <c r="L74" s="834"/>
      <c r="M74" s="834"/>
    </row>
    <row r="75" spans="12:13" x14ac:dyDescent="0.25">
      <c r="L75" s="834"/>
      <c r="M75" s="834"/>
    </row>
    <row r="76" spans="12:13" x14ac:dyDescent="0.25">
      <c r="L76" s="834"/>
      <c r="M76" s="834"/>
    </row>
    <row r="77" spans="12:13" x14ac:dyDescent="0.25">
      <c r="L77" s="834"/>
      <c r="M77" s="834"/>
    </row>
    <row r="78" spans="12:13" x14ac:dyDescent="0.25">
      <c r="L78" s="834"/>
      <c r="M78" s="834"/>
    </row>
    <row r="79" spans="12:13" x14ac:dyDescent="0.25">
      <c r="L79" s="834"/>
      <c r="M79" s="834"/>
    </row>
    <row r="80" spans="12:13" x14ac:dyDescent="0.25">
      <c r="L80" s="834"/>
      <c r="M80" s="834"/>
    </row>
    <row r="81" spans="12:13" x14ac:dyDescent="0.25">
      <c r="L81" s="834"/>
      <c r="M81" s="834"/>
    </row>
    <row r="82" spans="12:13" x14ac:dyDescent="0.25">
      <c r="L82" s="834"/>
      <c r="M82" s="834"/>
    </row>
    <row r="83" spans="12:13" x14ac:dyDescent="0.25">
      <c r="L83" s="834"/>
      <c r="M83" s="834"/>
    </row>
    <row r="84" spans="12:13" x14ac:dyDescent="0.25">
      <c r="L84" s="834"/>
      <c r="M84" s="834"/>
    </row>
    <row r="85" spans="12:13" x14ac:dyDescent="0.25">
      <c r="L85" s="834"/>
      <c r="M85" s="834"/>
    </row>
    <row r="86" spans="12:13" x14ac:dyDescent="0.25">
      <c r="L86" s="834"/>
      <c r="M86" s="834"/>
    </row>
    <row r="87" spans="12:13" x14ac:dyDescent="0.25">
      <c r="L87" s="834"/>
      <c r="M87" s="834"/>
    </row>
    <row r="88" spans="12:13" x14ac:dyDescent="0.25">
      <c r="L88" s="834"/>
      <c r="M88" s="834"/>
    </row>
    <row r="89" spans="12:13" x14ac:dyDescent="0.25">
      <c r="L89" s="834"/>
      <c r="M89" s="834"/>
    </row>
    <row r="90" spans="12:13" x14ac:dyDescent="0.25">
      <c r="L90" s="834"/>
      <c r="M90" s="834"/>
    </row>
    <row r="91" spans="12:13" x14ac:dyDescent="0.25">
      <c r="L91" s="834"/>
      <c r="M91" s="834"/>
    </row>
    <row r="92" spans="12:13" x14ac:dyDescent="0.25">
      <c r="L92" s="834"/>
      <c r="M92" s="834"/>
    </row>
    <row r="93" spans="12:13" x14ac:dyDescent="0.25">
      <c r="L93" s="834"/>
      <c r="M93" s="834"/>
    </row>
    <row r="94" spans="12:13" x14ac:dyDescent="0.25">
      <c r="L94" s="834"/>
      <c r="M94" s="834"/>
    </row>
    <row r="95" spans="12:13" x14ac:dyDescent="0.25">
      <c r="L95" s="834"/>
      <c r="M95" s="834"/>
    </row>
    <row r="96" spans="12:13" x14ac:dyDescent="0.25">
      <c r="L96" s="834"/>
      <c r="M96" s="834"/>
    </row>
    <row r="97" spans="12:13" x14ac:dyDescent="0.25">
      <c r="L97" s="834"/>
      <c r="M97" s="834"/>
    </row>
    <row r="98" spans="12:13" x14ac:dyDescent="0.25">
      <c r="L98" s="834"/>
      <c r="M98" s="834"/>
    </row>
    <row r="99" spans="12:13" x14ac:dyDescent="0.25">
      <c r="L99" s="834"/>
      <c r="M99" s="834"/>
    </row>
    <row r="100" spans="12:13" x14ac:dyDescent="0.25">
      <c r="L100" s="834"/>
      <c r="M100" s="834"/>
    </row>
    <row r="101" spans="12:13" x14ac:dyDescent="0.25">
      <c r="L101" s="834"/>
      <c r="M101" s="834"/>
    </row>
    <row r="102" spans="12:13" x14ac:dyDescent="0.25">
      <c r="L102" s="834"/>
      <c r="M102" s="834"/>
    </row>
    <row r="103" spans="12:13" x14ac:dyDescent="0.25">
      <c r="L103" s="834"/>
      <c r="M103" s="834"/>
    </row>
    <row r="104" spans="12:13" x14ac:dyDescent="0.25">
      <c r="L104" s="834"/>
      <c r="M104" s="834"/>
    </row>
    <row r="105" spans="12:13" x14ac:dyDescent="0.25">
      <c r="L105" s="834"/>
      <c r="M105" s="834"/>
    </row>
    <row r="106" spans="12:13" x14ac:dyDescent="0.25">
      <c r="L106" s="834"/>
      <c r="M106" s="834"/>
    </row>
    <row r="107" spans="12:13" x14ac:dyDescent="0.25">
      <c r="L107" s="834"/>
      <c r="M107" s="834"/>
    </row>
    <row r="108" spans="12:13" x14ac:dyDescent="0.25">
      <c r="L108" s="834"/>
      <c r="M108" s="834"/>
    </row>
    <row r="109" spans="12:13" x14ac:dyDescent="0.25">
      <c r="L109" s="834"/>
      <c r="M109" s="834"/>
    </row>
    <row r="110" spans="12:13" x14ac:dyDescent="0.25">
      <c r="L110" s="834"/>
      <c r="M110" s="834"/>
    </row>
    <row r="111" spans="12:13" x14ac:dyDescent="0.25">
      <c r="L111" s="834"/>
      <c r="M111" s="834"/>
    </row>
    <row r="112" spans="12:13" x14ac:dyDescent="0.25">
      <c r="L112" s="834"/>
      <c r="M112" s="834"/>
    </row>
    <row r="113" spans="12:13" x14ac:dyDescent="0.25">
      <c r="L113" s="834"/>
      <c r="M113" s="834"/>
    </row>
    <row r="114" spans="12:13" x14ac:dyDescent="0.25">
      <c r="L114" s="834"/>
      <c r="M114" s="834"/>
    </row>
    <row r="115" spans="12:13" x14ac:dyDescent="0.25">
      <c r="L115" s="834"/>
      <c r="M115" s="834"/>
    </row>
    <row r="116" spans="12:13" x14ac:dyDescent="0.25">
      <c r="L116" s="834"/>
      <c r="M116" s="834"/>
    </row>
    <row r="117" spans="12:13" x14ac:dyDescent="0.25">
      <c r="L117" s="834"/>
      <c r="M117" s="834"/>
    </row>
    <row r="118" spans="12:13" x14ac:dyDescent="0.25">
      <c r="L118" s="834"/>
      <c r="M118" s="834"/>
    </row>
    <row r="119" spans="12:13" x14ac:dyDescent="0.25">
      <c r="L119" s="834"/>
      <c r="M119" s="834"/>
    </row>
    <row r="120" spans="12:13" x14ac:dyDescent="0.25">
      <c r="L120" s="834"/>
      <c r="M120" s="834"/>
    </row>
    <row r="121" spans="12:13" x14ac:dyDescent="0.25">
      <c r="L121" s="834"/>
      <c r="M121" s="834"/>
    </row>
    <row r="122" spans="12:13" x14ac:dyDescent="0.25">
      <c r="L122" s="834"/>
      <c r="M122" s="834"/>
    </row>
    <row r="123" spans="12:13" x14ac:dyDescent="0.25">
      <c r="L123" s="834"/>
      <c r="M123" s="834"/>
    </row>
    <row r="124" spans="12:13" x14ac:dyDescent="0.25">
      <c r="L124" s="834"/>
      <c r="M124" s="834"/>
    </row>
    <row r="125" spans="12:13" x14ac:dyDescent="0.25">
      <c r="L125" s="834"/>
      <c r="M125" s="834"/>
    </row>
    <row r="126" spans="12:13" x14ac:dyDescent="0.25">
      <c r="L126" s="834"/>
      <c r="M126" s="834"/>
    </row>
    <row r="127" spans="12:13" x14ac:dyDescent="0.25">
      <c r="L127" s="834"/>
      <c r="M127" s="834"/>
    </row>
    <row r="128" spans="12:13" x14ac:dyDescent="0.25">
      <c r="L128" s="834"/>
      <c r="M128" s="834"/>
    </row>
    <row r="129" spans="12:13" x14ac:dyDescent="0.25">
      <c r="L129" s="834"/>
      <c r="M129" s="834"/>
    </row>
    <row r="130" spans="12:13" x14ac:dyDescent="0.25">
      <c r="L130" s="834"/>
      <c r="M130" s="834"/>
    </row>
    <row r="131" spans="12:13" x14ac:dyDescent="0.25">
      <c r="L131" s="834"/>
      <c r="M131" s="834"/>
    </row>
    <row r="132" spans="12:13" x14ac:dyDescent="0.25">
      <c r="L132" s="834"/>
      <c r="M132" s="834"/>
    </row>
    <row r="133" spans="12:13" x14ac:dyDescent="0.25">
      <c r="L133" s="834"/>
      <c r="M133" s="834"/>
    </row>
    <row r="134" spans="12:13" x14ac:dyDescent="0.25">
      <c r="L134" s="834"/>
      <c r="M134" s="834"/>
    </row>
    <row r="135" spans="12:13" x14ac:dyDescent="0.25">
      <c r="L135" s="834"/>
      <c r="M135" s="834"/>
    </row>
    <row r="136" spans="12:13" x14ac:dyDescent="0.25">
      <c r="L136" s="834"/>
      <c r="M136" s="834"/>
    </row>
    <row r="137" spans="12:13" x14ac:dyDescent="0.25">
      <c r="L137" s="834"/>
      <c r="M137" s="834"/>
    </row>
    <row r="138" spans="12:13" x14ac:dyDescent="0.25">
      <c r="L138" s="834"/>
      <c r="M138" s="834"/>
    </row>
    <row r="139" spans="12:13" x14ac:dyDescent="0.25">
      <c r="L139" s="834"/>
      <c r="M139" s="834"/>
    </row>
    <row r="140" spans="12:13" x14ac:dyDescent="0.25">
      <c r="L140" s="834"/>
      <c r="M140" s="834"/>
    </row>
    <row r="141" spans="12:13" x14ac:dyDescent="0.25">
      <c r="L141" s="834"/>
      <c r="M141" s="834"/>
    </row>
    <row r="142" spans="12:13" x14ac:dyDescent="0.25">
      <c r="L142" s="834"/>
      <c r="M142" s="834"/>
    </row>
    <row r="143" spans="12:13" x14ac:dyDescent="0.25">
      <c r="L143" s="834"/>
      <c r="M143" s="834"/>
    </row>
    <row r="144" spans="12:13" x14ac:dyDescent="0.25">
      <c r="L144" s="834"/>
      <c r="M144" s="834"/>
    </row>
    <row r="145" spans="12:13" x14ac:dyDescent="0.25">
      <c r="L145" s="834"/>
      <c r="M145" s="834"/>
    </row>
    <row r="146" spans="12:13" x14ac:dyDescent="0.25">
      <c r="L146" s="834"/>
      <c r="M146" s="834"/>
    </row>
    <row r="147" spans="12:13" x14ac:dyDescent="0.25">
      <c r="L147" s="834"/>
      <c r="M147" s="834"/>
    </row>
    <row r="148" spans="12:13" x14ac:dyDescent="0.25">
      <c r="L148" s="834"/>
      <c r="M148" s="834"/>
    </row>
    <row r="149" spans="12:13" x14ac:dyDescent="0.25">
      <c r="L149" s="834"/>
      <c r="M149" s="834"/>
    </row>
    <row r="150" spans="12:13" x14ac:dyDescent="0.25">
      <c r="L150" s="834"/>
      <c r="M150" s="834"/>
    </row>
    <row r="151" spans="12:13" x14ac:dyDescent="0.25">
      <c r="L151" s="834"/>
      <c r="M151" s="834"/>
    </row>
    <row r="152" spans="12:13" x14ac:dyDescent="0.25">
      <c r="L152" s="834"/>
      <c r="M152" s="834"/>
    </row>
    <row r="153" spans="12:13" x14ac:dyDescent="0.25">
      <c r="L153" s="834"/>
      <c r="M153" s="834"/>
    </row>
    <row r="154" spans="12:13" x14ac:dyDescent="0.25">
      <c r="L154" s="834"/>
      <c r="M154" s="834"/>
    </row>
    <row r="155" spans="12:13" x14ac:dyDescent="0.25">
      <c r="L155" s="834"/>
      <c r="M155" s="834"/>
    </row>
    <row r="156" spans="12:13" x14ac:dyDescent="0.25">
      <c r="L156" s="834"/>
      <c r="M156" s="834"/>
    </row>
    <row r="157" spans="12:13" x14ac:dyDescent="0.25">
      <c r="L157" s="834"/>
      <c r="M157" s="834"/>
    </row>
    <row r="158" spans="12:13" x14ac:dyDescent="0.25">
      <c r="L158" s="834"/>
      <c r="M158" s="834"/>
    </row>
    <row r="159" spans="12:13" x14ac:dyDescent="0.25">
      <c r="L159" s="834"/>
      <c r="M159" s="834"/>
    </row>
    <row r="160" spans="12:13" x14ac:dyDescent="0.25">
      <c r="L160" s="834"/>
      <c r="M160" s="834"/>
    </row>
    <row r="161" spans="12:13" x14ac:dyDescent="0.25">
      <c r="L161" s="834"/>
      <c r="M161" s="834"/>
    </row>
    <row r="162" spans="12:13" x14ac:dyDescent="0.25">
      <c r="L162" s="834"/>
      <c r="M162" s="834"/>
    </row>
    <row r="163" spans="12:13" x14ac:dyDescent="0.25">
      <c r="L163" s="834"/>
      <c r="M163" s="834"/>
    </row>
    <row r="164" spans="12:13" x14ac:dyDescent="0.25">
      <c r="L164" s="834"/>
      <c r="M164" s="834"/>
    </row>
    <row r="165" spans="12:13" x14ac:dyDescent="0.25">
      <c r="L165" s="834"/>
      <c r="M165" s="834"/>
    </row>
    <row r="166" spans="12:13" x14ac:dyDescent="0.25">
      <c r="L166" s="834"/>
      <c r="M166" s="834"/>
    </row>
    <row r="167" spans="12:13" x14ac:dyDescent="0.25">
      <c r="L167" s="834"/>
      <c r="M167" s="834"/>
    </row>
    <row r="168" spans="12:13" x14ac:dyDescent="0.25">
      <c r="L168" s="834"/>
      <c r="M168" s="834"/>
    </row>
    <row r="169" spans="12:13" x14ac:dyDescent="0.25">
      <c r="L169" s="834"/>
      <c r="M169" s="834"/>
    </row>
    <row r="170" spans="12:13" x14ac:dyDescent="0.25">
      <c r="L170" s="834"/>
      <c r="M170" s="834"/>
    </row>
    <row r="171" spans="12:13" x14ac:dyDescent="0.25">
      <c r="L171" s="834"/>
      <c r="M171" s="834"/>
    </row>
    <row r="172" spans="12:13" x14ac:dyDescent="0.25">
      <c r="L172" s="834"/>
      <c r="M172" s="834"/>
    </row>
    <row r="173" spans="12:13" x14ac:dyDescent="0.25">
      <c r="L173" s="834"/>
      <c r="M173" s="834"/>
    </row>
    <row r="174" spans="12:13" x14ac:dyDescent="0.25">
      <c r="L174" s="834"/>
      <c r="M174" s="834"/>
    </row>
    <row r="175" spans="12:13" x14ac:dyDescent="0.25">
      <c r="L175" s="834"/>
      <c r="M175" s="834"/>
    </row>
    <row r="176" spans="12:13" x14ac:dyDescent="0.25">
      <c r="L176" s="834"/>
      <c r="M176" s="834"/>
    </row>
    <row r="177" spans="12:13" x14ac:dyDescent="0.25">
      <c r="L177" s="834"/>
      <c r="M177" s="834"/>
    </row>
    <row r="178" spans="12:13" x14ac:dyDescent="0.25">
      <c r="L178" s="834"/>
      <c r="M178" s="834"/>
    </row>
    <row r="179" spans="12:13" x14ac:dyDescent="0.25">
      <c r="L179" s="834"/>
      <c r="M179" s="834"/>
    </row>
    <row r="180" spans="12:13" x14ac:dyDescent="0.25">
      <c r="L180" s="834"/>
      <c r="M180" s="834"/>
    </row>
    <row r="181" spans="12:13" x14ac:dyDescent="0.25">
      <c r="L181" s="834"/>
      <c r="M181" s="834"/>
    </row>
    <row r="182" spans="12:13" x14ac:dyDescent="0.25">
      <c r="L182" s="834"/>
      <c r="M182" s="834"/>
    </row>
    <row r="183" spans="12:13" x14ac:dyDescent="0.25">
      <c r="L183" s="834"/>
      <c r="M183" s="834"/>
    </row>
    <row r="184" spans="12:13" x14ac:dyDescent="0.25">
      <c r="L184" s="834"/>
      <c r="M184" s="834"/>
    </row>
    <row r="185" spans="12:13" x14ac:dyDescent="0.25">
      <c r="L185" s="834"/>
      <c r="M185" s="834"/>
    </row>
    <row r="186" spans="12:13" x14ac:dyDescent="0.25">
      <c r="L186" s="834"/>
      <c r="M186" s="834"/>
    </row>
    <row r="187" spans="12:13" x14ac:dyDescent="0.25">
      <c r="L187" s="834"/>
      <c r="M187" s="834"/>
    </row>
    <row r="188" spans="12:13" x14ac:dyDescent="0.25">
      <c r="L188" s="834"/>
      <c r="M188" s="834"/>
    </row>
    <row r="189" spans="12:13" x14ac:dyDescent="0.25">
      <c r="L189" s="834"/>
      <c r="M189" s="834"/>
    </row>
    <row r="190" spans="12:13" x14ac:dyDescent="0.25">
      <c r="L190" s="834"/>
      <c r="M190" s="834"/>
    </row>
    <row r="191" spans="12:13" x14ac:dyDescent="0.25">
      <c r="L191" s="834"/>
      <c r="M191" s="834"/>
    </row>
    <row r="192" spans="12:13" x14ac:dyDescent="0.25">
      <c r="L192" s="834"/>
      <c r="M192" s="834"/>
    </row>
    <row r="193" spans="12:13" x14ac:dyDescent="0.25">
      <c r="L193" s="834"/>
      <c r="M193" s="834"/>
    </row>
    <row r="194" spans="12:13" x14ac:dyDescent="0.25">
      <c r="L194" s="834"/>
      <c r="M194" s="834"/>
    </row>
    <row r="195" spans="12:13" x14ac:dyDescent="0.25">
      <c r="L195" s="834"/>
      <c r="M195" s="834"/>
    </row>
    <row r="196" spans="12:13" x14ac:dyDescent="0.25">
      <c r="L196" s="834"/>
      <c r="M196" s="834"/>
    </row>
    <row r="197" spans="12:13" x14ac:dyDescent="0.25">
      <c r="L197" s="834"/>
      <c r="M197" s="834"/>
    </row>
    <row r="198" spans="12:13" x14ac:dyDescent="0.25">
      <c r="L198" s="834"/>
      <c r="M198" s="834"/>
    </row>
    <row r="199" spans="12:13" x14ac:dyDescent="0.25">
      <c r="L199" s="834"/>
      <c r="M199" s="834"/>
    </row>
    <row r="200" spans="12:13" x14ac:dyDescent="0.25">
      <c r="L200" s="834"/>
      <c r="M200" s="834"/>
    </row>
    <row r="201" spans="12:13" x14ac:dyDescent="0.25">
      <c r="L201" s="834"/>
      <c r="M201" s="834"/>
    </row>
    <row r="202" spans="12:13" x14ac:dyDescent="0.25">
      <c r="L202" s="834"/>
      <c r="M202" s="834"/>
    </row>
    <row r="203" spans="12:13" x14ac:dyDescent="0.25">
      <c r="L203" s="834"/>
      <c r="M203" s="834"/>
    </row>
    <row r="204" spans="12:13" x14ac:dyDescent="0.25">
      <c r="L204" s="834"/>
      <c r="M204" s="834"/>
    </row>
    <row r="205" spans="12:13" x14ac:dyDescent="0.25">
      <c r="L205" s="834"/>
      <c r="M205" s="834"/>
    </row>
    <row r="206" spans="12:13" x14ac:dyDescent="0.25">
      <c r="L206" s="834"/>
      <c r="M206" s="834"/>
    </row>
    <row r="207" spans="12:13" x14ac:dyDescent="0.25">
      <c r="L207" s="834"/>
      <c r="M207" s="834"/>
    </row>
    <row r="208" spans="12:13" x14ac:dyDescent="0.25">
      <c r="L208" s="834"/>
      <c r="M208" s="834"/>
    </row>
    <row r="209" spans="12:13" x14ac:dyDescent="0.25">
      <c r="L209" s="834"/>
      <c r="M209" s="834"/>
    </row>
    <row r="210" spans="12:13" x14ac:dyDescent="0.25">
      <c r="L210" s="834"/>
      <c r="M210" s="834"/>
    </row>
    <row r="211" spans="12:13" x14ac:dyDescent="0.25">
      <c r="L211" s="834"/>
      <c r="M211" s="834"/>
    </row>
    <row r="212" spans="12:13" x14ac:dyDescent="0.25">
      <c r="L212" s="834"/>
      <c r="M212" s="834"/>
    </row>
    <row r="213" spans="12:13" x14ac:dyDescent="0.25">
      <c r="L213" s="834"/>
      <c r="M213" s="834"/>
    </row>
    <row r="214" spans="12:13" x14ac:dyDescent="0.25">
      <c r="L214" s="834"/>
      <c r="M214" s="834"/>
    </row>
    <row r="215" spans="12:13" x14ac:dyDescent="0.25">
      <c r="L215" s="834"/>
      <c r="M215" s="834"/>
    </row>
    <row r="216" spans="12:13" x14ac:dyDescent="0.25">
      <c r="L216" s="834"/>
      <c r="M216" s="834"/>
    </row>
    <row r="217" spans="12:13" x14ac:dyDescent="0.25">
      <c r="L217" s="834"/>
      <c r="M217" s="834"/>
    </row>
    <row r="218" spans="12:13" x14ac:dyDescent="0.25">
      <c r="L218" s="834"/>
      <c r="M218" s="834"/>
    </row>
    <row r="219" spans="12:13" x14ac:dyDescent="0.25">
      <c r="L219" s="834"/>
      <c r="M219" s="834"/>
    </row>
    <row r="220" spans="12:13" x14ac:dyDescent="0.25">
      <c r="L220" s="834"/>
      <c r="M220" s="834"/>
    </row>
    <row r="221" spans="12:13" x14ac:dyDescent="0.25">
      <c r="L221" s="834"/>
      <c r="M221" s="834"/>
    </row>
    <row r="222" spans="12:13" x14ac:dyDescent="0.25">
      <c r="L222" s="834"/>
      <c r="M222" s="834"/>
    </row>
    <row r="223" spans="12:13" x14ac:dyDescent="0.25">
      <c r="L223" s="834"/>
      <c r="M223" s="834"/>
    </row>
    <row r="224" spans="12:13" x14ac:dyDescent="0.25">
      <c r="L224" s="834"/>
      <c r="M224" s="834"/>
    </row>
  </sheetData>
  <mergeCells count="19">
    <mergeCell ref="A2:C2"/>
    <mergeCell ref="A3:C3"/>
    <mergeCell ref="A5:N5"/>
    <mergeCell ref="A18:N18"/>
    <mergeCell ref="A19:A20"/>
    <mergeCell ref="B19:B20"/>
    <mergeCell ref="L19:N19"/>
    <mergeCell ref="A6:N6"/>
    <mergeCell ref="A7:A8"/>
    <mergeCell ref="L7:N7"/>
    <mergeCell ref="D19:D20"/>
    <mergeCell ref="B7:B8"/>
    <mergeCell ref="D7:D8"/>
    <mergeCell ref="F7:F8"/>
    <mergeCell ref="F19:F20"/>
    <mergeCell ref="J7:J8"/>
    <mergeCell ref="J19:J20"/>
    <mergeCell ref="H7:H8"/>
    <mergeCell ref="H19:H20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50" orientation="portrait" r:id="rId1"/>
  <headerFooter>
    <oddFooter>&amp;R&amp;12pag.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  <pageSetUpPr fitToPage="1"/>
  </sheetPr>
  <dimension ref="A1:N549"/>
  <sheetViews>
    <sheetView showGridLines="0" zoomScaleNormal="100" zoomScaleSheetLayoutView="90" workbookViewId="0">
      <selection sqref="A1:N1"/>
    </sheetView>
  </sheetViews>
  <sheetFormatPr defaultColWidth="8.85546875" defaultRowHeight="15" x14ac:dyDescent="0.25"/>
  <cols>
    <col min="1" max="1" width="52.85546875" style="847" customWidth="1"/>
    <col min="2" max="2" width="8.5703125" style="940" customWidth="1"/>
    <col min="3" max="3" width="7.140625" style="843" bestFit="1" customWidth="1"/>
    <col min="4" max="4" width="9" style="843" customWidth="1"/>
    <col min="5" max="5" width="7.140625" style="843" customWidth="1"/>
    <col min="6" max="6" width="8.5703125" style="843" customWidth="1"/>
    <col min="7" max="11" width="7.140625" style="843" customWidth="1"/>
    <col min="12" max="12" width="10" style="591" bestFit="1" customWidth="1"/>
    <col min="13" max="13" width="8.85546875" style="591" bestFit="1" customWidth="1"/>
    <col min="14" max="14" width="9.140625" style="921" customWidth="1"/>
  </cols>
  <sheetData>
    <row r="1" spans="1:14" ht="18" x14ac:dyDescent="0.35">
      <c r="A1" s="973" t="s">
        <v>650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</row>
    <row r="2" spans="1:14" ht="18" x14ac:dyDescent="0.35">
      <c r="A2" s="973" t="s">
        <v>184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</row>
    <row r="3" spans="1:14" x14ac:dyDescent="0.25">
      <c r="A3" s="842"/>
    </row>
    <row r="4" spans="1:14" ht="15.75" x14ac:dyDescent="0.25">
      <c r="A4" s="997" t="s">
        <v>651</v>
      </c>
      <c r="B4" s="998"/>
      <c r="C4" s="998"/>
      <c r="D4" s="999"/>
      <c r="E4" s="999"/>
      <c r="F4" s="999"/>
      <c r="G4" s="999"/>
      <c r="H4" s="999"/>
      <c r="I4" s="999"/>
      <c r="J4" s="999"/>
      <c r="K4" s="999"/>
      <c r="L4" s="998"/>
      <c r="M4" s="998"/>
      <c r="N4" s="998"/>
    </row>
    <row r="5" spans="1:14" x14ac:dyDescent="0.25">
      <c r="A5" s="919"/>
      <c r="B5" s="981" t="s">
        <v>486</v>
      </c>
      <c r="C5" s="981"/>
      <c r="D5" s="981" t="s">
        <v>682</v>
      </c>
      <c r="E5" s="981"/>
      <c r="F5" s="981" t="s">
        <v>683</v>
      </c>
      <c r="G5" s="981"/>
      <c r="H5" s="981" t="s">
        <v>684</v>
      </c>
      <c r="I5" s="981"/>
      <c r="J5" s="981" t="s">
        <v>688</v>
      </c>
      <c r="K5" s="981"/>
      <c r="L5" s="996" t="s">
        <v>487</v>
      </c>
      <c r="M5" s="996"/>
      <c r="N5" s="996"/>
    </row>
    <row r="6" spans="1:14" ht="15.75" thickBot="1" x14ac:dyDescent="0.3">
      <c r="A6" s="844" t="s">
        <v>14</v>
      </c>
      <c r="B6" s="941" t="s">
        <v>489</v>
      </c>
      <c r="C6" s="850" t="s">
        <v>488</v>
      </c>
      <c r="D6" s="920" t="s">
        <v>489</v>
      </c>
      <c r="E6" s="850" t="s">
        <v>488</v>
      </c>
      <c r="F6" s="920" t="s">
        <v>489</v>
      </c>
      <c r="G6" s="850" t="s">
        <v>488</v>
      </c>
      <c r="H6" s="920" t="s">
        <v>489</v>
      </c>
      <c r="I6" s="850" t="s">
        <v>488</v>
      </c>
      <c r="J6" s="920" t="s">
        <v>489</v>
      </c>
      <c r="K6" s="850" t="s">
        <v>488</v>
      </c>
      <c r="L6" s="850" t="s">
        <v>680</v>
      </c>
      <c r="M6" s="850" t="s">
        <v>681</v>
      </c>
      <c r="N6" s="922" t="s">
        <v>1</v>
      </c>
    </row>
    <row r="7" spans="1:14" ht="15.75" thickTop="1" x14ac:dyDescent="0.25">
      <c r="A7" s="845" t="str">
        <f>'Pque N Mundo I'!A9</f>
        <v>ACS (Visita Domiciliar) - ESF - 40hrs</v>
      </c>
      <c r="B7" s="942">
        <f>'Pque N Mundo I'!B9</f>
        <v>7200</v>
      </c>
      <c r="C7" s="201">
        <f>'Pque N Mundo I'!C9</f>
        <v>5015</v>
      </c>
      <c r="D7" s="201">
        <f>'Pque N Mundo I'!D9</f>
        <v>7200</v>
      </c>
      <c r="E7" s="201">
        <f>'Pque N Mundo I'!E9</f>
        <v>6694</v>
      </c>
      <c r="F7" s="201">
        <f>'Pque N Mundo I'!F9</f>
        <v>7200</v>
      </c>
      <c r="G7" s="201">
        <f>'Pque N Mundo I'!G9</f>
        <v>6823</v>
      </c>
      <c r="H7" s="201">
        <f>'Pque N Mundo I'!H9</f>
        <v>7200</v>
      </c>
      <c r="I7" s="201">
        <f>'Pque N Mundo I'!I9</f>
        <v>7130</v>
      </c>
      <c r="J7" s="201">
        <f>'Pque N Mundo I'!J9</f>
        <v>7200</v>
      </c>
      <c r="K7" s="201">
        <f>'Pque N Mundo I'!K9</f>
        <v>6618</v>
      </c>
      <c r="L7" s="201">
        <f>'Pque N Mundo I'!L9</f>
        <v>36000</v>
      </c>
      <c r="M7" s="201">
        <f>'Pque N Mundo I'!M9</f>
        <v>32280</v>
      </c>
      <c r="N7" s="923">
        <f>'Pque N Mundo I'!N9</f>
        <v>0.89666666666666661</v>
      </c>
    </row>
    <row r="8" spans="1:14" x14ac:dyDescent="0.25">
      <c r="A8" s="913" t="str">
        <f>'Pque N Mundo I'!A10</f>
        <v>Médico Generelista (consulta) - ESF - 40hrs</v>
      </c>
      <c r="B8" s="943">
        <f>'Pque N Mundo I'!B10</f>
        <v>2496</v>
      </c>
      <c r="C8" s="918">
        <f>'Pque N Mundo I'!C10</f>
        <v>2661</v>
      </c>
      <c r="D8" s="918">
        <f>'Pque N Mundo I'!D10</f>
        <v>2496</v>
      </c>
      <c r="E8" s="918">
        <f>'Pque N Mundo I'!E10</f>
        <v>2106</v>
      </c>
      <c r="F8" s="918">
        <f>'Pque N Mundo I'!F10</f>
        <v>2496</v>
      </c>
      <c r="G8" s="918">
        <f>'Pque N Mundo I'!G10</f>
        <v>1766</v>
      </c>
      <c r="H8" s="918">
        <f>'Pque N Mundo I'!H10</f>
        <v>2496</v>
      </c>
      <c r="I8" s="918">
        <f>'Pque N Mundo I'!I10</f>
        <v>2398</v>
      </c>
      <c r="J8" s="918">
        <f>'Pque N Mundo I'!J10</f>
        <v>2496</v>
      </c>
      <c r="K8" s="918">
        <f>'Pque N Mundo I'!K10</f>
        <v>2145</v>
      </c>
      <c r="L8" s="918">
        <f>'Pque N Mundo I'!L10</f>
        <v>12480</v>
      </c>
      <c r="M8" s="918">
        <f>'Pque N Mundo I'!M10</f>
        <v>11076</v>
      </c>
      <c r="N8" s="924">
        <f>'Pque N Mundo I'!N10</f>
        <v>0.88749999999999996</v>
      </c>
    </row>
    <row r="9" spans="1:14" x14ac:dyDescent="0.25">
      <c r="A9" s="913" t="str">
        <f>'Pque N Mundo I'!A11</f>
        <v xml:space="preserve">Médico Generelista (VD) - ESF </v>
      </c>
      <c r="B9" s="943">
        <f>'Pque N Mundo I'!B11</f>
        <v>96</v>
      </c>
      <c r="C9" s="918">
        <f>'Pque N Mundo I'!C11</f>
        <v>109</v>
      </c>
      <c r="D9" s="918">
        <f>'Pque N Mundo I'!D11</f>
        <v>96</v>
      </c>
      <c r="E9" s="918">
        <f>'Pque N Mundo I'!E11</f>
        <v>70</v>
      </c>
      <c r="F9" s="918">
        <f>'Pque N Mundo I'!F11</f>
        <v>96</v>
      </c>
      <c r="G9" s="918">
        <f>'Pque N Mundo I'!G11</f>
        <v>64</v>
      </c>
      <c r="H9" s="918">
        <f>'Pque N Mundo I'!H11</f>
        <v>96</v>
      </c>
      <c r="I9" s="918">
        <f>'Pque N Mundo I'!I11</f>
        <v>82</v>
      </c>
      <c r="J9" s="918">
        <f>'Pque N Mundo I'!J11</f>
        <v>96</v>
      </c>
      <c r="K9" s="918">
        <f>'Pque N Mundo I'!K11</f>
        <v>79</v>
      </c>
      <c r="L9" s="918">
        <f>'Pque N Mundo I'!L11</f>
        <v>480</v>
      </c>
      <c r="M9" s="918">
        <f>'Pque N Mundo I'!M11</f>
        <v>404</v>
      </c>
      <c r="N9" s="924">
        <f>'Pque N Mundo I'!N11</f>
        <v>0.84166666666666667</v>
      </c>
    </row>
    <row r="10" spans="1:14" x14ac:dyDescent="0.25">
      <c r="A10" s="891" t="str">
        <f>'Pque N Mundo I'!A12</f>
        <v>Enfermeiro (consulta) - ESF - 40hrs</v>
      </c>
      <c r="B10" s="944">
        <f>'Pque N Mundo I'!B12</f>
        <v>1080</v>
      </c>
      <c r="C10" s="789">
        <f>'Pque N Mundo I'!C12</f>
        <v>1000</v>
      </c>
      <c r="D10" s="789">
        <f>'Pque N Mundo I'!D12</f>
        <v>1080</v>
      </c>
      <c r="E10" s="789">
        <f>'Pque N Mundo I'!E12</f>
        <v>916</v>
      </c>
      <c r="F10" s="789">
        <f>'Pque N Mundo I'!F12</f>
        <v>1080</v>
      </c>
      <c r="G10" s="789">
        <f>'Pque N Mundo I'!G12</f>
        <v>941</v>
      </c>
      <c r="H10" s="789">
        <f>'Pque N Mundo I'!H12</f>
        <v>1080</v>
      </c>
      <c r="I10" s="789">
        <f>'Pque N Mundo I'!I12</f>
        <v>1064</v>
      </c>
      <c r="J10" s="789">
        <f>'Pque N Mundo I'!J12</f>
        <v>1080</v>
      </c>
      <c r="K10" s="789">
        <f>'Pque N Mundo I'!K12</f>
        <v>934</v>
      </c>
      <c r="L10" s="789">
        <f>'Pque N Mundo I'!L12</f>
        <v>5400</v>
      </c>
      <c r="M10" s="789">
        <f>'Pque N Mundo I'!M12</f>
        <v>4855</v>
      </c>
      <c r="N10" s="925">
        <f>'Pque N Mundo I'!N12</f>
        <v>0.89907407407407403</v>
      </c>
    </row>
    <row r="11" spans="1:14" x14ac:dyDescent="0.25">
      <c r="A11" s="891" t="str">
        <f>'Pque N Mundo I'!A13</f>
        <v>Enfermeiro (VD) - ESF</v>
      </c>
      <c r="B11" s="945">
        <f>'Pque N Mundo I'!B13</f>
        <v>96</v>
      </c>
      <c r="C11" s="849">
        <f>'Pque N Mundo I'!C13</f>
        <v>84</v>
      </c>
      <c r="D11" s="849">
        <f>'Pque N Mundo I'!D13</f>
        <v>96</v>
      </c>
      <c r="E11" s="849">
        <f>'Pque N Mundo I'!E13</f>
        <v>86</v>
      </c>
      <c r="F11" s="849">
        <f>'Pque N Mundo I'!F13</f>
        <v>96</v>
      </c>
      <c r="G11" s="849">
        <f>'Pque N Mundo I'!G13</f>
        <v>108</v>
      </c>
      <c r="H11" s="849">
        <f>'Pque N Mundo I'!H13</f>
        <v>96</v>
      </c>
      <c r="I11" s="849">
        <f>'Pque N Mundo I'!I13</f>
        <v>107</v>
      </c>
      <c r="J11" s="849">
        <f>'Pque N Mundo I'!J13</f>
        <v>96</v>
      </c>
      <c r="K11" s="849">
        <f>'Pque N Mundo I'!K13</f>
        <v>117</v>
      </c>
      <c r="L11" s="849">
        <f>'Pque N Mundo I'!L13</f>
        <v>480</v>
      </c>
      <c r="M11" s="849">
        <f>'Pque N Mundo I'!M13</f>
        <v>502</v>
      </c>
      <c r="N11" s="926">
        <f>'Pque N Mundo I'!N13</f>
        <v>1.0458333333333334</v>
      </c>
    </row>
    <row r="12" spans="1:14" x14ac:dyDescent="0.25">
      <c r="A12" s="891" t="str">
        <f>'Pque N Mundo I'!A14</f>
        <v>Cirurgião Dentista (consulta/ atendimento) - ESF - 40hrs</v>
      </c>
      <c r="B12" s="945">
        <f>'Pque N Mundo I'!B14</f>
        <v>576</v>
      </c>
      <c r="C12" s="849">
        <f>'Pque N Mundo I'!C14</f>
        <v>415</v>
      </c>
      <c r="D12" s="849">
        <f>'Pque N Mundo I'!D14</f>
        <v>576</v>
      </c>
      <c r="E12" s="849">
        <f>'Pque N Mundo I'!E14</f>
        <v>545</v>
      </c>
      <c r="F12" s="849">
        <f>'Pque N Mundo I'!F14</f>
        <v>576</v>
      </c>
      <c r="G12" s="849">
        <f>'Pque N Mundo I'!G14</f>
        <v>521</v>
      </c>
      <c r="H12" s="849">
        <f>'Pque N Mundo I'!H14</f>
        <v>576</v>
      </c>
      <c r="I12" s="849">
        <f>'Pque N Mundo I'!I14</f>
        <v>415</v>
      </c>
      <c r="J12" s="849">
        <f>'Pque N Mundo I'!J14</f>
        <v>576</v>
      </c>
      <c r="K12" s="849">
        <f>'Pque N Mundo I'!K14</f>
        <v>520</v>
      </c>
      <c r="L12" s="849">
        <f>'Pque N Mundo I'!L14</f>
        <v>2880</v>
      </c>
      <c r="M12" s="849">
        <f>'Pque N Mundo I'!M14</f>
        <v>2416</v>
      </c>
      <c r="N12" s="926">
        <f>'Pque N Mundo I'!N14</f>
        <v>0.83888888888888891</v>
      </c>
    </row>
    <row r="13" spans="1:14" x14ac:dyDescent="0.25">
      <c r="A13" s="891" t="str">
        <f>'Pque N Mundo I'!A15</f>
        <v>Cirurgião Dentista (TI clínico restaurador) - ESF - 40hrs</v>
      </c>
      <c r="B13" s="945">
        <f>'Pque N Mundo I'!B15</f>
        <v>87</v>
      </c>
      <c r="C13" s="849">
        <f>'Pque N Mundo I'!C15</f>
        <v>121</v>
      </c>
      <c r="D13" s="849">
        <f>'Pque N Mundo I'!D15</f>
        <v>87</v>
      </c>
      <c r="E13" s="849">
        <f>'Pque N Mundo I'!E15</f>
        <v>158</v>
      </c>
      <c r="F13" s="849">
        <f>'Pque N Mundo I'!F15</f>
        <v>87</v>
      </c>
      <c r="G13" s="849">
        <f>'Pque N Mundo I'!G15</f>
        <v>104</v>
      </c>
      <c r="H13" s="849">
        <f>'Pque N Mundo I'!H15</f>
        <v>87</v>
      </c>
      <c r="I13" s="849">
        <f>'Pque N Mundo I'!I15</f>
        <v>107</v>
      </c>
      <c r="J13" s="849">
        <f>'Pque N Mundo I'!J15</f>
        <v>87</v>
      </c>
      <c r="K13" s="849">
        <f>'Pque N Mundo I'!K15</f>
        <v>108</v>
      </c>
      <c r="L13" s="849">
        <f>'Pque N Mundo I'!L15</f>
        <v>435</v>
      </c>
      <c r="M13" s="849">
        <f>'Pque N Mundo I'!M15</f>
        <v>598</v>
      </c>
      <c r="N13" s="926">
        <f>'Pque N Mundo I'!N15</f>
        <v>1.3747126436781609</v>
      </c>
    </row>
    <row r="14" spans="1:14" x14ac:dyDescent="0.25">
      <c r="A14" s="891" t="str">
        <f>'Pque N Mundo I'!A16</f>
        <v>Cirurgião Dentista (TI prótese) ESF - 40hrs</v>
      </c>
      <c r="B14" s="945">
        <f>'Pque N Mundo I'!B16</f>
        <v>24</v>
      </c>
      <c r="C14" s="849">
        <f>'Pque N Mundo I'!C16</f>
        <v>16</v>
      </c>
      <c r="D14" s="849">
        <f>'Pque N Mundo I'!D16</f>
        <v>24</v>
      </c>
      <c r="E14" s="849">
        <f>'Pque N Mundo I'!E16</f>
        <v>18</v>
      </c>
      <c r="F14" s="849">
        <f>'Pque N Mundo I'!F16</f>
        <v>24</v>
      </c>
      <c r="G14" s="849">
        <f>'Pque N Mundo I'!G16</f>
        <v>25</v>
      </c>
      <c r="H14" s="849">
        <f>'Pque N Mundo I'!H16</f>
        <v>24</v>
      </c>
      <c r="I14" s="849">
        <f>'Pque N Mundo I'!I16</f>
        <v>25</v>
      </c>
      <c r="J14" s="849">
        <f>'Pque N Mundo I'!J16</f>
        <v>24</v>
      </c>
      <c r="K14" s="849">
        <f>'Pque N Mundo I'!K16</f>
        <v>24</v>
      </c>
      <c r="L14" s="849">
        <f>'Pque N Mundo I'!L16</f>
        <v>120</v>
      </c>
      <c r="M14" s="849">
        <f>'Pque N Mundo I'!M16</f>
        <v>108</v>
      </c>
      <c r="N14" s="926">
        <f>'Pque N Mundo I'!N16</f>
        <v>0.9</v>
      </c>
    </row>
    <row r="15" spans="1:14" x14ac:dyDescent="0.25">
      <c r="A15" s="891" t="str">
        <f>'Pque N Mundo I'!A17</f>
        <v>Cirurgião Dentista (consulta/ atendimento) - 20hrs</v>
      </c>
      <c r="B15" s="945">
        <f>'Pque N Mundo I'!B17</f>
        <v>261</v>
      </c>
      <c r="C15" s="849">
        <f>'Pque N Mundo I'!C17</f>
        <v>278</v>
      </c>
      <c r="D15" s="849">
        <f>'Pque N Mundo I'!D17</f>
        <v>261</v>
      </c>
      <c r="E15" s="849">
        <f>'Pque N Mundo I'!E17</f>
        <v>148</v>
      </c>
      <c r="F15" s="849">
        <f>'Pque N Mundo I'!F17</f>
        <v>261</v>
      </c>
      <c r="G15" s="849">
        <f>'Pque N Mundo I'!G17</f>
        <v>204</v>
      </c>
      <c r="H15" s="849">
        <f>'Pque N Mundo I'!H17</f>
        <v>261</v>
      </c>
      <c r="I15" s="849">
        <f>'Pque N Mundo I'!I17</f>
        <v>134</v>
      </c>
      <c r="J15" s="849">
        <f>'Pque N Mundo I'!J17</f>
        <v>261</v>
      </c>
      <c r="K15" s="849">
        <f>'Pque N Mundo I'!K17</f>
        <v>248</v>
      </c>
      <c r="L15" s="849">
        <f>'Pque N Mundo I'!L17</f>
        <v>1305</v>
      </c>
      <c r="M15" s="849">
        <f>'Pque N Mundo I'!M17</f>
        <v>1012</v>
      </c>
      <c r="N15" s="926">
        <f>'Pque N Mundo I'!N17</f>
        <v>0.7754789272030651</v>
      </c>
    </row>
    <row r="16" spans="1:14" x14ac:dyDescent="0.25">
      <c r="A16" s="891" t="str">
        <f>'Pque N Mundo I'!A18</f>
        <v>Cirurgião Dentista (TI clínico restaurador) - 20hrs</v>
      </c>
      <c r="B16" s="945">
        <f>'Pque N Mundo I'!B18</f>
        <v>39</v>
      </c>
      <c r="C16" s="849">
        <f>'Pque N Mundo I'!C18</f>
        <v>84</v>
      </c>
      <c r="D16" s="849">
        <f>'Pque N Mundo I'!D18</f>
        <v>39</v>
      </c>
      <c r="E16" s="849">
        <f>'Pque N Mundo I'!E18</f>
        <v>42</v>
      </c>
      <c r="F16" s="849">
        <f>'Pque N Mundo I'!F18</f>
        <v>39</v>
      </c>
      <c r="G16" s="849">
        <f>'Pque N Mundo I'!G18</f>
        <v>48</v>
      </c>
      <c r="H16" s="849">
        <f>'Pque N Mundo I'!H18</f>
        <v>39</v>
      </c>
      <c r="I16" s="849">
        <f>'Pque N Mundo I'!I18</f>
        <v>28</v>
      </c>
      <c r="J16" s="849">
        <f>'Pque N Mundo I'!J18</f>
        <v>39</v>
      </c>
      <c r="K16" s="849">
        <f>'Pque N Mundo I'!K18</f>
        <v>54</v>
      </c>
      <c r="L16" s="849">
        <f>'Pque N Mundo I'!L18</f>
        <v>195</v>
      </c>
      <c r="M16" s="849">
        <f>'Pque N Mundo I'!M18</f>
        <v>256</v>
      </c>
      <c r="N16" s="926">
        <f>'Pque N Mundo I'!N18</f>
        <v>1.3128205128205128</v>
      </c>
    </row>
    <row r="17" spans="1:14" x14ac:dyDescent="0.25">
      <c r="A17" s="891" t="str">
        <f>'Pque N Mundo I'!A19</f>
        <v>Cirurgião Dentista (TI prótese) - 20hrs</v>
      </c>
      <c r="B17" s="945">
        <f>'Pque N Mundo I'!B19</f>
        <v>12</v>
      </c>
      <c r="C17" s="849">
        <f>'Pque N Mundo I'!C19</f>
        <v>7</v>
      </c>
      <c r="D17" s="849">
        <f>'Pque N Mundo I'!D19</f>
        <v>12</v>
      </c>
      <c r="E17" s="849">
        <f>'Pque N Mundo I'!E19</f>
        <v>8</v>
      </c>
      <c r="F17" s="849">
        <f>'Pque N Mundo I'!F19</f>
        <v>12</v>
      </c>
      <c r="G17" s="849">
        <f>'Pque N Mundo I'!G19</f>
        <v>8</v>
      </c>
      <c r="H17" s="849">
        <f>'Pque N Mundo I'!H19</f>
        <v>12</v>
      </c>
      <c r="I17" s="849">
        <f>'Pque N Mundo I'!I19</f>
        <v>8</v>
      </c>
      <c r="J17" s="849">
        <f>'Pque N Mundo I'!J19</f>
        <v>12</v>
      </c>
      <c r="K17" s="849">
        <f>'Pque N Mundo I'!K19</f>
        <v>13</v>
      </c>
      <c r="L17" s="849">
        <f>'Pque N Mundo I'!L19</f>
        <v>60</v>
      </c>
      <c r="M17" s="849">
        <f>'Pque N Mundo I'!M19</f>
        <v>44</v>
      </c>
      <c r="N17" s="926">
        <f>'Pque N Mundo I'!N19</f>
        <v>0.73333333333333328</v>
      </c>
    </row>
    <row r="18" spans="1:14" x14ac:dyDescent="0.25">
      <c r="A18" s="891" t="str">
        <f>'Pque N Mundo I'!A20</f>
        <v>Médico Clínico (consulta) - 20hrs</v>
      </c>
      <c r="B18" s="945">
        <f>'Pque N Mundo I'!B20</f>
        <v>528</v>
      </c>
      <c r="C18" s="849">
        <f>'Pque N Mundo I'!C20</f>
        <v>616</v>
      </c>
      <c r="D18" s="849">
        <f>'Pque N Mundo I'!D20</f>
        <v>528</v>
      </c>
      <c r="E18" s="849">
        <f>'Pque N Mundo I'!E20</f>
        <v>587</v>
      </c>
      <c r="F18" s="849">
        <f>'Pque N Mundo I'!F20</f>
        <v>528</v>
      </c>
      <c r="G18" s="849">
        <f>'Pque N Mundo I'!G20</f>
        <v>547</v>
      </c>
      <c r="H18" s="849">
        <f>'Pque N Mundo I'!H20</f>
        <v>528</v>
      </c>
      <c r="I18" s="849">
        <f>'Pque N Mundo I'!I20</f>
        <v>559</v>
      </c>
      <c r="J18" s="849">
        <f>'Pque N Mundo I'!J20</f>
        <v>528</v>
      </c>
      <c r="K18" s="849">
        <f>'Pque N Mundo I'!K20</f>
        <v>302</v>
      </c>
      <c r="L18" s="849">
        <f>'Pque N Mundo I'!L20</f>
        <v>2640</v>
      </c>
      <c r="M18" s="849">
        <f>'Pque N Mundo I'!M20</f>
        <v>2611</v>
      </c>
      <c r="N18" s="926">
        <f>'Pque N Mundo I'!N20</f>
        <v>0.98901515151515151</v>
      </c>
    </row>
    <row r="19" spans="1:14" x14ac:dyDescent="0.25">
      <c r="A19" s="891" t="str">
        <f>'Pque N Mundo I'!A21</f>
        <v>Médico Pediatra (consulta) - 20hrs</v>
      </c>
      <c r="B19" s="945">
        <f>'Pque N Mundo I'!B21</f>
        <v>264</v>
      </c>
      <c r="C19" s="849">
        <f>'Pque N Mundo I'!C21</f>
        <v>79</v>
      </c>
      <c r="D19" s="849">
        <f>'Pque N Mundo I'!D21</f>
        <v>264</v>
      </c>
      <c r="E19" s="849">
        <f>'Pque N Mundo I'!E21</f>
        <v>238</v>
      </c>
      <c r="F19" s="849">
        <f>'Pque N Mundo I'!F21</f>
        <v>264</v>
      </c>
      <c r="G19" s="849">
        <f>'Pque N Mundo I'!G21</f>
        <v>216</v>
      </c>
      <c r="H19" s="849">
        <f>'Pque N Mundo I'!H21</f>
        <v>264</v>
      </c>
      <c r="I19" s="849">
        <f>'Pque N Mundo I'!I21</f>
        <v>250</v>
      </c>
      <c r="J19" s="849">
        <f>'Pque N Mundo I'!J21</f>
        <v>264</v>
      </c>
      <c r="K19" s="849">
        <f>'Pque N Mundo I'!K21</f>
        <v>171</v>
      </c>
      <c r="L19" s="849">
        <f>'Pque N Mundo I'!L21</f>
        <v>1320</v>
      </c>
      <c r="M19" s="849">
        <f>'Pque N Mundo I'!M21</f>
        <v>954</v>
      </c>
      <c r="N19" s="926">
        <f>'Pque N Mundo I'!N21</f>
        <v>0.72272727272727277</v>
      </c>
    </row>
    <row r="20" spans="1:14" x14ac:dyDescent="0.25">
      <c r="A20" s="214" t="str">
        <f>'Pque N Mundo I'!A22</f>
        <v>Médico Psiquiatra (consulta) - 20hrs</v>
      </c>
      <c r="B20" s="934">
        <f>'Pque N Mundo I'!B22</f>
        <v>320</v>
      </c>
      <c r="C20" s="92">
        <f>'Pque N Mundo I'!C22</f>
        <v>140</v>
      </c>
      <c r="D20" s="92">
        <f>'Pque N Mundo I'!D22</f>
        <v>320</v>
      </c>
      <c r="E20" s="92">
        <f>'Pque N Mundo I'!E22</f>
        <v>140</v>
      </c>
      <c r="F20" s="92">
        <f>'Pque N Mundo I'!F22</f>
        <v>320</v>
      </c>
      <c r="G20" s="92">
        <f>'Pque N Mundo I'!G22</f>
        <v>118</v>
      </c>
      <c r="H20" s="92">
        <f>'Pque N Mundo I'!H22</f>
        <v>320</v>
      </c>
      <c r="I20" s="92">
        <f>'Pque N Mundo I'!I22</f>
        <v>147</v>
      </c>
      <c r="J20" s="92">
        <f>'Pque N Mundo I'!J22</f>
        <v>320</v>
      </c>
      <c r="K20" s="92">
        <f>'Pque N Mundo I'!K22</f>
        <v>155</v>
      </c>
      <c r="L20" s="92">
        <f>'Pque N Mundo I'!L22</f>
        <v>1600</v>
      </c>
      <c r="M20" s="92">
        <f>'Pque N Mundo I'!M22</f>
        <v>700</v>
      </c>
      <c r="N20" s="927">
        <f>'Pque N Mundo I'!N22</f>
        <v>0.4375</v>
      </c>
    </row>
    <row r="21" spans="1:14" x14ac:dyDescent="0.25">
      <c r="A21" s="214" t="str">
        <f>'Pque N Mundo I'!A23</f>
        <v>Médico Ginecologista (consulta) - 20hrs</v>
      </c>
      <c r="B21" s="934">
        <f>'Pque N Mundo I'!B23</f>
        <v>396</v>
      </c>
      <c r="C21" s="92">
        <f>'Pque N Mundo I'!C23</f>
        <v>314</v>
      </c>
      <c r="D21" s="92">
        <f>'Pque N Mundo I'!D23</f>
        <v>396</v>
      </c>
      <c r="E21" s="92">
        <f>'Pque N Mundo I'!E23</f>
        <v>320</v>
      </c>
      <c r="F21" s="92">
        <f>'Pque N Mundo I'!F23</f>
        <v>396</v>
      </c>
      <c r="G21" s="92">
        <f>'Pque N Mundo I'!G23</f>
        <v>340</v>
      </c>
      <c r="H21" s="92">
        <f>'Pque N Mundo I'!H23</f>
        <v>396</v>
      </c>
      <c r="I21" s="92">
        <f>'Pque N Mundo I'!I23</f>
        <v>276</v>
      </c>
      <c r="J21" s="92">
        <f>'Pque N Mundo I'!J23</f>
        <v>396</v>
      </c>
      <c r="K21" s="92">
        <f>'Pque N Mundo I'!K23</f>
        <v>165</v>
      </c>
      <c r="L21" s="92">
        <f>'Pque N Mundo I'!L23</f>
        <v>1980</v>
      </c>
      <c r="M21" s="92">
        <f>'Pque N Mundo I'!M23</f>
        <v>1415</v>
      </c>
      <c r="N21" s="927">
        <f>'Pque N Mundo I'!N23</f>
        <v>0.71464646464646464</v>
      </c>
    </row>
    <row r="22" spans="1:14" x14ac:dyDescent="0.25">
      <c r="A22" s="214" t="str">
        <f>'Pque N Mundo I'!A24</f>
        <v>Enfermeiro (consulta) - 30hrs</v>
      </c>
      <c r="B22" s="934">
        <f>'Pque N Mundo I'!B24</f>
        <v>540</v>
      </c>
      <c r="C22" s="92">
        <f>'Pque N Mundo I'!C24</f>
        <v>522</v>
      </c>
      <c r="D22" s="92">
        <f>'Pque N Mundo I'!D24</f>
        <v>540</v>
      </c>
      <c r="E22" s="92">
        <f>'Pque N Mundo I'!E24</f>
        <v>667</v>
      </c>
      <c r="F22" s="92">
        <f>'Pque N Mundo I'!F24</f>
        <v>540</v>
      </c>
      <c r="G22" s="92">
        <f>'Pque N Mundo I'!G24</f>
        <v>634</v>
      </c>
      <c r="H22" s="92">
        <f>'Pque N Mundo I'!H24</f>
        <v>540</v>
      </c>
      <c r="I22" s="92">
        <f>'Pque N Mundo I'!I24</f>
        <v>676</v>
      </c>
      <c r="J22" s="92">
        <f>'Pque N Mundo I'!J24</f>
        <v>540</v>
      </c>
      <c r="K22" s="92">
        <f>'Pque N Mundo I'!K24</f>
        <v>661</v>
      </c>
      <c r="L22" s="92">
        <f>'Pque N Mundo I'!L24</f>
        <v>2700</v>
      </c>
      <c r="M22" s="92">
        <f>'Pque N Mundo I'!M24</f>
        <v>3160</v>
      </c>
      <c r="N22" s="927">
        <f>'Pque N Mundo I'!N24</f>
        <v>1.1703703703703703</v>
      </c>
    </row>
    <row r="23" spans="1:14" x14ac:dyDescent="0.25">
      <c r="A23" s="214" t="str">
        <f>'Pque N Mundo I'!A25</f>
        <v>Enfermeiro (visita) - 30hrs</v>
      </c>
      <c r="B23" s="934">
        <f>'Pque N Mundo I'!B25</f>
        <v>30</v>
      </c>
      <c r="C23" s="92">
        <f>'Pque N Mundo I'!C25</f>
        <v>42</v>
      </c>
      <c r="D23" s="92">
        <f>'Pque N Mundo I'!D25</f>
        <v>30</v>
      </c>
      <c r="E23" s="92">
        <f>'Pque N Mundo I'!E25</f>
        <v>30</v>
      </c>
      <c r="F23" s="92">
        <f>'Pque N Mundo I'!F25</f>
        <v>30</v>
      </c>
      <c r="G23" s="92">
        <f>'Pque N Mundo I'!G25</f>
        <v>30</v>
      </c>
      <c r="H23" s="92">
        <f>'Pque N Mundo I'!H25</f>
        <v>30</v>
      </c>
      <c r="I23" s="92">
        <f>'Pque N Mundo I'!I25</f>
        <v>51</v>
      </c>
      <c r="J23" s="92">
        <f>'Pque N Mundo I'!J25</f>
        <v>30</v>
      </c>
      <c r="K23" s="92">
        <f>'Pque N Mundo I'!K25</f>
        <v>83</v>
      </c>
      <c r="L23" s="92">
        <f>'Pque N Mundo I'!L25</f>
        <v>150</v>
      </c>
      <c r="M23" s="92">
        <f>'Pque N Mundo I'!M25</f>
        <v>236</v>
      </c>
      <c r="N23" s="927">
        <f>'Pque N Mundo I'!N25</f>
        <v>1.5733333333333333</v>
      </c>
    </row>
    <row r="24" spans="1:14" x14ac:dyDescent="0.25">
      <c r="A24" s="214" t="str">
        <f>'Pque N Mundo I'!A26</f>
        <v>Assistente Social (consulta/ VD) - 30hrs</v>
      </c>
      <c r="B24" s="934">
        <f>'Pque N Mundo I'!B26</f>
        <v>122</v>
      </c>
      <c r="C24" s="92">
        <f>'Pque N Mundo I'!C26</f>
        <v>120</v>
      </c>
      <c r="D24" s="92">
        <f>'Pque N Mundo I'!D26</f>
        <v>122</v>
      </c>
      <c r="E24" s="92">
        <f>'Pque N Mundo I'!E26</f>
        <v>168</v>
      </c>
      <c r="F24" s="92">
        <f>'Pque N Mundo I'!F26</f>
        <v>122</v>
      </c>
      <c r="G24" s="92">
        <f>'Pque N Mundo I'!G26</f>
        <v>188</v>
      </c>
      <c r="H24" s="92">
        <f>'Pque N Mundo I'!H26</f>
        <v>122</v>
      </c>
      <c r="I24" s="92">
        <f>'Pque N Mundo I'!I26</f>
        <v>152</v>
      </c>
      <c r="J24" s="92">
        <f>'Pque N Mundo I'!J26</f>
        <v>122</v>
      </c>
      <c r="K24" s="92">
        <f>'Pque N Mundo I'!K26</f>
        <v>199</v>
      </c>
      <c r="L24" s="92">
        <f>'Pque N Mundo I'!L26</f>
        <v>610</v>
      </c>
      <c r="M24" s="92">
        <f>'Pque N Mundo I'!M26</f>
        <v>827</v>
      </c>
      <c r="N24" s="927">
        <f>'Pque N Mundo I'!N26</f>
        <v>1.3557377049180328</v>
      </c>
    </row>
    <row r="25" spans="1:14" x14ac:dyDescent="0.25">
      <c r="A25" s="214" t="str">
        <f>'Pque N Mundo I'!A27</f>
        <v>Assistente Social (nº grupos)</v>
      </c>
      <c r="B25" s="934">
        <f>'Pque N Mundo I'!B27</f>
        <v>30</v>
      </c>
      <c r="C25" s="92">
        <f>'Pque N Mundo I'!C27</f>
        <v>29</v>
      </c>
      <c r="D25" s="92">
        <f>'Pque N Mundo I'!D27</f>
        <v>30</v>
      </c>
      <c r="E25" s="92">
        <f>'Pque N Mundo I'!E27</f>
        <v>40</v>
      </c>
      <c r="F25" s="92">
        <f>'Pque N Mundo I'!F27</f>
        <v>30</v>
      </c>
      <c r="G25" s="92">
        <f>'Pque N Mundo I'!G27</f>
        <v>50</v>
      </c>
      <c r="H25" s="92">
        <f>'Pque N Mundo I'!H27</f>
        <v>30</v>
      </c>
      <c r="I25" s="92">
        <f>'Pque N Mundo I'!I27</f>
        <v>35</v>
      </c>
      <c r="J25" s="92">
        <f>'Pque N Mundo I'!J27</f>
        <v>30</v>
      </c>
      <c r="K25" s="92">
        <f>'Pque N Mundo I'!K27</f>
        <v>54</v>
      </c>
      <c r="L25" s="92">
        <f>'Pque N Mundo I'!L27</f>
        <v>150</v>
      </c>
      <c r="M25" s="92">
        <f>'Pque N Mundo I'!M27</f>
        <v>208</v>
      </c>
      <c r="N25" s="927">
        <f>'Pque N Mundo I'!N27</f>
        <v>1.3866666666666667</v>
      </c>
    </row>
    <row r="26" spans="1:14" x14ac:dyDescent="0.25">
      <c r="A26" s="214" t="str">
        <f>'Pque N Mundo I'!A28</f>
        <v>Psicólogo (consulta/ VD)* - 30hrs</v>
      </c>
      <c r="B26" s="934">
        <f>'Pque N Mundo I'!B28</f>
        <v>46</v>
      </c>
      <c r="C26" s="92">
        <f>'Pque N Mundo I'!C28</f>
        <v>66</v>
      </c>
      <c r="D26" s="92">
        <f>'Pque N Mundo I'!D28</f>
        <v>46</v>
      </c>
      <c r="E26" s="92">
        <f>'Pque N Mundo I'!E28</f>
        <v>117</v>
      </c>
      <c r="F26" s="92">
        <f>'Pque N Mundo I'!F28</f>
        <v>46</v>
      </c>
      <c r="G26" s="92">
        <f>'Pque N Mundo I'!G28</f>
        <v>170</v>
      </c>
      <c r="H26" s="92">
        <f>'Pque N Mundo I'!H28</f>
        <v>46</v>
      </c>
      <c r="I26" s="92">
        <f>'Pque N Mundo I'!I28</f>
        <v>115</v>
      </c>
      <c r="J26" s="92">
        <f>'Pque N Mundo I'!J28</f>
        <v>46</v>
      </c>
      <c r="K26" s="92">
        <f>'Pque N Mundo I'!K28</f>
        <v>155</v>
      </c>
      <c r="L26" s="92">
        <f>'Pque N Mundo I'!L28</f>
        <v>230</v>
      </c>
      <c r="M26" s="92">
        <f>'Pque N Mundo I'!M28</f>
        <v>623</v>
      </c>
      <c r="N26" s="927">
        <f>'Pque N Mundo I'!N28</f>
        <v>2.7086956521739132</v>
      </c>
    </row>
    <row r="27" spans="1:14" x14ac:dyDescent="0.25">
      <c r="A27" s="214" t="str">
        <f>'Pque N Mundo I'!A29</f>
        <v>Psicólogo (nº grupos)</v>
      </c>
      <c r="B27" s="934">
        <f>'Pque N Mundo I'!B29</f>
        <v>30</v>
      </c>
      <c r="C27" s="92">
        <f>'Pque N Mundo I'!C29</f>
        <v>37</v>
      </c>
      <c r="D27" s="92">
        <f>'Pque N Mundo I'!D29</f>
        <v>30</v>
      </c>
      <c r="E27" s="92">
        <f>'Pque N Mundo I'!E29</f>
        <v>83</v>
      </c>
      <c r="F27" s="92">
        <f>'Pque N Mundo I'!F29</f>
        <v>30</v>
      </c>
      <c r="G27" s="92">
        <f>'Pque N Mundo I'!G29</f>
        <v>83</v>
      </c>
      <c r="H27" s="92">
        <f>'Pque N Mundo I'!H29</f>
        <v>30</v>
      </c>
      <c r="I27" s="92">
        <f>'Pque N Mundo I'!I29</f>
        <v>88</v>
      </c>
      <c r="J27" s="92">
        <f>'Pque N Mundo I'!J29</f>
        <v>30</v>
      </c>
      <c r="K27" s="92">
        <f>'Pque N Mundo I'!K29</f>
        <v>81</v>
      </c>
      <c r="L27" s="92">
        <f>'Pque N Mundo I'!L29</f>
        <v>150</v>
      </c>
      <c r="M27" s="92">
        <f>'Pque N Mundo I'!M29</f>
        <v>372</v>
      </c>
      <c r="N27" s="927">
        <f>'Pque N Mundo I'!N29</f>
        <v>2.48</v>
      </c>
    </row>
    <row r="28" spans="1:14" x14ac:dyDescent="0.25">
      <c r="A28" s="214" t="str">
        <f>'Pque N Mundo I'!A30</f>
        <v>Farmacêutico (consulta/ VD) - 40hrs</v>
      </c>
      <c r="B28" s="934">
        <f>'Pque N Mundo I'!B30</f>
        <v>96</v>
      </c>
      <c r="C28" s="92">
        <f>'Pque N Mundo I'!C30</f>
        <v>32</v>
      </c>
      <c r="D28" s="92">
        <f>'Pque N Mundo I'!D30</f>
        <v>96</v>
      </c>
      <c r="E28" s="92">
        <f>'Pque N Mundo I'!E30</f>
        <v>92</v>
      </c>
      <c r="F28" s="92">
        <f>'Pque N Mundo I'!F30</f>
        <v>96</v>
      </c>
      <c r="G28" s="92">
        <f>'Pque N Mundo I'!G30</f>
        <v>48</v>
      </c>
      <c r="H28" s="92">
        <f>'Pque N Mundo I'!H30</f>
        <v>96</v>
      </c>
      <c r="I28" s="92">
        <f>'Pque N Mundo I'!I30</f>
        <v>55</v>
      </c>
      <c r="J28" s="92">
        <f>'Pque N Mundo I'!J30</f>
        <v>96</v>
      </c>
      <c r="K28" s="92">
        <f>'Pque N Mundo I'!K30</f>
        <v>70</v>
      </c>
      <c r="L28" s="92">
        <f>'Pque N Mundo I'!L30</f>
        <v>480</v>
      </c>
      <c r="M28" s="92">
        <f>'Pque N Mundo I'!M30</f>
        <v>297</v>
      </c>
      <c r="N28" s="927">
        <f>'Pque N Mundo I'!N30</f>
        <v>0.61875000000000002</v>
      </c>
    </row>
    <row r="29" spans="1:14" x14ac:dyDescent="0.25">
      <c r="A29" s="214" t="str">
        <f>'Pque N Mundo I'!A31</f>
        <v>Farmacêutico (nº grupos)</v>
      </c>
      <c r="B29" s="934">
        <f>'Pque N Mundo I'!B31</f>
        <v>16</v>
      </c>
      <c r="C29" s="92">
        <f>'Pque N Mundo I'!C31</f>
        <v>16</v>
      </c>
      <c r="D29" s="92">
        <f>'Pque N Mundo I'!D31</f>
        <v>16</v>
      </c>
      <c r="E29" s="92">
        <f>'Pque N Mundo I'!E31</f>
        <v>19</v>
      </c>
      <c r="F29" s="92">
        <f>'Pque N Mundo I'!F31</f>
        <v>16</v>
      </c>
      <c r="G29" s="92">
        <f>'Pque N Mundo I'!G31</f>
        <v>9</v>
      </c>
      <c r="H29" s="92">
        <f>'Pque N Mundo I'!H31</f>
        <v>16</v>
      </c>
      <c r="I29" s="92">
        <f>'Pque N Mundo I'!I31</f>
        <v>15</v>
      </c>
      <c r="J29" s="92">
        <f>'Pque N Mundo I'!J31</f>
        <v>16</v>
      </c>
      <c r="K29" s="92">
        <f>'Pque N Mundo I'!K31</f>
        <v>13</v>
      </c>
      <c r="L29" s="92">
        <f>'Pque N Mundo I'!L31</f>
        <v>80</v>
      </c>
      <c r="M29" s="92">
        <f>'Pque N Mundo I'!M31</f>
        <v>72</v>
      </c>
      <c r="N29" s="927">
        <f>'Pque N Mundo I'!N31</f>
        <v>0.9</v>
      </c>
    </row>
    <row r="30" spans="1:14" x14ac:dyDescent="0.25">
      <c r="A30" s="214" t="str">
        <f>'Pque N Mundo I'!A32</f>
        <v>Técnico de Enfermagem (Visitas) - 30hrs</v>
      </c>
      <c r="B30" s="934">
        <f>'Pque N Mundo I'!B32</f>
        <v>120</v>
      </c>
      <c r="C30" s="92">
        <f>'Pque N Mundo I'!C32</f>
        <v>96</v>
      </c>
      <c r="D30" s="92">
        <f>'Pque N Mundo I'!D32</f>
        <v>120</v>
      </c>
      <c r="E30" s="92">
        <f>'Pque N Mundo I'!E32</f>
        <v>107</v>
      </c>
      <c r="F30" s="92">
        <f>'Pque N Mundo I'!F32</f>
        <v>120</v>
      </c>
      <c r="G30" s="92">
        <f>'Pque N Mundo I'!G32</f>
        <v>130</v>
      </c>
      <c r="H30" s="92">
        <f>'Pque N Mundo I'!H32</f>
        <v>120</v>
      </c>
      <c r="I30" s="92">
        <f>'Pque N Mundo I'!I32</f>
        <v>131</v>
      </c>
      <c r="J30" s="92">
        <f>'Pque N Mundo I'!J32</f>
        <v>120</v>
      </c>
      <c r="K30" s="92">
        <f>'Pque N Mundo I'!K32</f>
        <v>169</v>
      </c>
      <c r="L30" s="92">
        <f>'Pque N Mundo I'!L32</f>
        <v>600</v>
      </c>
      <c r="M30" s="92">
        <f>'Pque N Mundo I'!M32</f>
        <v>633</v>
      </c>
      <c r="N30" s="927">
        <f>'Pque N Mundo I'!N32</f>
        <v>1.0549999999999999</v>
      </c>
    </row>
    <row r="31" spans="1:14" x14ac:dyDescent="0.25">
      <c r="A31" s="214" t="str">
        <f>'Pque N Mundo I'!A33</f>
        <v>Técnico de Enfermagem (Visitas) - 40hrs</v>
      </c>
      <c r="B31" s="934">
        <f>'Pque N Mundo I'!B33</f>
        <v>384</v>
      </c>
      <c r="C31" s="92">
        <f>'Pque N Mundo I'!C33</f>
        <v>444</v>
      </c>
      <c r="D31" s="92">
        <f>'Pque N Mundo I'!D33</f>
        <v>384</v>
      </c>
      <c r="E31" s="92">
        <f>'Pque N Mundo I'!E33</f>
        <v>428</v>
      </c>
      <c r="F31" s="92">
        <f>'Pque N Mundo I'!F33</f>
        <v>384</v>
      </c>
      <c r="G31" s="92">
        <f>'Pque N Mundo I'!G33</f>
        <v>393</v>
      </c>
      <c r="H31" s="92">
        <f>'Pque N Mundo I'!H33</f>
        <v>384</v>
      </c>
      <c r="I31" s="92">
        <f>'Pque N Mundo I'!I33</f>
        <v>482</v>
      </c>
      <c r="J31" s="92">
        <f>'Pque N Mundo I'!J33</f>
        <v>384</v>
      </c>
      <c r="K31" s="92">
        <f>'Pque N Mundo I'!K33</f>
        <v>434</v>
      </c>
      <c r="L31" s="92">
        <f>'Pque N Mundo I'!L33</f>
        <v>1920</v>
      </c>
      <c r="M31" s="92">
        <f>'Pque N Mundo I'!M33</f>
        <v>2181</v>
      </c>
      <c r="N31" s="927">
        <f>'Pque N Mundo I'!N33</f>
        <v>1.1359375</v>
      </c>
    </row>
    <row r="32" spans="1:14" x14ac:dyDescent="0.25">
      <c r="A32" s="214" t="str">
        <f>'Pque N Mundo I'!A34</f>
        <v>PICS - Atividades Coletivas</v>
      </c>
      <c r="B32" s="934">
        <f>'Pque N Mundo I'!B34</f>
        <v>40</v>
      </c>
      <c r="C32" s="92">
        <f>'Pque N Mundo I'!C34</f>
        <v>27</v>
      </c>
      <c r="D32" s="92">
        <f>'Pque N Mundo I'!D34</f>
        <v>40</v>
      </c>
      <c r="E32" s="92">
        <f>'Pque N Mundo I'!E34</f>
        <v>38</v>
      </c>
      <c r="F32" s="92">
        <f>'Pque N Mundo I'!F34</f>
        <v>40</v>
      </c>
      <c r="G32" s="92">
        <f>'Pque N Mundo I'!G34</f>
        <v>45</v>
      </c>
      <c r="H32" s="92">
        <f>'Pque N Mundo I'!H34</f>
        <v>40</v>
      </c>
      <c r="I32" s="92">
        <f>'Pque N Mundo I'!I34</f>
        <v>44</v>
      </c>
      <c r="J32" s="92">
        <f>'Pque N Mundo I'!J34</f>
        <v>40</v>
      </c>
      <c r="K32" s="92">
        <f>'Pque N Mundo I'!K34</f>
        <v>52</v>
      </c>
      <c r="L32" s="92">
        <f>'Pque N Mundo I'!L34</f>
        <v>200</v>
      </c>
      <c r="M32" s="92">
        <f>'Pque N Mundo I'!M34</f>
        <v>206</v>
      </c>
      <c r="N32" s="927">
        <f>'Pque N Mundo I'!N34</f>
        <v>1.03</v>
      </c>
    </row>
    <row r="33" spans="1:14" ht="15.75" thickBot="1" x14ac:dyDescent="0.3">
      <c r="A33" s="214" t="str">
        <f>'Pque N Mundo I'!A35</f>
        <v>PICS - Atividades Individuais</v>
      </c>
      <c r="B33" s="934">
        <f>'Pque N Mundo I'!B35</f>
        <v>60</v>
      </c>
      <c r="C33" s="92">
        <f>'Pque N Mundo I'!C35</f>
        <v>67</v>
      </c>
      <c r="D33" s="92">
        <f>'Pque N Mundo I'!D35</f>
        <v>60</v>
      </c>
      <c r="E33" s="92">
        <f>'Pque N Mundo I'!E35</f>
        <v>110</v>
      </c>
      <c r="F33" s="92">
        <f>'Pque N Mundo I'!F35</f>
        <v>60</v>
      </c>
      <c r="G33" s="92">
        <f>'Pque N Mundo I'!G35</f>
        <v>184</v>
      </c>
      <c r="H33" s="92">
        <f>'Pque N Mundo I'!H35</f>
        <v>60</v>
      </c>
      <c r="I33" s="92">
        <f>'Pque N Mundo I'!I35</f>
        <v>91</v>
      </c>
      <c r="J33" s="92">
        <f>'Pque N Mundo I'!J35</f>
        <v>60</v>
      </c>
      <c r="K33" s="92">
        <f>'Pque N Mundo I'!K35</f>
        <v>143</v>
      </c>
      <c r="L33" s="92">
        <f>'Pque N Mundo I'!L35</f>
        <v>300</v>
      </c>
      <c r="M33" s="92">
        <f>'Pque N Mundo I'!M35</f>
        <v>595</v>
      </c>
      <c r="N33" s="927">
        <f>'Pque N Mundo I'!N35</f>
        <v>1.9833333333333334</v>
      </c>
    </row>
    <row r="34" spans="1:14" ht="15.75" thickBot="1" x14ac:dyDescent="0.3">
      <c r="A34" s="846" t="str">
        <f>'Pque N Mundo I'!A36</f>
        <v>TOTAL</v>
      </c>
      <c r="B34" s="946">
        <f>'Pque N Mundo I'!B36</f>
        <v>14989</v>
      </c>
      <c r="C34" s="848">
        <f>'Pque N Mundo I'!C36</f>
        <v>12437</v>
      </c>
      <c r="D34" s="848">
        <f>'Pque N Mundo I'!D36</f>
        <v>14989</v>
      </c>
      <c r="E34" s="848">
        <f>'Pque N Mundo I'!E36</f>
        <v>13975</v>
      </c>
      <c r="F34" s="848">
        <f>'Pque N Mundo I'!F36</f>
        <v>14989</v>
      </c>
      <c r="G34" s="848">
        <f>'Pque N Mundo I'!G36</f>
        <v>13797</v>
      </c>
      <c r="H34" s="848">
        <f>'Pque N Mundo I'!H36</f>
        <v>14989</v>
      </c>
      <c r="I34" s="848">
        <f>'Pque N Mundo I'!I36</f>
        <v>14665</v>
      </c>
      <c r="J34" s="848">
        <f>'Pque N Mundo I'!J36</f>
        <v>14989</v>
      </c>
      <c r="K34" s="848">
        <f>'Pque N Mundo I'!K36</f>
        <v>13767</v>
      </c>
      <c r="L34" s="848">
        <f>'Pque N Mundo I'!L36</f>
        <v>74945</v>
      </c>
      <c r="M34" s="848">
        <f>'Pque N Mundo I'!M36</f>
        <v>68641</v>
      </c>
      <c r="N34" s="928">
        <f>'Pque N Mundo I'!N36</f>
        <v>0.9158849823203683</v>
      </c>
    </row>
    <row r="36" spans="1:14" ht="15.75" x14ac:dyDescent="0.25">
      <c r="A36" s="936" t="s">
        <v>652</v>
      </c>
      <c r="B36" s="947"/>
      <c r="C36" s="937"/>
      <c r="D36" s="937"/>
      <c r="E36" s="937"/>
      <c r="F36" s="937"/>
      <c r="G36" s="937"/>
      <c r="H36" s="937"/>
      <c r="I36" s="937"/>
      <c r="J36" s="937"/>
      <c r="K36" s="937"/>
      <c r="L36" s="937"/>
      <c r="M36" s="937"/>
      <c r="N36" s="937"/>
    </row>
    <row r="37" spans="1:14" x14ac:dyDescent="0.25">
      <c r="A37" s="919"/>
      <c r="B37" s="981" t="s">
        <v>486</v>
      </c>
      <c r="C37" s="981"/>
      <c r="D37" s="981" t="s">
        <v>682</v>
      </c>
      <c r="E37" s="981"/>
      <c r="F37" s="981" t="s">
        <v>683</v>
      </c>
      <c r="G37" s="981"/>
      <c r="H37" s="981" t="s">
        <v>684</v>
      </c>
      <c r="I37" s="981"/>
      <c r="J37" s="981" t="s">
        <v>688</v>
      </c>
      <c r="K37" s="981"/>
      <c r="L37" s="996" t="s">
        <v>487</v>
      </c>
      <c r="M37" s="996"/>
      <c r="N37" s="996"/>
    </row>
    <row r="38" spans="1:14" ht="15.75" thickBot="1" x14ac:dyDescent="0.3">
      <c r="A38" s="844" t="s">
        <v>14</v>
      </c>
      <c r="B38" s="941" t="s">
        <v>489</v>
      </c>
      <c r="C38" s="850" t="s">
        <v>488</v>
      </c>
      <c r="D38" s="920" t="s">
        <v>489</v>
      </c>
      <c r="E38" s="850" t="s">
        <v>488</v>
      </c>
      <c r="F38" s="920" t="s">
        <v>489</v>
      </c>
      <c r="G38" s="850" t="s">
        <v>488</v>
      </c>
      <c r="H38" s="920" t="s">
        <v>489</v>
      </c>
      <c r="I38" s="850" t="s">
        <v>488</v>
      </c>
      <c r="J38" s="920" t="s">
        <v>489</v>
      </c>
      <c r="K38" s="850" t="s">
        <v>488</v>
      </c>
      <c r="L38" s="850" t="s">
        <v>680</v>
      </c>
      <c r="M38" s="850" t="s">
        <v>681</v>
      </c>
      <c r="N38" s="922" t="s">
        <v>1</v>
      </c>
    </row>
    <row r="39" spans="1:14" ht="15.75" thickTop="1" x14ac:dyDescent="0.25">
      <c r="A39" s="214" t="str">
        <f>'Pque N Mundo II'!A9</f>
        <v>ACS (Visita Domiciliar) - ESF - 40hrs</v>
      </c>
      <c r="B39" s="934">
        <f>'Pque N Mundo II'!B9</f>
        <v>6000</v>
      </c>
      <c r="C39" s="92">
        <f>'Pque N Mundo II'!C9</f>
        <v>6289</v>
      </c>
      <c r="D39" s="92">
        <f>'Pque N Mundo II'!D9</f>
        <v>6000</v>
      </c>
      <c r="E39" s="92">
        <f>'Pque N Mundo II'!E9</f>
        <v>6380</v>
      </c>
      <c r="F39" s="92">
        <f>'Pque N Mundo II'!F9</f>
        <v>6000</v>
      </c>
      <c r="G39" s="92">
        <f>'Pque N Mundo II'!G9</f>
        <v>5199</v>
      </c>
      <c r="H39" s="92">
        <f>'Pque N Mundo II'!H9</f>
        <v>6000</v>
      </c>
      <c r="I39" s="92">
        <f>'Pque N Mundo II'!I9</f>
        <v>5026</v>
      </c>
      <c r="J39" s="92">
        <f>'Pque N Mundo II'!J9</f>
        <v>6000</v>
      </c>
      <c r="K39" s="92">
        <f>'Pque N Mundo II'!K9</f>
        <v>5104</v>
      </c>
      <c r="L39" s="92">
        <f>'Pque N Mundo II'!L9</f>
        <v>30000</v>
      </c>
      <c r="M39" s="92">
        <f>'Pque N Mundo II'!M9</f>
        <v>27998</v>
      </c>
      <c r="N39" s="927">
        <f>'Pque N Mundo II'!N9</f>
        <v>0.93326666666666669</v>
      </c>
    </row>
    <row r="40" spans="1:14" x14ac:dyDescent="0.25">
      <c r="A40" s="214" t="str">
        <f>'Pque N Mundo II'!A10</f>
        <v>Médico Generelista (consulta) - ESF - 40hrs</v>
      </c>
      <c r="B40" s="934">
        <f>'Pque N Mundo II'!B10</f>
        <v>2080</v>
      </c>
      <c r="C40" s="92">
        <f>'Pque N Mundo II'!C10</f>
        <v>1716</v>
      </c>
      <c r="D40" s="92">
        <f>'Pque N Mundo II'!D10</f>
        <v>2080</v>
      </c>
      <c r="E40" s="92">
        <f>'Pque N Mundo II'!E10</f>
        <v>1367</v>
      </c>
      <c r="F40" s="92">
        <f>'Pque N Mundo II'!F10</f>
        <v>2080</v>
      </c>
      <c r="G40" s="92">
        <f>'Pque N Mundo II'!G10</f>
        <v>1589</v>
      </c>
      <c r="H40" s="92">
        <f>'Pque N Mundo II'!H10</f>
        <v>2080</v>
      </c>
      <c r="I40" s="92">
        <f>'Pque N Mundo II'!I10</f>
        <v>1793</v>
      </c>
      <c r="J40" s="92">
        <f>'Pque N Mundo II'!J10</f>
        <v>2080</v>
      </c>
      <c r="K40" s="92">
        <f>'Pque N Mundo II'!K10</f>
        <v>1890</v>
      </c>
      <c r="L40" s="92">
        <f>'Pque N Mundo II'!L10</f>
        <v>10400</v>
      </c>
      <c r="M40" s="92">
        <f>'Pque N Mundo II'!M10</f>
        <v>8355</v>
      </c>
      <c r="N40" s="927">
        <f>'Pque N Mundo II'!N10</f>
        <v>0.80336538461538465</v>
      </c>
    </row>
    <row r="41" spans="1:14" x14ac:dyDescent="0.25">
      <c r="A41" s="214" t="str">
        <f>'Pque N Mundo II'!A11</f>
        <v>Médico Generelista (VD) - ESF</v>
      </c>
      <c r="B41" s="934">
        <f>'Pque N Mundo II'!B11</f>
        <v>80</v>
      </c>
      <c r="C41" s="92">
        <f>'Pque N Mundo II'!C11</f>
        <v>44</v>
      </c>
      <c r="D41" s="92">
        <f>'Pque N Mundo II'!D11</f>
        <v>80</v>
      </c>
      <c r="E41" s="92">
        <f>'Pque N Mundo II'!E11</f>
        <v>46</v>
      </c>
      <c r="F41" s="92">
        <f>'Pque N Mundo II'!F11</f>
        <v>80</v>
      </c>
      <c r="G41" s="92">
        <f>'Pque N Mundo II'!G11</f>
        <v>55</v>
      </c>
      <c r="H41" s="92">
        <f>'Pque N Mundo II'!H11</f>
        <v>80</v>
      </c>
      <c r="I41" s="92">
        <f>'Pque N Mundo II'!I11</f>
        <v>92</v>
      </c>
      <c r="J41" s="92">
        <f>'Pque N Mundo II'!J11</f>
        <v>80</v>
      </c>
      <c r="K41" s="92">
        <f>'Pque N Mundo II'!K11</f>
        <v>73</v>
      </c>
      <c r="L41" s="92">
        <f>'Pque N Mundo II'!L11</f>
        <v>400</v>
      </c>
      <c r="M41" s="92">
        <f>'Pque N Mundo II'!M11</f>
        <v>310</v>
      </c>
      <c r="N41" s="927">
        <f>'Pque N Mundo II'!N11</f>
        <v>0.77500000000000002</v>
      </c>
    </row>
    <row r="42" spans="1:14" x14ac:dyDescent="0.25">
      <c r="A42" s="214" t="str">
        <f>'Pque N Mundo II'!A12</f>
        <v>Enfermeiro (consulta) - ESF - 40hrs</v>
      </c>
      <c r="B42" s="934">
        <f>'Pque N Mundo II'!B12</f>
        <v>900</v>
      </c>
      <c r="C42" s="92">
        <f>'Pque N Mundo II'!C12</f>
        <v>813</v>
      </c>
      <c r="D42" s="92">
        <f>'Pque N Mundo II'!D12</f>
        <v>900</v>
      </c>
      <c r="E42" s="92">
        <f>'Pque N Mundo II'!E12</f>
        <v>983</v>
      </c>
      <c r="F42" s="92">
        <f>'Pque N Mundo II'!F12</f>
        <v>900</v>
      </c>
      <c r="G42" s="92">
        <f>'Pque N Mundo II'!G12</f>
        <v>808</v>
      </c>
      <c r="H42" s="92">
        <f>'Pque N Mundo II'!H12</f>
        <v>900</v>
      </c>
      <c r="I42" s="92">
        <f>'Pque N Mundo II'!I12</f>
        <v>987</v>
      </c>
      <c r="J42" s="92">
        <f>'Pque N Mundo II'!J12</f>
        <v>900</v>
      </c>
      <c r="K42" s="92">
        <f>'Pque N Mundo II'!K12</f>
        <v>841</v>
      </c>
      <c r="L42" s="92">
        <f>'Pque N Mundo II'!L12</f>
        <v>4500</v>
      </c>
      <c r="M42" s="92">
        <f>'Pque N Mundo II'!M12</f>
        <v>4432</v>
      </c>
      <c r="N42" s="927">
        <f>'Pque N Mundo II'!N12</f>
        <v>0.98488888888888892</v>
      </c>
    </row>
    <row r="43" spans="1:14" x14ac:dyDescent="0.25">
      <c r="A43" s="214" t="str">
        <f>'Pque N Mundo II'!A13</f>
        <v>Enfermeiro (VD) - ESF</v>
      </c>
      <c r="B43" s="934">
        <f>'Pque N Mundo II'!B13</f>
        <v>80</v>
      </c>
      <c r="C43" s="92">
        <f>'Pque N Mundo II'!C13</f>
        <v>90</v>
      </c>
      <c r="D43" s="92">
        <f>'Pque N Mundo II'!D13</f>
        <v>80</v>
      </c>
      <c r="E43" s="92">
        <f>'Pque N Mundo II'!E13</f>
        <v>90</v>
      </c>
      <c r="F43" s="92">
        <f>'Pque N Mundo II'!F13</f>
        <v>80</v>
      </c>
      <c r="G43" s="92">
        <f>'Pque N Mundo II'!G13</f>
        <v>93</v>
      </c>
      <c r="H43" s="92">
        <f>'Pque N Mundo II'!H13</f>
        <v>80</v>
      </c>
      <c r="I43" s="92">
        <f>'Pque N Mundo II'!I13</f>
        <v>85</v>
      </c>
      <c r="J43" s="92">
        <f>'Pque N Mundo II'!J13</f>
        <v>80</v>
      </c>
      <c r="K43" s="92">
        <f>'Pque N Mundo II'!K13</f>
        <v>91</v>
      </c>
      <c r="L43" s="92">
        <f>'Pque N Mundo II'!L13</f>
        <v>400</v>
      </c>
      <c r="M43" s="92">
        <f>'Pque N Mundo II'!M13</f>
        <v>449</v>
      </c>
      <c r="N43" s="927">
        <f>'Pque N Mundo II'!N13</f>
        <v>1.1225000000000001</v>
      </c>
    </row>
    <row r="44" spans="1:14" x14ac:dyDescent="0.25">
      <c r="A44" s="214" t="str">
        <f>'Pque N Mundo II'!A14</f>
        <v>Cirurgião Dentista (consulta/ atendimento) - ESF - 40hrs</v>
      </c>
      <c r="B44" s="934">
        <f>'Pque N Mundo II'!B14</f>
        <v>384</v>
      </c>
      <c r="C44" s="92">
        <f>'Pque N Mundo II'!C14</f>
        <v>362</v>
      </c>
      <c r="D44" s="92">
        <f>'Pque N Mundo II'!D14</f>
        <v>384</v>
      </c>
      <c r="E44" s="92">
        <f>'Pque N Mundo II'!E14</f>
        <v>275</v>
      </c>
      <c r="F44" s="92">
        <f>'Pque N Mundo II'!F14</f>
        <v>384</v>
      </c>
      <c r="G44" s="92">
        <f>'Pque N Mundo II'!G14</f>
        <v>296</v>
      </c>
      <c r="H44" s="92">
        <f>'Pque N Mundo II'!H14</f>
        <v>384</v>
      </c>
      <c r="I44" s="92">
        <f>'Pque N Mundo II'!I14</f>
        <v>322</v>
      </c>
      <c r="J44" s="92">
        <f>'Pque N Mundo II'!J14</f>
        <v>384</v>
      </c>
      <c r="K44" s="92">
        <f>'Pque N Mundo II'!K14</f>
        <v>306</v>
      </c>
      <c r="L44" s="92">
        <f>'Pque N Mundo II'!L14</f>
        <v>1920</v>
      </c>
      <c r="M44" s="92">
        <f>'Pque N Mundo II'!M14</f>
        <v>1561</v>
      </c>
      <c r="N44" s="927">
        <f>'Pque N Mundo II'!N14</f>
        <v>0.8130208333333333</v>
      </c>
    </row>
    <row r="45" spans="1:14" x14ac:dyDescent="0.25">
      <c r="A45" s="214" t="str">
        <f>'Pque N Mundo II'!A15</f>
        <v>Cirurgião Dentista (TI clínico restaurador) - ESF - 40hrs</v>
      </c>
      <c r="B45" s="934">
        <f>'Pque N Mundo II'!B15</f>
        <v>58</v>
      </c>
      <c r="C45" s="92">
        <f>'Pque N Mundo II'!C15</f>
        <v>153</v>
      </c>
      <c r="D45" s="92">
        <f>'Pque N Mundo II'!D15</f>
        <v>58</v>
      </c>
      <c r="E45" s="92">
        <f>'Pque N Mundo II'!E15</f>
        <v>74</v>
      </c>
      <c r="F45" s="92">
        <f>'Pque N Mundo II'!F15</f>
        <v>58</v>
      </c>
      <c r="G45" s="92">
        <f>'Pque N Mundo II'!G15</f>
        <v>72</v>
      </c>
      <c r="H45" s="92">
        <f>'Pque N Mundo II'!H15</f>
        <v>58</v>
      </c>
      <c r="I45" s="92">
        <f>'Pque N Mundo II'!I15</f>
        <v>65</v>
      </c>
      <c r="J45" s="92">
        <f>'Pque N Mundo II'!J15</f>
        <v>58</v>
      </c>
      <c r="K45" s="92">
        <f>'Pque N Mundo II'!K15</f>
        <v>108</v>
      </c>
      <c r="L45" s="92">
        <f>'Pque N Mundo II'!L15</f>
        <v>290</v>
      </c>
      <c r="M45" s="92">
        <f>'Pque N Mundo II'!M15</f>
        <v>472</v>
      </c>
      <c r="N45" s="927">
        <f>'Pque N Mundo II'!N15</f>
        <v>1.6275862068965516</v>
      </c>
    </row>
    <row r="46" spans="1:14" x14ac:dyDescent="0.25">
      <c r="A46" s="214" t="str">
        <f>'Pque N Mundo II'!A16</f>
        <v>Cirurgião Dentista (TI prótese) ESF - 40hrs</v>
      </c>
      <c r="B46" s="934">
        <f>'Pque N Mundo II'!B16</f>
        <v>16</v>
      </c>
      <c r="C46" s="92">
        <f>'Pque N Mundo II'!C16</f>
        <v>15</v>
      </c>
      <c r="D46" s="92">
        <f>'Pque N Mundo II'!D16</f>
        <v>16</v>
      </c>
      <c r="E46" s="92">
        <f>'Pque N Mundo II'!E16</f>
        <v>11</v>
      </c>
      <c r="F46" s="92">
        <f>'Pque N Mundo II'!F16</f>
        <v>16</v>
      </c>
      <c r="G46" s="92">
        <f>'Pque N Mundo II'!G16</f>
        <v>14</v>
      </c>
      <c r="H46" s="92">
        <f>'Pque N Mundo II'!H16</f>
        <v>16</v>
      </c>
      <c r="I46" s="92">
        <f>'Pque N Mundo II'!I16</f>
        <v>11</v>
      </c>
      <c r="J46" s="92">
        <f>'Pque N Mundo II'!J16</f>
        <v>16</v>
      </c>
      <c r="K46" s="92">
        <f>'Pque N Mundo II'!K16</f>
        <v>24</v>
      </c>
      <c r="L46" s="92">
        <f>'Pque N Mundo II'!L16</f>
        <v>80</v>
      </c>
      <c r="M46" s="92">
        <f>'Pque N Mundo II'!M16</f>
        <v>75</v>
      </c>
      <c r="N46" s="927">
        <f>'Pque N Mundo II'!N16</f>
        <v>0.9375</v>
      </c>
    </row>
    <row r="47" spans="1:14" x14ac:dyDescent="0.25">
      <c r="A47" s="214" t="str">
        <f>'Pque N Mundo II'!A17</f>
        <v>Cirurgião Dentista (consulta/ atendimento) - 20hrs</v>
      </c>
      <c r="B47" s="934">
        <f>'Pque N Mundo II'!B17</f>
        <v>174</v>
      </c>
      <c r="C47" s="92">
        <f>'Pque N Mundo II'!C17</f>
        <v>136</v>
      </c>
      <c r="D47" s="92">
        <f>'Pque N Mundo II'!D17</f>
        <v>174</v>
      </c>
      <c r="E47" s="92">
        <f>'Pque N Mundo II'!E17</f>
        <v>156</v>
      </c>
      <c r="F47" s="92">
        <f>'Pque N Mundo II'!F17</f>
        <v>174</v>
      </c>
      <c r="G47" s="92">
        <f>'Pque N Mundo II'!G17</f>
        <v>164</v>
      </c>
      <c r="H47" s="92">
        <f>'Pque N Mundo II'!H17</f>
        <v>174</v>
      </c>
      <c r="I47" s="92">
        <f>'Pque N Mundo II'!I17</f>
        <v>170</v>
      </c>
      <c r="J47" s="92">
        <f>'Pque N Mundo II'!J17</f>
        <v>174</v>
      </c>
      <c r="K47" s="92">
        <f>'Pque N Mundo II'!K17</f>
        <v>135</v>
      </c>
      <c r="L47" s="92">
        <f>'Pque N Mundo II'!L17</f>
        <v>870</v>
      </c>
      <c r="M47" s="92">
        <f>'Pque N Mundo II'!M17</f>
        <v>761</v>
      </c>
      <c r="N47" s="927">
        <f>'Pque N Mundo II'!N17</f>
        <v>0.87471264367816093</v>
      </c>
    </row>
    <row r="48" spans="1:14" x14ac:dyDescent="0.25">
      <c r="A48" s="214" t="str">
        <f>'Pque N Mundo II'!A18</f>
        <v>Cirurgião Dentista (TI clínico restaurador) - 20hrs</v>
      </c>
      <c r="B48" s="934">
        <f>'Pque N Mundo II'!B18</f>
        <v>26</v>
      </c>
      <c r="C48" s="92">
        <f>'Pque N Mundo II'!C18</f>
        <v>23</v>
      </c>
      <c r="D48" s="92">
        <f>'Pque N Mundo II'!D18</f>
        <v>26</v>
      </c>
      <c r="E48" s="92">
        <f>'Pque N Mundo II'!E18</f>
        <v>17</v>
      </c>
      <c r="F48" s="92">
        <f>'Pque N Mundo II'!F18</f>
        <v>26</v>
      </c>
      <c r="G48" s="92">
        <f>'Pque N Mundo II'!G18</f>
        <v>43</v>
      </c>
      <c r="H48" s="92">
        <f>'Pque N Mundo II'!H18</f>
        <v>26</v>
      </c>
      <c r="I48" s="92">
        <f>'Pque N Mundo II'!I18</f>
        <v>25</v>
      </c>
      <c r="J48" s="92">
        <f>'Pque N Mundo II'!J18</f>
        <v>26</v>
      </c>
      <c r="K48" s="92">
        <f>'Pque N Mundo II'!K18</f>
        <v>54</v>
      </c>
      <c r="L48" s="92">
        <f>'Pque N Mundo II'!L18</f>
        <v>130</v>
      </c>
      <c r="M48" s="92">
        <f>'Pque N Mundo II'!M18</f>
        <v>162</v>
      </c>
      <c r="N48" s="927">
        <f>'Pque N Mundo II'!N18</f>
        <v>1.2461538461538462</v>
      </c>
    </row>
    <row r="49" spans="1:14" x14ac:dyDescent="0.25">
      <c r="A49" s="214" t="str">
        <f>'Pque N Mundo II'!A19</f>
        <v>Cirurgião Dentista (TI prótese) - 20hrs</v>
      </c>
      <c r="B49" s="934">
        <f>'Pque N Mundo II'!B19</f>
        <v>8</v>
      </c>
      <c r="C49" s="92">
        <f>'Pque N Mundo II'!C19</f>
        <v>2</v>
      </c>
      <c r="D49" s="92">
        <f>'Pque N Mundo II'!D19</f>
        <v>8</v>
      </c>
      <c r="E49" s="92">
        <f>'Pque N Mundo II'!E19</f>
        <v>3</v>
      </c>
      <c r="F49" s="92">
        <f>'Pque N Mundo II'!F19</f>
        <v>8</v>
      </c>
      <c r="G49" s="92">
        <f>'Pque N Mundo II'!G19</f>
        <v>6</v>
      </c>
      <c r="H49" s="92">
        <f>'Pque N Mundo II'!H19</f>
        <v>8</v>
      </c>
      <c r="I49" s="92">
        <f>'Pque N Mundo II'!I19</f>
        <v>11</v>
      </c>
      <c r="J49" s="92">
        <f>'Pque N Mundo II'!J19</f>
        <v>8</v>
      </c>
      <c r="K49" s="92">
        <f>'Pque N Mundo II'!K19</f>
        <v>13</v>
      </c>
      <c r="L49" s="92">
        <f>'Pque N Mundo II'!L19</f>
        <v>40</v>
      </c>
      <c r="M49" s="92">
        <f>'Pque N Mundo II'!M19</f>
        <v>35</v>
      </c>
      <c r="N49" s="927">
        <f>'Pque N Mundo II'!N19</f>
        <v>0.875</v>
      </c>
    </row>
    <row r="50" spans="1:14" x14ac:dyDescent="0.25">
      <c r="A50" s="214" t="str">
        <f>'Pque N Mundo II'!A20</f>
        <v>Médico Clínico (consulta) - 20hrs</v>
      </c>
      <c r="B50" s="934">
        <f>'Pque N Mundo II'!B20</f>
        <v>528</v>
      </c>
      <c r="C50" s="92">
        <f>'Pque N Mundo II'!C20</f>
        <v>380</v>
      </c>
      <c r="D50" s="92">
        <f>'Pque N Mundo II'!D20</f>
        <v>528</v>
      </c>
      <c r="E50" s="92">
        <f>'Pque N Mundo II'!E20</f>
        <v>437</v>
      </c>
      <c r="F50" s="92">
        <f>'Pque N Mundo II'!F20</f>
        <v>528</v>
      </c>
      <c r="G50" s="92">
        <f>'Pque N Mundo II'!G20</f>
        <v>358</v>
      </c>
      <c r="H50" s="92">
        <f>'Pque N Mundo II'!H20</f>
        <v>528</v>
      </c>
      <c r="I50" s="92">
        <f>'Pque N Mundo II'!I20</f>
        <v>284</v>
      </c>
      <c r="J50" s="92">
        <f>'Pque N Mundo II'!J20</f>
        <v>528</v>
      </c>
      <c r="K50" s="92">
        <f>'Pque N Mundo II'!K20</f>
        <v>410</v>
      </c>
      <c r="L50" s="92">
        <f>'Pque N Mundo II'!L20</f>
        <v>2640</v>
      </c>
      <c r="M50" s="92">
        <f>'Pque N Mundo II'!M20</f>
        <v>1869</v>
      </c>
      <c r="N50" s="927">
        <f>'Pque N Mundo II'!N20</f>
        <v>0.7079545454545455</v>
      </c>
    </row>
    <row r="51" spans="1:14" x14ac:dyDescent="0.25">
      <c r="A51" s="214" t="str">
        <f>'Pque N Mundo II'!A21</f>
        <v>Médico Pediatra (consulta) - 20hrs</v>
      </c>
      <c r="B51" s="934">
        <f>'Pque N Mundo II'!B21</f>
        <v>264</v>
      </c>
      <c r="C51" s="92">
        <f>'Pque N Mundo II'!C21</f>
        <v>225</v>
      </c>
      <c r="D51" s="92">
        <f>'Pque N Mundo II'!D21</f>
        <v>264</v>
      </c>
      <c r="E51" s="92">
        <f>'Pque N Mundo II'!E21</f>
        <v>184</v>
      </c>
      <c r="F51" s="92">
        <f>'Pque N Mundo II'!F21</f>
        <v>264</v>
      </c>
      <c r="G51" s="92">
        <f>'Pque N Mundo II'!G21</f>
        <v>119</v>
      </c>
      <c r="H51" s="92">
        <f>'Pque N Mundo II'!H21</f>
        <v>264</v>
      </c>
      <c r="I51" s="92">
        <f>'Pque N Mundo II'!I21</f>
        <v>126</v>
      </c>
      <c r="J51" s="92">
        <f>'Pque N Mundo II'!J21</f>
        <v>264</v>
      </c>
      <c r="K51" s="92">
        <f>'Pque N Mundo II'!K21</f>
        <v>166</v>
      </c>
      <c r="L51" s="92">
        <f>'Pque N Mundo II'!L21</f>
        <v>1320</v>
      </c>
      <c r="M51" s="92">
        <f>'Pque N Mundo II'!M21</f>
        <v>820</v>
      </c>
      <c r="N51" s="927">
        <f>'Pque N Mundo II'!N21</f>
        <v>0.62121212121212122</v>
      </c>
    </row>
    <row r="52" spans="1:14" x14ac:dyDescent="0.25">
      <c r="A52" s="214" t="str">
        <f>'Pque N Mundo II'!A22</f>
        <v>Médico Psiquiatria (consulta) - 20hrs</v>
      </c>
      <c r="B52" s="934">
        <f>'Pque N Mundo II'!B22</f>
        <v>160</v>
      </c>
      <c r="C52" s="92">
        <f>'Pque N Mundo II'!C22</f>
        <v>0</v>
      </c>
      <c r="D52" s="92">
        <f>'Pque N Mundo II'!D22</f>
        <v>160</v>
      </c>
      <c r="E52" s="92">
        <f>'Pque N Mundo II'!E22</f>
        <v>0</v>
      </c>
      <c r="F52" s="92">
        <f>'Pque N Mundo II'!F22</f>
        <v>160</v>
      </c>
      <c r="G52" s="92">
        <f>'Pque N Mundo II'!G22</f>
        <v>0</v>
      </c>
      <c r="H52" s="92">
        <f>'Pque N Mundo II'!H22</f>
        <v>160</v>
      </c>
      <c r="I52" s="92">
        <f>'Pque N Mundo II'!I22</f>
        <v>0</v>
      </c>
      <c r="J52" s="92">
        <f>'Pque N Mundo II'!J22</f>
        <v>160</v>
      </c>
      <c r="K52" s="92">
        <f>'Pque N Mundo II'!K22</f>
        <v>0</v>
      </c>
      <c r="L52" s="92">
        <f>'Pque N Mundo II'!L22</f>
        <v>800</v>
      </c>
      <c r="M52" s="92">
        <f>'Pque N Mundo II'!M22</f>
        <v>0</v>
      </c>
      <c r="N52" s="927">
        <f>'Pque N Mundo II'!N22</f>
        <v>0</v>
      </c>
    </row>
    <row r="53" spans="1:14" x14ac:dyDescent="0.25">
      <c r="A53" s="214" t="str">
        <f>'Pque N Mundo II'!A23</f>
        <v>Médico Psiquiatria EMULTI (consulta) - 20hrs</v>
      </c>
      <c r="B53" s="934">
        <f>'Pque N Mundo II'!B23</f>
        <v>110</v>
      </c>
      <c r="C53" s="92">
        <f>'Pque N Mundo II'!C23</f>
        <v>164</v>
      </c>
      <c r="D53" s="92">
        <f>'Pque N Mundo II'!D23</f>
        <v>110</v>
      </c>
      <c r="E53" s="92">
        <f>'Pque N Mundo II'!E23</f>
        <v>152</v>
      </c>
      <c r="F53" s="92">
        <f>'Pque N Mundo II'!F23</f>
        <v>110</v>
      </c>
      <c r="G53" s="92">
        <f>'Pque N Mundo II'!G23</f>
        <v>81</v>
      </c>
      <c r="H53" s="92">
        <f>'Pque N Mundo II'!H23</f>
        <v>110</v>
      </c>
      <c r="I53" s="92">
        <f>'Pque N Mundo II'!I23</f>
        <v>105</v>
      </c>
      <c r="J53" s="92">
        <f>'Pque N Mundo II'!J23</f>
        <v>110</v>
      </c>
      <c r="K53" s="92">
        <f>'Pque N Mundo II'!K23</f>
        <v>138</v>
      </c>
      <c r="L53" s="92">
        <f>'Pque N Mundo II'!L23</f>
        <v>550</v>
      </c>
      <c r="M53" s="92">
        <f>'Pque N Mundo II'!M23</f>
        <v>640</v>
      </c>
      <c r="N53" s="927">
        <f>'Pque N Mundo II'!N23</f>
        <v>1.1636363636363636</v>
      </c>
    </row>
    <row r="54" spans="1:14" x14ac:dyDescent="0.25">
      <c r="A54" s="214" t="str">
        <f>'Pque N Mundo II'!A24</f>
        <v>Médico Psiquiatria EMULTI (nº grupos)</v>
      </c>
      <c r="B54" s="934">
        <f>'Pque N Mundo II'!B24</f>
        <v>4</v>
      </c>
      <c r="C54" s="92">
        <f>'Pque N Mundo II'!C24</f>
        <v>0</v>
      </c>
      <c r="D54" s="92">
        <f>'Pque N Mundo II'!D24</f>
        <v>4</v>
      </c>
      <c r="E54" s="92">
        <f>'Pque N Mundo II'!E24</f>
        <v>0</v>
      </c>
      <c r="F54" s="92">
        <f>'Pque N Mundo II'!F24</f>
        <v>4</v>
      </c>
      <c r="G54" s="92">
        <f>'Pque N Mundo II'!G24</f>
        <v>0</v>
      </c>
      <c r="H54" s="92">
        <f>'Pque N Mundo II'!H24</f>
        <v>4</v>
      </c>
      <c r="I54" s="92">
        <f>'Pque N Mundo II'!I24</f>
        <v>0</v>
      </c>
      <c r="J54" s="92">
        <f>'Pque N Mundo II'!J24</f>
        <v>4</v>
      </c>
      <c r="K54" s="92">
        <f>'Pque N Mundo II'!K24</f>
        <v>0</v>
      </c>
      <c r="L54" s="92">
        <f>'Pque N Mundo II'!L24</f>
        <v>20</v>
      </c>
      <c r="M54" s="92">
        <f>'Pque N Mundo II'!M24</f>
        <v>0</v>
      </c>
      <c r="N54" s="927">
        <f>'Pque N Mundo II'!N24</f>
        <v>0</v>
      </c>
    </row>
    <row r="55" spans="1:14" x14ac:dyDescent="0.25">
      <c r="A55" s="214" t="str">
        <f>'Pque N Mundo II'!A25</f>
        <v>Médico Ginecologista (consulta) - 20hrs</v>
      </c>
      <c r="B55" s="934">
        <f>'Pque N Mundo II'!B25</f>
        <v>528</v>
      </c>
      <c r="C55" s="92">
        <f>'Pque N Mundo II'!C25</f>
        <v>484</v>
      </c>
      <c r="D55" s="92">
        <f>'Pque N Mundo II'!D25</f>
        <v>528</v>
      </c>
      <c r="E55" s="92">
        <f>'Pque N Mundo II'!E25</f>
        <v>370</v>
      </c>
      <c r="F55" s="92">
        <f>'Pque N Mundo II'!F25</f>
        <v>528</v>
      </c>
      <c r="G55" s="92">
        <f>'Pque N Mundo II'!G25</f>
        <v>443</v>
      </c>
      <c r="H55" s="92">
        <f>'Pque N Mundo II'!H25</f>
        <v>528</v>
      </c>
      <c r="I55" s="92">
        <f>'Pque N Mundo II'!I25</f>
        <v>185</v>
      </c>
      <c r="J55" s="92">
        <f>'Pque N Mundo II'!J25</f>
        <v>528</v>
      </c>
      <c r="K55" s="92">
        <f>'Pque N Mundo II'!K25</f>
        <v>388</v>
      </c>
      <c r="L55" s="92">
        <f>'Pque N Mundo II'!L25</f>
        <v>2640</v>
      </c>
      <c r="M55" s="92">
        <f>'Pque N Mundo II'!M25</f>
        <v>1870</v>
      </c>
      <c r="N55" s="927">
        <f>'Pque N Mundo II'!N25</f>
        <v>0.70833333333333337</v>
      </c>
    </row>
    <row r="56" spans="1:14" x14ac:dyDescent="0.25">
      <c r="A56" s="214" t="str">
        <f>'Pque N Mundo II'!A26</f>
        <v>Médico Ginecologia EMULTI (consulta) - 20hrs</v>
      </c>
      <c r="B56" s="934">
        <f>'Pque N Mundo II'!B26</f>
        <v>120</v>
      </c>
      <c r="C56" s="92">
        <f>'Pque N Mundo II'!C26</f>
        <v>139</v>
      </c>
      <c r="D56" s="92">
        <f>'Pque N Mundo II'!D26</f>
        <v>120</v>
      </c>
      <c r="E56" s="92">
        <f>'Pque N Mundo II'!E26</f>
        <v>129</v>
      </c>
      <c r="F56" s="92">
        <f>'Pque N Mundo II'!F26</f>
        <v>120</v>
      </c>
      <c r="G56" s="92">
        <f>'Pque N Mundo II'!G26</f>
        <v>85</v>
      </c>
      <c r="H56" s="92">
        <f>'Pque N Mundo II'!H26</f>
        <v>120</v>
      </c>
      <c r="I56" s="92">
        <f>'Pque N Mundo II'!I26</f>
        <v>116</v>
      </c>
      <c r="J56" s="92">
        <f>'Pque N Mundo II'!J26</f>
        <v>120</v>
      </c>
      <c r="K56" s="92">
        <f>'Pque N Mundo II'!K26</f>
        <v>83</v>
      </c>
      <c r="L56" s="92">
        <f>'Pque N Mundo II'!L26</f>
        <v>600</v>
      </c>
      <c r="M56" s="92">
        <f>'Pque N Mundo II'!M26</f>
        <v>552</v>
      </c>
      <c r="N56" s="927">
        <f>'Pque N Mundo II'!N26</f>
        <v>0.92</v>
      </c>
    </row>
    <row r="57" spans="1:14" x14ac:dyDescent="0.25">
      <c r="A57" s="214" t="str">
        <f>'Pque N Mundo II'!A27</f>
        <v>Médico Ginecologia EMULTI (nº grupos)</v>
      </c>
      <c r="B57" s="934">
        <f>'Pque N Mundo II'!B27</f>
        <v>4</v>
      </c>
      <c r="C57" s="92">
        <f>'Pque N Mundo II'!C27</f>
        <v>7</v>
      </c>
      <c r="D57" s="92">
        <f>'Pque N Mundo II'!D27</f>
        <v>4</v>
      </c>
      <c r="E57" s="92">
        <f>'Pque N Mundo II'!E27</f>
        <v>8</v>
      </c>
      <c r="F57" s="92">
        <f>'Pque N Mundo II'!F27</f>
        <v>4</v>
      </c>
      <c r="G57" s="92">
        <f>'Pque N Mundo II'!G27</f>
        <v>4</v>
      </c>
      <c r="H57" s="92">
        <f>'Pque N Mundo II'!H27</f>
        <v>4</v>
      </c>
      <c r="I57" s="92">
        <f>'Pque N Mundo II'!I27</f>
        <v>7</v>
      </c>
      <c r="J57" s="92">
        <f>'Pque N Mundo II'!J27</f>
        <v>4</v>
      </c>
      <c r="K57" s="92">
        <f>'Pque N Mundo II'!K27</f>
        <v>5</v>
      </c>
      <c r="L57" s="92">
        <f>'Pque N Mundo II'!L27</f>
        <v>20</v>
      </c>
      <c r="M57" s="92">
        <f>'Pque N Mundo II'!M27</f>
        <v>31</v>
      </c>
      <c r="N57" s="927">
        <f>'Pque N Mundo II'!N27</f>
        <v>1.55</v>
      </c>
    </row>
    <row r="58" spans="1:14" x14ac:dyDescent="0.25">
      <c r="A58" s="214" t="str">
        <f>'Pque N Mundo II'!A28</f>
        <v>Enfermeiro (consulta) - 30hrs</v>
      </c>
      <c r="B58" s="934">
        <f>'Pque N Mundo II'!B28</f>
        <v>540</v>
      </c>
      <c r="C58" s="92">
        <f>'Pque N Mundo II'!C28</f>
        <v>880</v>
      </c>
      <c r="D58" s="92">
        <f>'Pque N Mundo II'!D28</f>
        <v>540</v>
      </c>
      <c r="E58" s="92">
        <f>'Pque N Mundo II'!E28</f>
        <v>763</v>
      </c>
      <c r="F58" s="92">
        <f>'Pque N Mundo II'!F28</f>
        <v>540</v>
      </c>
      <c r="G58" s="92">
        <f>'Pque N Mundo II'!G28</f>
        <v>1028</v>
      </c>
      <c r="H58" s="92">
        <f>'Pque N Mundo II'!H28</f>
        <v>540</v>
      </c>
      <c r="I58" s="92">
        <f>'Pque N Mundo II'!I28</f>
        <v>883</v>
      </c>
      <c r="J58" s="92">
        <f>'Pque N Mundo II'!J28</f>
        <v>540</v>
      </c>
      <c r="K58" s="92">
        <f>'Pque N Mundo II'!K28</f>
        <v>997</v>
      </c>
      <c r="L58" s="92">
        <f>'Pque N Mundo II'!L28</f>
        <v>2700</v>
      </c>
      <c r="M58" s="92">
        <f>'Pque N Mundo II'!M28</f>
        <v>4551</v>
      </c>
      <c r="N58" s="927">
        <f>'Pque N Mundo II'!N28</f>
        <v>1.6855555555555555</v>
      </c>
    </row>
    <row r="59" spans="1:14" x14ac:dyDescent="0.25">
      <c r="A59" s="214" t="str">
        <f>'Pque N Mundo II'!A29</f>
        <v>Enfermeiro (visita) - 30hrs</v>
      </c>
      <c r="B59" s="934">
        <f>'Pque N Mundo II'!B29</f>
        <v>30</v>
      </c>
      <c r="C59" s="92">
        <f>'Pque N Mundo II'!C29</f>
        <v>30</v>
      </c>
      <c r="D59" s="92">
        <f>'Pque N Mundo II'!D29</f>
        <v>30</v>
      </c>
      <c r="E59" s="92">
        <f>'Pque N Mundo II'!E29</f>
        <v>29</v>
      </c>
      <c r="F59" s="92">
        <f>'Pque N Mundo II'!F29</f>
        <v>30</v>
      </c>
      <c r="G59" s="92">
        <f>'Pque N Mundo II'!G29</f>
        <v>41</v>
      </c>
      <c r="H59" s="92">
        <f>'Pque N Mundo II'!H29</f>
        <v>30</v>
      </c>
      <c r="I59" s="92">
        <f>'Pque N Mundo II'!I29</f>
        <v>36</v>
      </c>
      <c r="J59" s="92">
        <f>'Pque N Mundo II'!J29</f>
        <v>30</v>
      </c>
      <c r="K59" s="92">
        <f>'Pque N Mundo II'!K29</f>
        <v>34</v>
      </c>
      <c r="L59" s="92">
        <f>'Pque N Mundo II'!L29</f>
        <v>150</v>
      </c>
      <c r="M59" s="92">
        <f>'Pque N Mundo II'!M29</f>
        <v>170</v>
      </c>
      <c r="N59" s="927">
        <f>'Pque N Mundo II'!N29</f>
        <v>1.1333333333333333</v>
      </c>
    </row>
    <row r="60" spans="1:14" x14ac:dyDescent="0.25">
      <c r="A60" s="214" t="str">
        <f>'Pque N Mundo II'!A30</f>
        <v>Assistente Social (consulta/ VD) - 30hrs</v>
      </c>
      <c r="B60" s="934">
        <f>'Pque N Mundo II'!B30</f>
        <v>122</v>
      </c>
      <c r="C60" s="92">
        <f>'Pque N Mundo II'!C30</f>
        <v>0</v>
      </c>
      <c r="D60" s="92">
        <f>'Pque N Mundo II'!D30</f>
        <v>122</v>
      </c>
      <c r="E60" s="92">
        <f>'Pque N Mundo II'!E30</f>
        <v>181</v>
      </c>
      <c r="F60" s="92">
        <f>'Pque N Mundo II'!F30</f>
        <v>122</v>
      </c>
      <c r="G60" s="92">
        <f>'Pque N Mundo II'!G30</f>
        <v>156</v>
      </c>
      <c r="H60" s="92">
        <f>'Pque N Mundo II'!H30</f>
        <v>122</v>
      </c>
      <c r="I60" s="92">
        <f>'Pque N Mundo II'!I30</f>
        <v>165</v>
      </c>
      <c r="J60" s="92">
        <f>'Pque N Mundo II'!J30</f>
        <v>122</v>
      </c>
      <c r="K60" s="92">
        <f>'Pque N Mundo II'!K30</f>
        <v>113</v>
      </c>
      <c r="L60" s="92">
        <f>'Pque N Mundo II'!L30</f>
        <v>610</v>
      </c>
      <c r="M60" s="92">
        <f>'Pque N Mundo II'!M30</f>
        <v>615</v>
      </c>
      <c r="N60" s="927">
        <f>'Pque N Mundo II'!N30</f>
        <v>1.0081967213114753</v>
      </c>
    </row>
    <row r="61" spans="1:14" x14ac:dyDescent="0.25">
      <c r="A61" s="214" t="str">
        <f>'Pque N Mundo II'!A31</f>
        <v>Assistente Social (nº grupos)</v>
      </c>
      <c r="B61" s="934">
        <f>'Pque N Mundo II'!B31</f>
        <v>30</v>
      </c>
      <c r="C61" s="92">
        <f>'Pque N Mundo II'!C31</f>
        <v>0</v>
      </c>
      <c r="D61" s="92">
        <f>'Pque N Mundo II'!D31</f>
        <v>30</v>
      </c>
      <c r="E61" s="92">
        <f>'Pque N Mundo II'!E31</f>
        <v>16</v>
      </c>
      <c r="F61" s="92">
        <f>'Pque N Mundo II'!F31</f>
        <v>30</v>
      </c>
      <c r="G61" s="92">
        <f>'Pque N Mundo II'!G31</f>
        <v>19</v>
      </c>
      <c r="H61" s="92">
        <f>'Pque N Mundo II'!H31</f>
        <v>30</v>
      </c>
      <c r="I61" s="92">
        <f>'Pque N Mundo II'!I31</f>
        <v>51</v>
      </c>
      <c r="J61" s="92">
        <f>'Pque N Mundo II'!J31</f>
        <v>30</v>
      </c>
      <c r="K61" s="92">
        <f>'Pque N Mundo II'!K31</f>
        <v>67</v>
      </c>
      <c r="L61" s="92">
        <f>'Pque N Mundo II'!L31</f>
        <v>150</v>
      </c>
      <c r="M61" s="92">
        <f>'Pque N Mundo II'!M31</f>
        <v>153</v>
      </c>
      <c r="N61" s="927">
        <f>'Pque N Mundo II'!N31</f>
        <v>1.02</v>
      </c>
    </row>
    <row r="62" spans="1:14" x14ac:dyDescent="0.25">
      <c r="A62" s="214" t="str">
        <f>'Pque N Mundo II'!A32</f>
        <v>Fonoaudiólogo (consulta/ VD) - 40hrs</v>
      </c>
      <c r="B62" s="934">
        <f>'Pque N Mundo II'!B32</f>
        <v>60</v>
      </c>
      <c r="C62" s="92">
        <f>'Pque N Mundo II'!C32</f>
        <v>67</v>
      </c>
      <c r="D62" s="92">
        <f>'Pque N Mundo II'!D32</f>
        <v>60</v>
      </c>
      <c r="E62" s="92">
        <f>'Pque N Mundo II'!E32</f>
        <v>127</v>
      </c>
      <c r="F62" s="92">
        <f>'Pque N Mundo II'!F32</f>
        <v>60</v>
      </c>
      <c r="G62" s="92">
        <f>'Pque N Mundo II'!G32</f>
        <v>128</v>
      </c>
      <c r="H62" s="92">
        <f>'Pque N Mundo II'!H32</f>
        <v>60</v>
      </c>
      <c r="I62" s="92">
        <f>'Pque N Mundo II'!I32</f>
        <v>27</v>
      </c>
      <c r="J62" s="92">
        <f>'Pque N Mundo II'!J32</f>
        <v>60</v>
      </c>
      <c r="K62" s="92">
        <f>'Pque N Mundo II'!K32</f>
        <v>103</v>
      </c>
      <c r="L62" s="92">
        <f>'Pque N Mundo II'!L32</f>
        <v>300</v>
      </c>
      <c r="M62" s="92">
        <f>'Pque N Mundo II'!M32</f>
        <v>452</v>
      </c>
      <c r="N62" s="927">
        <f>'Pque N Mundo II'!N32</f>
        <v>1.5066666666666666</v>
      </c>
    </row>
    <row r="63" spans="1:14" x14ac:dyDescent="0.25">
      <c r="A63" s="214" t="str">
        <f>'Pque N Mundo II'!A33</f>
        <v>Fonoaudiólogo (nº grupos)</v>
      </c>
      <c r="B63" s="934">
        <f>'Pque N Mundo II'!B33</f>
        <v>40</v>
      </c>
      <c r="C63" s="92">
        <f>'Pque N Mundo II'!C33</f>
        <v>50</v>
      </c>
      <c r="D63" s="92">
        <f>'Pque N Mundo II'!D33</f>
        <v>40</v>
      </c>
      <c r="E63" s="92">
        <f>'Pque N Mundo II'!E33</f>
        <v>76</v>
      </c>
      <c r="F63" s="92">
        <f>'Pque N Mundo II'!F33</f>
        <v>40</v>
      </c>
      <c r="G63" s="92">
        <f>'Pque N Mundo II'!G33</f>
        <v>69</v>
      </c>
      <c r="H63" s="92">
        <f>'Pque N Mundo II'!H33</f>
        <v>40</v>
      </c>
      <c r="I63" s="92">
        <f>'Pque N Mundo II'!I33</f>
        <v>26</v>
      </c>
      <c r="J63" s="92">
        <f>'Pque N Mundo II'!J33</f>
        <v>40</v>
      </c>
      <c r="K63" s="92">
        <f>'Pque N Mundo II'!K33</f>
        <v>76</v>
      </c>
      <c r="L63" s="92">
        <f>'Pque N Mundo II'!L33</f>
        <v>200</v>
      </c>
      <c r="M63" s="92">
        <f>'Pque N Mundo II'!M33</f>
        <v>297</v>
      </c>
      <c r="N63" s="927">
        <f>'Pque N Mundo II'!N33</f>
        <v>1.4850000000000001</v>
      </c>
    </row>
    <row r="64" spans="1:14" x14ac:dyDescent="0.25">
      <c r="A64" s="214" t="str">
        <f>'Pque N Mundo II'!A34</f>
        <v>Fisioterapeuta (consulta/ VD) - 30hrs</v>
      </c>
      <c r="B64" s="934">
        <f>'Pque N Mundo II'!B34</f>
        <v>46</v>
      </c>
      <c r="C64" s="92">
        <f>'Pque N Mundo II'!C34</f>
        <v>51</v>
      </c>
      <c r="D64" s="92">
        <f>'Pque N Mundo II'!D34</f>
        <v>46</v>
      </c>
      <c r="E64" s="92">
        <f>'Pque N Mundo II'!E34</f>
        <v>39</v>
      </c>
      <c r="F64" s="92">
        <f>'Pque N Mundo II'!F34</f>
        <v>46</v>
      </c>
      <c r="G64" s="92">
        <f>'Pque N Mundo II'!G34</f>
        <v>33</v>
      </c>
      <c r="H64" s="92">
        <f>'Pque N Mundo II'!H34</f>
        <v>46</v>
      </c>
      <c r="I64" s="92">
        <f>'Pque N Mundo II'!I34</f>
        <v>20</v>
      </c>
      <c r="J64" s="92">
        <f>'Pque N Mundo II'!J34</f>
        <v>46</v>
      </c>
      <c r="K64" s="92">
        <f>'Pque N Mundo II'!K34</f>
        <v>31</v>
      </c>
      <c r="L64" s="92">
        <f>'Pque N Mundo II'!L34</f>
        <v>230</v>
      </c>
      <c r="M64" s="92">
        <f>'Pque N Mundo II'!M34</f>
        <v>174</v>
      </c>
      <c r="N64" s="927">
        <f>'Pque N Mundo II'!N34</f>
        <v>0.75652173913043474</v>
      </c>
    </row>
    <row r="65" spans="1:14" x14ac:dyDescent="0.25">
      <c r="A65" s="214" t="str">
        <f>'Pque N Mundo II'!A35</f>
        <v>Fisioterapeuta (nº grupos)</v>
      </c>
      <c r="B65" s="934">
        <f>'Pque N Mundo II'!B35</f>
        <v>30</v>
      </c>
      <c r="C65" s="92">
        <f>'Pque N Mundo II'!C35</f>
        <v>57</v>
      </c>
      <c r="D65" s="92">
        <f>'Pque N Mundo II'!D35</f>
        <v>30</v>
      </c>
      <c r="E65" s="92">
        <f>'Pque N Mundo II'!E35</f>
        <v>72</v>
      </c>
      <c r="F65" s="92">
        <f>'Pque N Mundo II'!F35</f>
        <v>30</v>
      </c>
      <c r="G65" s="92">
        <f>'Pque N Mundo II'!G35</f>
        <v>61</v>
      </c>
      <c r="H65" s="92">
        <f>'Pque N Mundo II'!H35</f>
        <v>30</v>
      </c>
      <c r="I65" s="92">
        <f>'Pque N Mundo II'!I35</f>
        <v>69</v>
      </c>
      <c r="J65" s="92">
        <f>'Pque N Mundo II'!J35</f>
        <v>30</v>
      </c>
      <c r="K65" s="92">
        <f>'Pque N Mundo II'!K35</f>
        <v>65</v>
      </c>
      <c r="L65" s="92">
        <f>'Pque N Mundo II'!L35</f>
        <v>150</v>
      </c>
      <c r="M65" s="92">
        <f>'Pque N Mundo II'!M35</f>
        <v>324</v>
      </c>
      <c r="N65" s="927">
        <f>'Pque N Mundo II'!N35</f>
        <v>2.16</v>
      </c>
    </row>
    <row r="66" spans="1:14" x14ac:dyDescent="0.25">
      <c r="A66" s="214" t="str">
        <f>'Pque N Mundo II'!A36</f>
        <v>Nutricionista (consulta) - 40hrs</v>
      </c>
      <c r="B66" s="934">
        <f>'Pque N Mundo II'!B36</f>
        <v>60</v>
      </c>
      <c r="C66" s="92">
        <f>'Pque N Mundo II'!C36</f>
        <v>112</v>
      </c>
      <c r="D66" s="92">
        <f>'Pque N Mundo II'!D36</f>
        <v>60</v>
      </c>
      <c r="E66" s="92">
        <f>'Pque N Mundo II'!E36</f>
        <v>196</v>
      </c>
      <c r="F66" s="92">
        <f>'Pque N Mundo II'!F36</f>
        <v>60</v>
      </c>
      <c r="G66" s="92">
        <f>'Pque N Mundo II'!G36</f>
        <v>197</v>
      </c>
      <c r="H66" s="92">
        <f>'Pque N Mundo II'!H36</f>
        <v>60</v>
      </c>
      <c r="I66" s="92">
        <f>'Pque N Mundo II'!I36</f>
        <v>151</v>
      </c>
      <c r="J66" s="92">
        <f>'Pque N Mundo II'!J36</f>
        <v>60</v>
      </c>
      <c r="K66" s="92">
        <f>'Pque N Mundo II'!K36</f>
        <v>176</v>
      </c>
      <c r="L66" s="92">
        <f>'Pque N Mundo II'!L36</f>
        <v>300</v>
      </c>
      <c r="M66" s="92">
        <f>'Pque N Mundo II'!M36</f>
        <v>832</v>
      </c>
      <c r="N66" s="927">
        <f>'Pque N Mundo II'!N36</f>
        <v>2.7733333333333334</v>
      </c>
    </row>
    <row r="67" spans="1:14" x14ac:dyDescent="0.25">
      <c r="A67" s="214" t="str">
        <f>'Pque N Mundo II'!A37</f>
        <v xml:space="preserve">Nutricionista (nº grupos) </v>
      </c>
      <c r="B67" s="934">
        <f>'Pque N Mundo II'!B37</f>
        <v>40</v>
      </c>
      <c r="C67" s="92">
        <f>'Pque N Mundo II'!C37</f>
        <v>32</v>
      </c>
      <c r="D67" s="92">
        <f>'Pque N Mundo II'!D37</f>
        <v>40</v>
      </c>
      <c r="E67" s="92">
        <f>'Pque N Mundo II'!E37</f>
        <v>41</v>
      </c>
      <c r="F67" s="92">
        <f>'Pque N Mundo II'!F37</f>
        <v>40</v>
      </c>
      <c r="G67" s="92">
        <f>'Pque N Mundo II'!G37</f>
        <v>54</v>
      </c>
      <c r="H67" s="92">
        <f>'Pque N Mundo II'!H37</f>
        <v>40</v>
      </c>
      <c r="I67" s="92">
        <f>'Pque N Mundo II'!I37</f>
        <v>63</v>
      </c>
      <c r="J67" s="92">
        <f>'Pque N Mundo II'!J37</f>
        <v>40</v>
      </c>
      <c r="K67" s="92">
        <f>'Pque N Mundo II'!K37</f>
        <v>54</v>
      </c>
      <c r="L67" s="92">
        <f>'Pque N Mundo II'!L37</f>
        <v>200</v>
      </c>
      <c r="M67" s="92">
        <f>'Pque N Mundo II'!M37</f>
        <v>244</v>
      </c>
      <c r="N67" s="927">
        <f>'Pque N Mundo II'!N37</f>
        <v>1.22</v>
      </c>
    </row>
    <row r="68" spans="1:14" x14ac:dyDescent="0.25">
      <c r="A68" s="214" t="str">
        <f>'Pque N Mundo II'!A38</f>
        <v>Psicólogo (consulta/ VD) - 30/40hrs</v>
      </c>
      <c r="B68" s="934">
        <f>'Pque N Mundo II'!B38</f>
        <v>152</v>
      </c>
      <c r="C68" s="92">
        <f>'Pque N Mundo II'!C38</f>
        <v>160</v>
      </c>
      <c r="D68" s="92">
        <f>'Pque N Mundo II'!D38</f>
        <v>152</v>
      </c>
      <c r="E68" s="92">
        <f>'Pque N Mundo II'!E38</f>
        <v>260</v>
      </c>
      <c r="F68" s="92">
        <f>'Pque N Mundo II'!F38</f>
        <v>152</v>
      </c>
      <c r="G68" s="92">
        <f>'Pque N Mundo II'!G38</f>
        <v>254</v>
      </c>
      <c r="H68" s="92">
        <f>'Pque N Mundo II'!H38</f>
        <v>152</v>
      </c>
      <c r="I68" s="92">
        <f>'Pque N Mundo II'!I38</f>
        <v>213</v>
      </c>
      <c r="J68" s="92">
        <f>'Pque N Mundo II'!J38</f>
        <v>152</v>
      </c>
      <c r="K68" s="92">
        <f>'Pque N Mundo II'!K38</f>
        <v>191</v>
      </c>
      <c r="L68" s="92">
        <f>'Pque N Mundo II'!L38</f>
        <v>760</v>
      </c>
      <c r="M68" s="92">
        <f>'Pque N Mundo II'!M38</f>
        <v>1078</v>
      </c>
      <c r="N68" s="927">
        <f>'Pque N Mundo II'!N38</f>
        <v>1.418421052631579</v>
      </c>
    </row>
    <row r="69" spans="1:14" x14ac:dyDescent="0.25">
      <c r="A69" s="214" t="str">
        <f>'Pque N Mundo II'!A39</f>
        <v>Psicólogo (nº grupos)</v>
      </c>
      <c r="B69" s="934">
        <f>'Pque N Mundo II'!B39</f>
        <v>100</v>
      </c>
      <c r="C69" s="92">
        <f>'Pque N Mundo II'!C39</f>
        <v>117</v>
      </c>
      <c r="D69" s="92">
        <f>'Pque N Mundo II'!D39</f>
        <v>100</v>
      </c>
      <c r="E69" s="92">
        <f>'Pque N Mundo II'!E39</f>
        <v>141</v>
      </c>
      <c r="F69" s="92">
        <f>'Pque N Mundo II'!F39</f>
        <v>100</v>
      </c>
      <c r="G69" s="92">
        <f>'Pque N Mundo II'!G39</f>
        <v>156</v>
      </c>
      <c r="H69" s="92">
        <f>'Pque N Mundo II'!H39</f>
        <v>100</v>
      </c>
      <c r="I69" s="92">
        <f>'Pque N Mundo II'!I39</f>
        <v>124</v>
      </c>
      <c r="J69" s="92">
        <f>'Pque N Mundo II'!J39</f>
        <v>100</v>
      </c>
      <c r="K69" s="92">
        <f>'Pque N Mundo II'!K39</f>
        <v>126</v>
      </c>
      <c r="L69" s="92">
        <f>'Pque N Mundo II'!L39</f>
        <v>500</v>
      </c>
      <c r="M69" s="92">
        <f>'Pque N Mundo II'!M39</f>
        <v>664</v>
      </c>
      <c r="N69" s="927">
        <f>'Pque N Mundo II'!N39</f>
        <v>1.3280000000000001</v>
      </c>
    </row>
    <row r="70" spans="1:14" x14ac:dyDescent="0.25">
      <c r="A70" s="214" t="str">
        <f>'Pque N Mundo II'!A40</f>
        <v>Farmacêutico (consulta/ VD) - 40hrs</v>
      </c>
      <c r="B70" s="934">
        <f>'Pque N Mundo II'!B40</f>
        <v>96</v>
      </c>
      <c r="C70" s="92">
        <f>'Pque N Mundo II'!C40</f>
        <v>71</v>
      </c>
      <c r="D70" s="92">
        <f>'Pque N Mundo II'!D40</f>
        <v>96</v>
      </c>
      <c r="E70" s="92">
        <f>'Pque N Mundo II'!E40</f>
        <v>85</v>
      </c>
      <c r="F70" s="92">
        <f>'Pque N Mundo II'!F40</f>
        <v>96</v>
      </c>
      <c r="G70" s="92">
        <f>'Pque N Mundo II'!G40</f>
        <v>48</v>
      </c>
      <c r="H70" s="92">
        <f>'Pque N Mundo II'!H40</f>
        <v>96</v>
      </c>
      <c r="I70" s="92">
        <f>'Pque N Mundo II'!I40</f>
        <v>33</v>
      </c>
      <c r="J70" s="92">
        <f>'Pque N Mundo II'!J40</f>
        <v>96</v>
      </c>
      <c r="K70" s="92">
        <f>'Pque N Mundo II'!K40</f>
        <v>57</v>
      </c>
      <c r="L70" s="92">
        <f>'Pque N Mundo II'!L40</f>
        <v>480</v>
      </c>
      <c r="M70" s="92">
        <f>'Pque N Mundo II'!M40</f>
        <v>294</v>
      </c>
      <c r="N70" s="927">
        <f>'Pque N Mundo II'!N40</f>
        <v>0.61250000000000004</v>
      </c>
    </row>
    <row r="71" spans="1:14" x14ac:dyDescent="0.25">
      <c r="A71" s="214" t="str">
        <f>'Pque N Mundo II'!A41</f>
        <v>Farmacêutico (nº grupos)</v>
      </c>
      <c r="B71" s="934">
        <f>'Pque N Mundo II'!B41</f>
        <v>16</v>
      </c>
      <c r="C71" s="92">
        <f>'Pque N Mundo II'!C41</f>
        <v>12</v>
      </c>
      <c r="D71" s="92">
        <f>'Pque N Mundo II'!D41</f>
        <v>16</v>
      </c>
      <c r="E71" s="92">
        <f>'Pque N Mundo II'!E41</f>
        <v>17</v>
      </c>
      <c r="F71" s="92">
        <f>'Pque N Mundo II'!F41</f>
        <v>16</v>
      </c>
      <c r="G71" s="92">
        <f>'Pque N Mundo II'!G41</f>
        <v>13</v>
      </c>
      <c r="H71" s="92">
        <f>'Pque N Mundo II'!H41</f>
        <v>16</v>
      </c>
      <c r="I71" s="92">
        <f>'Pque N Mundo II'!I41</f>
        <v>5</v>
      </c>
      <c r="J71" s="92">
        <f>'Pque N Mundo II'!J41</f>
        <v>16</v>
      </c>
      <c r="K71" s="92">
        <f>'Pque N Mundo II'!K41</f>
        <v>8</v>
      </c>
      <c r="L71" s="92">
        <f>'Pque N Mundo II'!L41</f>
        <v>80</v>
      </c>
      <c r="M71" s="92">
        <f>'Pque N Mundo II'!M41</f>
        <v>55</v>
      </c>
      <c r="N71" s="927">
        <f>'Pque N Mundo II'!N41</f>
        <v>0.6875</v>
      </c>
    </row>
    <row r="72" spans="1:14" x14ac:dyDescent="0.25">
      <c r="A72" s="214" t="str">
        <f>'Pque N Mundo II'!A42</f>
        <v>Aux/Técnico de Enfermagem (Visitas) - 30hrs</v>
      </c>
      <c r="B72" s="934">
        <f>'Pque N Mundo II'!B42</f>
        <v>120</v>
      </c>
      <c r="C72" s="92">
        <f>'Pque N Mundo II'!C42</f>
        <v>131</v>
      </c>
      <c r="D72" s="92">
        <f>'Pque N Mundo II'!D42</f>
        <v>120</v>
      </c>
      <c r="E72" s="92">
        <f>'Pque N Mundo II'!E42</f>
        <v>110</v>
      </c>
      <c r="F72" s="92">
        <f>'Pque N Mundo II'!F42</f>
        <v>120</v>
      </c>
      <c r="G72" s="92">
        <f>'Pque N Mundo II'!G42</f>
        <v>113</v>
      </c>
      <c r="H72" s="92">
        <f>'Pque N Mundo II'!H42</f>
        <v>120</v>
      </c>
      <c r="I72" s="92">
        <f>'Pque N Mundo II'!I42</f>
        <v>106</v>
      </c>
      <c r="J72" s="92">
        <f>'Pque N Mundo II'!J42</f>
        <v>120</v>
      </c>
      <c r="K72" s="92">
        <f>'Pque N Mundo II'!K42</f>
        <v>84</v>
      </c>
      <c r="L72" s="92">
        <f>'Pque N Mundo II'!L42</f>
        <v>600</v>
      </c>
      <c r="M72" s="92">
        <f>'Pque N Mundo II'!M42</f>
        <v>544</v>
      </c>
      <c r="N72" s="927">
        <f>'Pque N Mundo II'!N42</f>
        <v>0.90666666666666662</v>
      </c>
    </row>
    <row r="73" spans="1:14" x14ac:dyDescent="0.25">
      <c r="A73" s="214" t="str">
        <f>'Pque N Mundo II'!A43</f>
        <v>Técnico de Enfermagem (Visitas) - 40hrs</v>
      </c>
      <c r="B73" s="934">
        <f>'Pque N Mundo II'!B43</f>
        <v>320</v>
      </c>
      <c r="C73" s="92">
        <f>'Pque N Mundo II'!C43</f>
        <v>357</v>
      </c>
      <c r="D73" s="92">
        <f>'Pque N Mundo II'!D43</f>
        <v>320</v>
      </c>
      <c r="E73" s="92">
        <f>'Pque N Mundo II'!E43</f>
        <v>333</v>
      </c>
      <c r="F73" s="92">
        <f>'Pque N Mundo II'!F43</f>
        <v>320</v>
      </c>
      <c r="G73" s="92">
        <f>'Pque N Mundo II'!G43</f>
        <v>306</v>
      </c>
      <c r="H73" s="92">
        <f>'Pque N Mundo II'!H43</f>
        <v>320</v>
      </c>
      <c r="I73" s="92">
        <f>'Pque N Mundo II'!I43</f>
        <v>379</v>
      </c>
      <c r="J73" s="92">
        <f>'Pque N Mundo II'!J43</f>
        <v>320</v>
      </c>
      <c r="K73" s="92">
        <f>'Pque N Mundo II'!K43</f>
        <v>303</v>
      </c>
      <c r="L73" s="92">
        <f>'Pque N Mundo II'!L43</f>
        <v>1600</v>
      </c>
      <c r="M73" s="92">
        <f>'Pque N Mundo II'!M43</f>
        <v>1678</v>
      </c>
      <c r="N73" s="927">
        <f>'Pque N Mundo II'!N43</f>
        <v>1.0487500000000001</v>
      </c>
    </row>
    <row r="74" spans="1:14" x14ac:dyDescent="0.25">
      <c r="A74" s="882" t="str">
        <f>'Pque N Mundo II'!A44</f>
        <v>PICS - Atividades Coletivas</v>
      </c>
      <c r="B74" s="943">
        <f>'Pque N Mundo II'!B44</f>
        <v>35</v>
      </c>
      <c r="C74" s="899">
        <f>'Pque N Mundo II'!C44</f>
        <v>22</v>
      </c>
      <c r="D74" s="899">
        <f>'Pque N Mundo II'!D44</f>
        <v>35</v>
      </c>
      <c r="E74" s="899">
        <f>'Pque N Mundo II'!E44</f>
        <v>57</v>
      </c>
      <c r="F74" s="899">
        <f>'Pque N Mundo II'!F44</f>
        <v>35</v>
      </c>
      <c r="G74" s="899">
        <f>'Pque N Mundo II'!G44</f>
        <v>34</v>
      </c>
      <c r="H74" s="899">
        <f>'Pque N Mundo II'!H44</f>
        <v>35</v>
      </c>
      <c r="I74" s="899">
        <f>'Pque N Mundo II'!I44</f>
        <v>61</v>
      </c>
      <c r="J74" s="899">
        <f>'Pque N Mundo II'!J44</f>
        <v>35</v>
      </c>
      <c r="K74" s="899">
        <f>'Pque N Mundo II'!K44</f>
        <v>36</v>
      </c>
      <c r="L74" s="899">
        <f>'Pque N Mundo II'!L44</f>
        <v>175</v>
      </c>
      <c r="M74" s="899">
        <f>'Pque N Mundo II'!M44</f>
        <v>210</v>
      </c>
      <c r="N74" s="929">
        <f>'Pque N Mundo II'!N44</f>
        <v>1.2</v>
      </c>
    </row>
    <row r="75" spans="1:14" ht="15.75" thickBot="1" x14ac:dyDescent="0.3">
      <c r="A75" s="882" t="str">
        <f>'Pque N Mundo II'!A45</f>
        <v>PICS - Atividades Individuais</v>
      </c>
      <c r="B75" s="943">
        <f>'Pque N Mundo II'!B45</f>
        <v>50</v>
      </c>
      <c r="C75" s="899">
        <f>'Pque N Mundo II'!C45</f>
        <v>31</v>
      </c>
      <c r="D75" s="899">
        <f>'Pque N Mundo II'!D45</f>
        <v>50</v>
      </c>
      <c r="E75" s="899">
        <f>'Pque N Mundo II'!E45</f>
        <v>35</v>
      </c>
      <c r="F75" s="899">
        <f>'Pque N Mundo II'!F45</f>
        <v>50</v>
      </c>
      <c r="G75" s="899">
        <f>'Pque N Mundo II'!G45</f>
        <v>44</v>
      </c>
      <c r="H75" s="899">
        <f>'Pque N Mundo II'!H45</f>
        <v>50</v>
      </c>
      <c r="I75" s="899">
        <f>'Pque N Mundo II'!I45</f>
        <v>127</v>
      </c>
      <c r="J75" s="899">
        <f>'Pque N Mundo II'!J45</f>
        <v>50</v>
      </c>
      <c r="K75" s="899">
        <f>'Pque N Mundo II'!K45</f>
        <v>73</v>
      </c>
      <c r="L75" s="899">
        <f>'Pque N Mundo II'!L45</f>
        <v>250</v>
      </c>
      <c r="M75" s="899">
        <f>'Pque N Mundo II'!M45</f>
        <v>310</v>
      </c>
      <c r="N75" s="929">
        <f>'Pque N Mundo II'!N45</f>
        <v>1.24</v>
      </c>
    </row>
    <row r="76" spans="1:14" ht="15.75" thickBot="1" x14ac:dyDescent="0.3">
      <c r="A76" s="846" t="str">
        <f>'Pque N Mundo II'!A46</f>
        <v>TOTAL</v>
      </c>
      <c r="B76" s="946">
        <f>'Pque N Mundo II'!B46</f>
        <v>13411</v>
      </c>
      <c r="C76" s="848">
        <f>'Pque N Mundo II'!C46</f>
        <v>13222</v>
      </c>
      <c r="D76" s="848">
        <f>'Pque N Mundo II'!D46</f>
        <v>13411</v>
      </c>
      <c r="E76" s="848">
        <f>'Pque N Mundo II'!E46</f>
        <v>13260</v>
      </c>
      <c r="F76" s="848">
        <f>'Pque N Mundo II'!F46</f>
        <v>13411</v>
      </c>
      <c r="G76" s="848">
        <f>'Pque N Mundo II'!G46</f>
        <v>12183</v>
      </c>
      <c r="H76" s="848">
        <f>'Pque N Mundo II'!H46</f>
        <v>13411</v>
      </c>
      <c r="I76" s="848">
        <f>'Pque N Mundo II'!I46</f>
        <v>11949</v>
      </c>
      <c r="J76" s="848">
        <f>'Pque N Mundo II'!J46</f>
        <v>13411</v>
      </c>
      <c r="K76" s="848">
        <f>'Pque N Mundo II'!K46</f>
        <v>12423</v>
      </c>
      <c r="L76" s="848">
        <f>'Pque N Mundo II'!L46</f>
        <v>67055</v>
      </c>
      <c r="M76" s="848">
        <f>'Pque N Mundo II'!M46</f>
        <v>63037</v>
      </c>
      <c r="N76" s="928">
        <f>'Pque N Mundo II'!N46</f>
        <v>0.94007903959436279</v>
      </c>
    </row>
    <row r="78" spans="1:14" ht="15.75" x14ac:dyDescent="0.25">
      <c r="A78" s="936" t="s">
        <v>653</v>
      </c>
      <c r="B78" s="947"/>
      <c r="C78" s="937"/>
      <c r="D78" s="937"/>
      <c r="E78" s="937"/>
      <c r="F78" s="937"/>
      <c r="G78" s="937"/>
      <c r="H78" s="937"/>
      <c r="I78" s="937"/>
      <c r="J78" s="937"/>
      <c r="K78" s="937"/>
      <c r="L78" s="937"/>
      <c r="M78" s="937"/>
      <c r="N78" s="937"/>
    </row>
    <row r="79" spans="1:14" x14ac:dyDescent="0.25">
      <c r="A79" s="919"/>
      <c r="B79" s="981" t="s">
        <v>486</v>
      </c>
      <c r="C79" s="981"/>
      <c r="D79" s="981" t="s">
        <v>682</v>
      </c>
      <c r="E79" s="981"/>
      <c r="F79" s="981" t="s">
        <v>683</v>
      </c>
      <c r="G79" s="981"/>
      <c r="H79" s="981" t="s">
        <v>684</v>
      </c>
      <c r="I79" s="981"/>
      <c r="J79" s="981" t="s">
        <v>688</v>
      </c>
      <c r="K79" s="981"/>
      <c r="L79" s="996" t="s">
        <v>487</v>
      </c>
      <c r="M79" s="996"/>
      <c r="N79" s="996"/>
    </row>
    <row r="80" spans="1:14" ht="15.75" thickBot="1" x14ac:dyDescent="0.3">
      <c r="A80" s="844" t="s">
        <v>14</v>
      </c>
      <c r="B80" s="941" t="s">
        <v>489</v>
      </c>
      <c r="C80" s="850" t="s">
        <v>488</v>
      </c>
      <c r="D80" s="920" t="s">
        <v>489</v>
      </c>
      <c r="E80" s="850" t="s">
        <v>488</v>
      </c>
      <c r="F80" s="920" t="s">
        <v>489</v>
      </c>
      <c r="G80" s="850" t="s">
        <v>488</v>
      </c>
      <c r="H80" s="920" t="s">
        <v>489</v>
      </c>
      <c r="I80" s="850" t="s">
        <v>488</v>
      </c>
      <c r="J80" s="920" t="s">
        <v>489</v>
      </c>
      <c r="K80" s="850" t="s">
        <v>488</v>
      </c>
      <c r="L80" s="850" t="s">
        <v>680</v>
      </c>
      <c r="M80" s="850" t="s">
        <v>681</v>
      </c>
      <c r="N80" s="922" t="s">
        <v>1</v>
      </c>
    </row>
    <row r="81" spans="1:14" ht="15.75" thickTop="1" x14ac:dyDescent="0.25">
      <c r="A81" s="214" t="str">
        <f>'AMA_UBS J Brasil'!A9</f>
        <v>ACS (Visita Domiciliar) - ESF - 40hrs</v>
      </c>
      <c r="B81" s="934">
        <f>'AMA_UBS J Brasil'!B9</f>
        <v>7200</v>
      </c>
      <c r="C81" s="92">
        <f>'AMA_UBS J Brasil'!C9</f>
        <v>8342</v>
      </c>
      <c r="D81" s="92">
        <f>'AMA_UBS J Brasil'!D9</f>
        <v>7200</v>
      </c>
      <c r="E81" s="92">
        <f>'AMA_UBS J Brasil'!E9</f>
        <v>8246</v>
      </c>
      <c r="F81" s="92">
        <f>'AMA_UBS J Brasil'!F9</f>
        <v>7200</v>
      </c>
      <c r="G81" s="92">
        <f>'AMA_UBS J Brasil'!G9</f>
        <v>7468</v>
      </c>
      <c r="H81" s="92">
        <f>'AMA_UBS J Brasil'!H9</f>
        <v>7200</v>
      </c>
      <c r="I81" s="92">
        <f>'AMA_UBS J Brasil'!I9</f>
        <v>7680</v>
      </c>
      <c r="J81" s="92">
        <f>'AMA_UBS J Brasil'!J9</f>
        <v>7200</v>
      </c>
      <c r="K81" s="92">
        <f>'AMA_UBS J Brasil'!K9</f>
        <v>7775</v>
      </c>
      <c r="L81" s="92">
        <f>'AMA_UBS J Brasil'!L9</f>
        <v>36000</v>
      </c>
      <c r="M81" s="92">
        <f>'AMA_UBS J Brasil'!M9</f>
        <v>39511</v>
      </c>
      <c r="N81" s="927">
        <f>'AMA_UBS J Brasil'!N9</f>
        <v>1.0975277777777779</v>
      </c>
    </row>
    <row r="82" spans="1:14" x14ac:dyDescent="0.25">
      <c r="A82" s="214" t="str">
        <f>'AMA_UBS J Brasil'!A10</f>
        <v>Médico Generelista (consulta) - ESF - 40hrs</v>
      </c>
      <c r="B82" s="934">
        <f>'AMA_UBS J Brasil'!B10</f>
        <v>2496</v>
      </c>
      <c r="C82" s="92">
        <f>'AMA_UBS J Brasil'!C10</f>
        <v>1939</v>
      </c>
      <c r="D82" s="92">
        <f>'AMA_UBS J Brasil'!D10</f>
        <v>2496</v>
      </c>
      <c r="E82" s="92">
        <f>'AMA_UBS J Brasil'!E10</f>
        <v>2048</v>
      </c>
      <c r="F82" s="92">
        <f>'AMA_UBS J Brasil'!F10</f>
        <v>2496</v>
      </c>
      <c r="G82" s="92">
        <f>'AMA_UBS J Brasil'!G10</f>
        <v>1919</v>
      </c>
      <c r="H82" s="92">
        <f>'AMA_UBS J Brasil'!H10</f>
        <v>2496</v>
      </c>
      <c r="I82" s="92">
        <f>'AMA_UBS J Brasil'!I10</f>
        <v>2140</v>
      </c>
      <c r="J82" s="92">
        <f>'AMA_UBS J Brasil'!J10</f>
        <v>2496</v>
      </c>
      <c r="K82" s="92">
        <f>'AMA_UBS J Brasil'!K10</f>
        <v>2020</v>
      </c>
      <c r="L82" s="92">
        <f>'AMA_UBS J Brasil'!L10</f>
        <v>12480</v>
      </c>
      <c r="M82" s="92">
        <f>'AMA_UBS J Brasil'!M10</f>
        <v>10066</v>
      </c>
      <c r="N82" s="927">
        <f>'AMA_UBS J Brasil'!N10</f>
        <v>0.80657051282051284</v>
      </c>
    </row>
    <row r="83" spans="1:14" x14ac:dyDescent="0.25">
      <c r="A83" s="214" t="str">
        <f>'AMA_UBS J Brasil'!A11</f>
        <v>Médico Generelista (VD) - ESF</v>
      </c>
      <c r="B83" s="934">
        <f>'AMA_UBS J Brasil'!B11</f>
        <v>96</v>
      </c>
      <c r="C83" s="92">
        <f>'AMA_UBS J Brasil'!C11</f>
        <v>87</v>
      </c>
      <c r="D83" s="92">
        <f>'AMA_UBS J Brasil'!D11</f>
        <v>96</v>
      </c>
      <c r="E83" s="92">
        <f>'AMA_UBS J Brasil'!E11</f>
        <v>96</v>
      </c>
      <c r="F83" s="92">
        <f>'AMA_UBS J Brasil'!F11</f>
        <v>96</v>
      </c>
      <c r="G83" s="92">
        <f>'AMA_UBS J Brasil'!G11</f>
        <v>94</v>
      </c>
      <c r="H83" s="92">
        <f>'AMA_UBS J Brasil'!H11</f>
        <v>96</v>
      </c>
      <c r="I83" s="92">
        <f>'AMA_UBS J Brasil'!I11</f>
        <v>102</v>
      </c>
      <c r="J83" s="92">
        <f>'AMA_UBS J Brasil'!J11</f>
        <v>96</v>
      </c>
      <c r="K83" s="92">
        <f>'AMA_UBS J Brasil'!K11</f>
        <v>98</v>
      </c>
      <c r="L83" s="92">
        <f>'AMA_UBS J Brasil'!L11</f>
        <v>480</v>
      </c>
      <c r="M83" s="92">
        <f>'AMA_UBS J Brasil'!M11</f>
        <v>477</v>
      </c>
      <c r="N83" s="927">
        <f>'AMA_UBS J Brasil'!N11</f>
        <v>0.99375000000000002</v>
      </c>
    </row>
    <row r="84" spans="1:14" x14ac:dyDescent="0.25">
      <c r="A84" s="214" t="str">
        <f>'AMA_UBS J Brasil'!A12</f>
        <v>Enfermeiro (consulta) - ESF - 40hrs</v>
      </c>
      <c r="B84" s="934">
        <f>'AMA_UBS J Brasil'!B12</f>
        <v>1080</v>
      </c>
      <c r="C84" s="92">
        <f>'AMA_UBS J Brasil'!C12</f>
        <v>1116</v>
      </c>
      <c r="D84" s="92">
        <f>'AMA_UBS J Brasil'!D12</f>
        <v>1080</v>
      </c>
      <c r="E84" s="92">
        <f>'AMA_UBS J Brasil'!E12</f>
        <v>870</v>
      </c>
      <c r="F84" s="92">
        <f>'AMA_UBS J Brasil'!F12</f>
        <v>1080</v>
      </c>
      <c r="G84" s="92">
        <f>'AMA_UBS J Brasil'!G12</f>
        <v>1038</v>
      </c>
      <c r="H84" s="92">
        <f>'AMA_UBS J Brasil'!H12</f>
        <v>1080</v>
      </c>
      <c r="I84" s="92">
        <f>'AMA_UBS J Brasil'!I12</f>
        <v>870</v>
      </c>
      <c r="J84" s="92">
        <f>'AMA_UBS J Brasil'!J12</f>
        <v>1080</v>
      </c>
      <c r="K84" s="92">
        <f>'AMA_UBS J Brasil'!K12</f>
        <v>1069</v>
      </c>
      <c r="L84" s="92">
        <f>'AMA_UBS J Brasil'!L12</f>
        <v>5400</v>
      </c>
      <c r="M84" s="92">
        <f>'AMA_UBS J Brasil'!M12</f>
        <v>4963</v>
      </c>
      <c r="N84" s="927">
        <f>'AMA_UBS J Brasil'!N12</f>
        <v>0.91907407407407404</v>
      </c>
    </row>
    <row r="85" spans="1:14" x14ac:dyDescent="0.25">
      <c r="A85" s="214" t="str">
        <f>'AMA_UBS J Brasil'!A13</f>
        <v>Enfermeiro (VD) - ESF</v>
      </c>
      <c r="B85" s="934">
        <f>'AMA_UBS J Brasil'!B13</f>
        <v>96</v>
      </c>
      <c r="C85" s="92">
        <f>'AMA_UBS J Brasil'!C13</f>
        <v>89</v>
      </c>
      <c r="D85" s="92">
        <f>'AMA_UBS J Brasil'!D13</f>
        <v>96</v>
      </c>
      <c r="E85" s="92">
        <f>'AMA_UBS J Brasil'!E13</f>
        <v>89</v>
      </c>
      <c r="F85" s="92">
        <f>'AMA_UBS J Brasil'!F13</f>
        <v>96</v>
      </c>
      <c r="G85" s="92">
        <f>'AMA_UBS J Brasil'!G13</f>
        <v>88</v>
      </c>
      <c r="H85" s="92">
        <f>'AMA_UBS J Brasil'!H13</f>
        <v>96</v>
      </c>
      <c r="I85" s="92">
        <f>'AMA_UBS J Brasil'!I13</f>
        <v>104</v>
      </c>
      <c r="J85" s="92">
        <f>'AMA_UBS J Brasil'!J13</f>
        <v>96</v>
      </c>
      <c r="K85" s="92">
        <f>'AMA_UBS J Brasil'!K13</f>
        <v>143</v>
      </c>
      <c r="L85" s="92">
        <f>'AMA_UBS J Brasil'!L13</f>
        <v>480</v>
      </c>
      <c r="M85" s="92">
        <f>'AMA_UBS J Brasil'!M13</f>
        <v>513</v>
      </c>
      <c r="N85" s="927">
        <f>'AMA_UBS J Brasil'!N13</f>
        <v>1.0687500000000001</v>
      </c>
    </row>
    <row r="86" spans="1:14" x14ac:dyDescent="0.25">
      <c r="A86" s="214" t="str">
        <f>'AMA_UBS J Brasil'!A14</f>
        <v>Cirurgião Dentista (consulta/ atendimento) - ESF - 40hrs</v>
      </c>
      <c r="B86" s="934">
        <f>'AMA_UBS J Brasil'!B14</f>
        <v>384</v>
      </c>
      <c r="C86" s="92">
        <f>'AMA_UBS J Brasil'!C14</f>
        <v>338</v>
      </c>
      <c r="D86" s="92">
        <f>'AMA_UBS J Brasil'!D14</f>
        <v>384</v>
      </c>
      <c r="E86" s="92">
        <f>'AMA_UBS J Brasil'!E14</f>
        <v>438</v>
      </c>
      <c r="F86" s="92">
        <f>'AMA_UBS J Brasil'!F14</f>
        <v>384</v>
      </c>
      <c r="G86" s="92">
        <f>'AMA_UBS J Brasil'!G14</f>
        <v>394</v>
      </c>
      <c r="H86" s="92">
        <f>'AMA_UBS J Brasil'!H14</f>
        <v>384</v>
      </c>
      <c r="I86" s="92">
        <f>'AMA_UBS J Brasil'!I14</f>
        <v>504</v>
      </c>
      <c r="J86" s="92">
        <f>'AMA_UBS J Brasil'!J14</f>
        <v>384</v>
      </c>
      <c r="K86" s="92">
        <f>'AMA_UBS J Brasil'!K14</f>
        <v>256</v>
      </c>
      <c r="L86" s="92">
        <f>'AMA_UBS J Brasil'!L14</f>
        <v>1920</v>
      </c>
      <c r="M86" s="92">
        <f>'AMA_UBS J Brasil'!M14</f>
        <v>1930</v>
      </c>
      <c r="N86" s="927">
        <f>'AMA_UBS J Brasil'!N14</f>
        <v>1.0052083333333333</v>
      </c>
    </row>
    <row r="87" spans="1:14" x14ac:dyDescent="0.25">
      <c r="A87" s="214" t="str">
        <f>'AMA_UBS J Brasil'!A15</f>
        <v>Cirurgião Dentista (TI clínico restaurador) - ESF - 40hrs</v>
      </c>
      <c r="B87" s="934">
        <f>'AMA_UBS J Brasil'!B15</f>
        <v>58</v>
      </c>
      <c r="C87" s="92">
        <f>'AMA_UBS J Brasil'!C15</f>
        <v>36</v>
      </c>
      <c r="D87" s="92">
        <f>'AMA_UBS J Brasil'!D15</f>
        <v>58</v>
      </c>
      <c r="E87" s="92">
        <f>'AMA_UBS J Brasil'!E15</f>
        <v>63</v>
      </c>
      <c r="F87" s="92">
        <f>'AMA_UBS J Brasil'!F15</f>
        <v>58</v>
      </c>
      <c r="G87" s="92">
        <f>'AMA_UBS J Brasil'!G15</f>
        <v>59</v>
      </c>
      <c r="H87" s="92">
        <f>'AMA_UBS J Brasil'!H15</f>
        <v>58</v>
      </c>
      <c r="I87" s="92">
        <f>'AMA_UBS J Brasil'!I15</f>
        <v>60</v>
      </c>
      <c r="J87" s="92">
        <f>'AMA_UBS J Brasil'!J15</f>
        <v>58</v>
      </c>
      <c r="K87" s="92">
        <f>'AMA_UBS J Brasil'!K15</f>
        <v>32</v>
      </c>
      <c r="L87" s="92">
        <f>'AMA_UBS J Brasil'!L15</f>
        <v>290</v>
      </c>
      <c r="M87" s="92">
        <f>'AMA_UBS J Brasil'!M15</f>
        <v>250</v>
      </c>
      <c r="N87" s="927">
        <f>'AMA_UBS J Brasil'!N15</f>
        <v>0.86206896551724133</v>
      </c>
    </row>
    <row r="88" spans="1:14" x14ac:dyDescent="0.25">
      <c r="A88" s="214" t="str">
        <f>'AMA_UBS J Brasil'!A16</f>
        <v>Cirurgião Dentista (TI prótese) ESF - 40hrs</v>
      </c>
      <c r="B88" s="934">
        <f>'AMA_UBS J Brasil'!B16</f>
        <v>16</v>
      </c>
      <c r="C88" s="92">
        <f>'AMA_UBS J Brasil'!C16</f>
        <v>11</v>
      </c>
      <c r="D88" s="92">
        <f>'AMA_UBS J Brasil'!D16</f>
        <v>16</v>
      </c>
      <c r="E88" s="92">
        <f>'AMA_UBS J Brasil'!E16</f>
        <v>16</v>
      </c>
      <c r="F88" s="92">
        <f>'AMA_UBS J Brasil'!F16</f>
        <v>16</v>
      </c>
      <c r="G88" s="92">
        <f>'AMA_UBS J Brasil'!G16</f>
        <v>16</v>
      </c>
      <c r="H88" s="92">
        <f>'AMA_UBS J Brasil'!H16</f>
        <v>16</v>
      </c>
      <c r="I88" s="92">
        <f>'AMA_UBS J Brasil'!I16</f>
        <v>15</v>
      </c>
      <c r="J88" s="92">
        <f>'AMA_UBS J Brasil'!J16</f>
        <v>16</v>
      </c>
      <c r="K88" s="92">
        <f>'AMA_UBS J Brasil'!K16</f>
        <v>8</v>
      </c>
      <c r="L88" s="92">
        <f>'AMA_UBS J Brasil'!L16</f>
        <v>80</v>
      </c>
      <c r="M88" s="92">
        <f>'AMA_UBS J Brasil'!M16</f>
        <v>66</v>
      </c>
      <c r="N88" s="927">
        <f>'AMA_UBS J Brasil'!N16</f>
        <v>0.82499999999999996</v>
      </c>
    </row>
    <row r="89" spans="1:14" x14ac:dyDescent="0.25">
      <c r="A89" s="214" t="str">
        <f>'AMA_UBS J Brasil'!A17</f>
        <v>Cirurgião Dentista (consulta/ atendimento) - 20hrs</v>
      </c>
      <c r="B89" s="934">
        <f>'AMA_UBS J Brasil'!B17</f>
        <v>435</v>
      </c>
      <c r="C89" s="92">
        <f>'AMA_UBS J Brasil'!C17</f>
        <v>532</v>
      </c>
      <c r="D89" s="92">
        <f>'AMA_UBS J Brasil'!D17</f>
        <v>435</v>
      </c>
      <c r="E89" s="92">
        <f>'AMA_UBS J Brasil'!E17</f>
        <v>334</v>
      </c>
      <c r="F89" s="92">
        <f>'AMA_UBS J Brasil'!F17</f>
        <v>435</v>
      </c>
      <c r="G89" s="92">
        <f>'AMA_UBS J Brasil'!G17</f>
        <v>488</v>
      </c>
      <c r="H89" s="92">
        <f>'AMA_UBS J Brasil'!H17</f>
        <v>435</v>
      </c>
      <c r="I89" s="92">
        <f>'AMA_UBS J Brasil'!I17</f>
        <v>580</v>
      </c>
      <c r="J89" s="92">
        <f>'AMA_UBS J Brasil'!J17</f>
        <v>435</v>
      </c>
      <c r="K89" s="92">
        <f>'AMA_UBS J Brasil'!K17</f>
        <v>598</v>
      </c>
      <c r="L89" s="92">
        <f>'AMA_UBS J Brasil'!L17</f>
        <v>2175</v>
      </c>
      <c r="M89" s="92">
        <f>'AMA_UBS J Brasil'!M17</f>
        <v>2532</v>
      </c>
      <c r="N89" s="927">
        <f>'AMA_UBS J Brasil'!N17</f>
        <v>1.1641379310344828</v>
      </c>
    </row>
    <row r="90" spans="1:14" x14ac:dyDescent="0.25">
      <c r="A90" s="214" t="str">
        <f>'AMA_UBS J Brasil'!A18</f>
        <v>Cirurgião Dentista (TI clínico restaurador) - 20hrs</v>
      </c>
      <c r="B90" s="934">
        <f>'AMA_UBS J Brasil'!B18</f>
        <v>65</v>
      </c>
      <c r="C90" s="92">
        <f>'AMA_UBS J Brasil'!C18</f>
        <v>106</v>
      </c>
      <c r="D90" s="92">
        <f>'AMA_UBS J Brasil'!D18</f>
        <v>65</v>
      </c>
      <c r="E90" s="92">
        <f>'AMA_UBS J Brasil'!E18</f>
        <v>60</v>
      </c>
      <c r="F90" s="92">
        <f>'AMA_UBS J Brasil'!F18</f>
        <v>65</v>
      </c>
      <c r="G90" s="92">
        <f>'AMA_UBS J Brasil'!G18</f>
        <v>79</v>
      </c>
      <c r="H90" s="92">
        <f>'AMA_UBS J Brasil'!H18</f>
        <v>65</v>
      </c>
      <c r="I90" s="92">
        <f>'AMA_UBS J Brasil'!I18</f>
        <v>81</v>
      </c>
      <c r="J90" s="92">
        <f>'AMA_UBS J Brasil'!J18</f>
        <v>65</v>
      </c>
      <c r="K90" s="92">
        <f>'AMA_UBS J Brasil'!K18</f>
        <v>68</v>
      </c>
      <c r="L90" s="92">
        <f>'AMA_UBS J Brasil'!L18</f>
        <v>325</v>
      </c>
      <c r="M90" s="92">
        <f>'AMA_UBS J Brasil'!M18</f>
        <v>394</v>
      </c>
      <c r="N90" s="927">
        <f>'AMA_UBS J Brasil'!N18</f>
        <v>1.2123076923076923</v>
      </c>
    </row>
    <row r="91" spans="1:14" x14ac:dyDescent="0.25">
      <c r="A91" s="214" t="str">
        <f>'AMA_UBS J Brasil'!A19</f>
        <v>Cirurgião Dentista (TI prótese) - 20hrs</v>
      </c>
      <c r="B91" s="934">
        <f>'AMA_UBS J Brasil'!B19</f>
        <v>20</v>
      </c>
      <c r="C91" s="92">
        <f>'AMA_UBS J Brasil'!C19</f>
        <v>17</v>
      </c>
      <c r="D91" s="92">
        <f>'AMA_UBS J Brasil'!D19</f>
        <v>20</v>
      </c>
      <c r="E91" s="92">
        <f>'AMA_UBS J Brasil'!E19</f>
        <v>10</v>
      </c>
      <c r="F91" s="92">
        <f>'AMA_UBS J Brasil'!F19</f>
        <v>20</v>
      </c>
      <c r="G91" s="92">
        <f>'AMA_UBS J Brasil'!G19</f>
        <v>18</v>
      </c>
      <c r="H91" s="92">
        <f>'AMA_UBS J Brasil'!H19</f>
        <v>20</v>
      </c>
      <c r="I91" s="92">
        <f>'AMA_UBS J Brasil'!I19</f>
        <v>19</v>
      </c>
      <c r="J91" s="92">
        <f>'AMA_UBS J Brasil'!J19</f>
        <v>20</v>
      </c>
      <c r="K91" s="92">
        <f>'AMA_UBS J Brasil'!K19</f>
        <v>20</v>
      </c>
      <c r="L91" s="92">
        <f>'AMA_UBS J Brasil'!L19</f>
        <v>100</v>
      </c>
      <c r="M91" s="92">
        <f>'AMA_UBS J Brasil'!M19</f>
        <v>84</v>
      </c>
      <c r="N91" s="927">
        <f>'AMA_UBS J Brasil'!N19</f>
        <v>0.84</v>
      </c>
    </row>
    <row r="92" spans="1:14" x14ac:dyDescent="0.25">
      <c r="A92" s="214" t="str">
        <f>'AMA_UBS J Brasil'!A20</f>
        <v>Médico Clínico (consulta) - 20hrs</v>
      </c>
      <c r="B92" s="934">
        <f>'AMA_UBS J Brasil'!B20</f>
        <v>792</v>
      </c>
      <c r="C92" s="92">
        <f>'AMA_UBS J Brasil'!C20</f>
        <v>763</v>
      </c>
      <c r="D92" s="92">
        <f>'AMA_UBS J Brasil'!D20</f>
        <v>792</v>
      </c>
      <c r="E92" s="92">
        <f>'AMA_UBS J Brasil'!E20</f>
        <v>656</v>
      </c>
      <c r="F92" s="92">
        <f>'AMA_UBS J Brasil'!F20</f>
        <v>792</v>
      </c>
      <c r="G92" s="92">
        <f>'AMA_UBS J Brasil'!G20</f>
        <v>640</v>
      </c>
      <c r="H92" s="92">
        <f>'AMA_UBS J Brasil'!H20</f>
        <v>792</v>
      </c>
      <c r="I92" s="92">
        <f>'AMA_UBS J Brasil'!I20</f>
        <v>689</v>
      </c>
      <c r="J92" s="92">
        <f>'AMA_UBS J Brasil'!J20</f>
        <v>792</v>
      </c>
      <c r="K92" s="92">
        <f>'AMA_UBS J Brasil'!K20</f>
        <v>766</v>
      </c>
      <c r="L92" s="92">
        <f>'AMA_UBS J Brasil'!L20</f>
        <v>3960</v>
      </c>
      <c r="M92" s="92">
        <f>'AMA_UBS J Brasil'!M20</f>
        <v>3514</v>
      </c>
      <c r="N92" s="927">
        <f>'AMA_UBS J Brasil'!N20</f>
        <v>0.88737373737373737</v>
      </c>
    </row>
    <row r="93" spans="1:14" x14ac:dyDescent="0.25">
      <c r="A93" s="214" t="str">
        <f>'AMA_UBS J Brasil'!A21</f>
        <v>Médico Pediatra (consulta) - 20hrs</v>
      </c>
      <c r="B93" s="934">
        <f>'AMA_UBS J Brasil'!B21</f>
        <v>528</v>
      </c>
      <c r="C93" s="92">
        <f>'AMA_UBS J Brasil'!C21</f>
        <v>356</v>
      </c>
      <c r="D93" s="92">
        <f>'AMA_UBS J Brasil'!D21</f>
        <v>528</v>
      </c>
      <c r="E93" s="92">
        <f>'AMA_UBS J Brasil'!E21</f>
        <v>342</v>
      </c>
      <c r="F93" s="92">
        <f>'AMA_UBS J Brasil'!F21</f>
        <v>528</v>
      </c>
      <c r="G93" s="92">
        <f>'AMA_UBS J Brasil'!G21</f>
        <v>192</v>
      </c>
      <c r="H93" s="92">
        <f>'AMA_UBS J Brasil'!H21</f>
        <v>528</v>
      </c>
      <c r="I93" s="92">
        <f>'AMA_UBS J Brasil'!I21</f>
        <v>296</v>
      </c>
      <c r="J93" s="92">
        <f>'AMA_UBS J Brasil'!J21</f>
        <v>528</v>
      </c>
      <c r="K93" s="92">
        <f>'AMA_UBS J Brasil'!K21</f>
        <v>376</v>
      </c>
      <c r="L93" s="92">
        <f>'AMA_UBS J Brasil'!L21</f>
        <v>2640</v>
      </c>
      <c r="M93" s="92">
        <f>'AMA_UBS J Brasil'!M21</f>
        <v>1562</v>
      </c>
      <c r="N93" s="927">
        <f>'AMA_UBS J Brasil'!N21</f>
        <v>0.59166666666666667</v>
      </c>
    </row>
    <row r="94" spans="1:14" x14ac:dyDescent="0.25">
      <c r="A94" s="214" t="str">
        <f>'AMA_UBS J Brasil'!A22</f>
        <v>Médico Psiquiatra (consulta) - 20hrs</v>
      </c>
      <c r="B94" s="934">
        <f>'AMA_UBS J Brasil'!B22</f>
        <v>160</v>
      </c>
      <c r="C94" s="92">
        <f>'AMA_UBS J Brasil'!C22</f>
        <v>178</v>
      </c>
      <c r="D94" s="92">
        <f>'AMA_UBS J Brasil'!D22</f>
        <v>160</v>
      </c>
      <c r="E94" s="92">
        <f>'AMA_UBS J Brasil'!E22</f>
        <v>174</v>
      </c>
      <c r="F94" s="92">
        <f>'AMA_UBS J Brasil'!F22</f>
        <v>160</v>
      </c>
      <c r="G94" s="92">
        <f>'AMA_UBS J Brasil'!G22</f>
        <v>190</v>
      </c>
      <c r="H94" s="92">
        <f>'AMA_UBS J Brasil'!H22</f>
        <v>160</v>
      </c>
      <c r="I94" s="92">
        <f>'AMA_UBS J Brasil'!I22</f>
        <v>157</v>
      </c>
      <c r="J94" s="92">
        <f>'AMA_UBS J Brasil'!J22</f>
        <v>160</v>
      </c>
      <c r="K94" s="92">
        <f>'AMA_UBS J Brasil'!K22</f>
        <v>90</v>
      </c>
      <c r="L94" s="92">
        <f>'AMA_UBS J Brasil'!L22</f>
        <v>800</v>
      </c>
      <c r="M94" s="92">
        <f>'AMA_UBS J Brasil'!M22</f>
        <v>789</v>
      </c>
      <c r="N94" s="927">
        <f>'AMA_UBS J Brasil'!N22</f>
        <v>0.98624999999999996</v>
      </c>
    </row>
    <row r="95" spans="1:14" x14ac:dyDescent="0.25">
      <c r="A95" s="214" t="str">
        <f>'AMA_UBS J Brasil'!A23</f>
        <v>Médico Psiquiatria EMULTI (consulta) - 20hrs</v>
      </c>
      <c r="B95" s="934">
        <f>'AMA_UBS J Brasil'!B23</f>
        <v>110</v>
      </c>
      <c r="C95" s="92">
        <f>'AMA_UBS J Brasil'!C23</f>
        <v>131</v>
      </c>
      <c r="D95" s="92">
        <f>'AMA_UBS J Brasil'!D23</f>
        <v>110</v>
      </c>
      <c r="E95" s="92">
        <f>'AMA_UBS J Brasil'!E23</f>
        <v>126</v>
      </c>
      <c r="F95" s="92">
        <f>'AMA_UBS J Brasil'!F23</f>
        <v>110</v>
      </c>
      <c r="G95" s="92">
        <f>'AMA_UBS J Brasil'!G23</f>
        <v>110</v>
      </c>
      <c r="H95" s="92">
        <f>'AMA_UBS J Brasil'!H23</f>
        <v>110</v>
      </c>
      <c r="I95" s="92">
        <f>'AMA_UBS J Brasil'!I23</f>
        <v>134</v>
      </c>
      <c r="J95" s="92">
        <f>'AMA_UBS J Brasil'!J23</f>
        <v>110</v>
      </c>
      <c r="K95" s="92">
        <f>'AMA_UBS J Brasil'!K23</f>
        <v>37</v>
      </c>
      <c r="L95" s="92">
        <f>'AMA_UBS J Brasil'!L23</f>
        <v>550</v>
      </c>
      <c r="M95" s="92">
        <f>'AMA_UBS J Brasil'!M23</f>
        <v>538</v>
      </c>
      <c r="N95" s="927">
        <f>'AMA_UBS J Brasil'!N23</f>
        <v>0.97818181818181815</v>
      </c>
    </row>
    <row r="96" spans="1:14" x14ac:dyDescent="0.25">
      <c r="A96" s="214" t="str">
        <f>'AMA_UBS J Brasil'!A24</f>
        <v>Médico Psiquiatria EMULTI (nº grupos) - 20hrs</v>
      </c>
      <c r="B96" s="934">
        <f>'AMA_UBS J Brasil'!B24</f>
        <v>4</v>
      </c>
      <c r="C96" s="92">
        <f>'AMA_UBS J Brasil'!C24</f>
        <v>8</v>
      </c>
      <c r="D96" s="92">
        <f>'AMA_UBS J Brasil'!D24</f>
        <v>4</v>
      </c>
      <c r="E96" s="92">
        <f>'AMA_UBS J Brasil'!E24</f>
        <v>6</v>
      </c>
      <c r="F96" s="92">
        <f>'AMA_UBS J Brasil'!F24</f>
        <v>4</v>
      </c>
      <c r="G96" s="92">
        <f>'AMA_UBS J Brasil'!G24</f>
        <v>9</v>
      </c>
      <c r="H96" s="92">
        <f>'AMA_UBS J Brasil'!H24</f>
        <v>4</v>
      </c>
      <c r="I96" s="92">
        <f>'AMA_UBS J Brasil'!I24</f>
        <v>6</v>
      </c>
      <c r="J96" s="92">
        <f>'AMA_UBS J Brasil'!J24</f>
        <v>4</v>
      </c>
      <c r="K96" s="92">
        <f>'AMA_UBS J Brasil'!K24</f>
        <v>3</v>
      </c>
      <c r="L96" s="92">
        <f>'AMA_UBS J Brasil'!L24</f>
        <v>20</v>
      </c>
      <c r="M96" s="92">
        <f>'AMA_UBS J Brasil'!M24</f>
        <v>32</v>
      </c>
      <c r="N96" s="927">
        <f>'AMA_UBS J Brasil'!N24</f>
        <v>1.6</v>
      </c>
    </row>
    <row r="97" spans="1:14" x14ac:dyDescent="0.25">
      <c r="A97" s="214" t="str">
        <f>'AMA_UBS J Brasil'!A25</f>
        <v>Médico Ginecologista (consulta) - 20hrs</v>
      </c>
      <c r="B97" s="934">
        <f>'AMA_UBS J Brasil'!B25</f>
        <v>792</v>
      </c>
      <c r="C97" s="92">
        <f>'AMA_UBS J Brasil'!C25</f>
        <v>390</v>
      </c>
      <c r="D97" s="92">
        <f>'AMA_UBS J Brasil'!D25</f>
        <v>792</v>
      </c>
      <c r="E97" s="92">
        <f>'AMA_UBS J Brasil'!E25</f>
        <v>202</v>
      </c>
      <c r="F97" s="92">
        <f>'AMA_UBS J Brasil'!F25</f>
        <v>792</v>
      </c>
      <c r="G97" s="92">
        <f>'AMA_UBS J Brasil'!G25</f>
        <v>240</v>
      </c>
      <c r="H97" s="92">
        <f>'AMA_UBS J Brasil'!H25</f>
        <v>792</v>
      </c>
      <c r="I97" s="92">
        <f>'AMA_UBS J Brasil'!I25</f>
        <v>412</v>
      </c>
      <c r="J97" s="92">
        <f>'AMA_UBS J Brasil'!J25</f>
        <v>792</v>
      </c>
      <c r="K97" s="92">
        <f>'AMA_UBS J Brasil'!K25</f>
        <v>385</v>
      </c>
      <c r="L97" s="92">
        <f>'AMA_UBS J Brasil'!L25</f>
        <v>3960</v>
      </c>
      <c r="M97" s="92">
        <f>'AMA_UBS J Brasil'!M25</f>
        <v>1629</v>
      </c>
      <c r="N97" s="927">
        <f>'AMA_UBS J Brasil'!N25</f>
        <v>0.41136363636363638</v>
      </c>
    </row>
    <row r="98" spans="1:14" x14ac:dyDescent="0.25">
      <c r="A98" s="214" t="str">
        <f>'AMA_UBS J Brasil'!A26</f>
        <v>Enfermeiro (consulta) - 30hrs</v>
      </c>
      <c r="B98" s="934">
        <f>'AMA_UBS J Brasil'!B26</f>
        <v>432</v>
      </c>
      <c r="C98" s="92">
        <f>'AMA_UBS J Brasil'!C26</f>
        <v>316</v>
      </c>
      <c r="D98" s="92">
        <f>'AMA_UBS J Brasil'!D26</f>
        <v>432</v>
      </c>
      <c r="E98" s="92">
        <f>'AMA_UBS J Brasil'!E26</f>
        <v>286</v>
      </c>
      <c r="F98" s="92">
        <f>'AMA_UBS J Brasil'!F26</f>
        <v>432</v>
      </c>
      <c r="G98" s="92">
        <f>'AMA_UBS J Brasil'!G26</f>
        <v>247</v>
      </c>
      <c r="H98" s="92">
        <f>'AMA_UBS J Brasil'!H26</f>
        <v>432</v>
      </c>
      <c r="I98" s="92">
        <f>'AMA_UBS J Brasil'!I26</f>
        <v>253</v>
      </c>
      <c r="J98" s="92">
        <f>'AMA_UBS J Brasil'!J26</f>
        <v>432</v>
      </c>
      <c r="K98" s="92">
        <f>'AMA_UBS J Brasil'!K26</f>
        <v>308</v>
      </c>
      <c r="L98" s="92">
        <f>'AMA_UBS J Brasil'!L26</f>
        <v>2160</v>
      </c>
      <c r="M98" s="92">
        <f>'AMA_UBS J Brasil'!M26</f>
        <v>1410</v>
      </c>
      <c r="N98" s="927">
        <f>'AMA_UBS J Brasil'!N26</f>
        <v>0.65277777777777779</v>
      </c>
    </row>
    <row r="99" spans="1:14" x14ac:dyDescent="0.25">
      <c r="A99" s="214" t="str">
        <f>'AMA_UBS J Brasil'!A27</f>
        <v>Enfermeiro (visita) - 30hrs</v>
      </c>
      <c r="B99" s="934">
        <f>'AMA_UBS J Brasil'!B27</f>
        <v>24</v>
      </c>
      <c r="C99" s="92">
        <f>'AMA_UBS J Brasil'!C27</f>
        <v>53</v>
      </c>
      <c r="D99" s="92">
        <f>'AMA_UBS J Brasil'!D27</f>
        <v>24</v>
      </c>
      <c r="E99" s="92">
        <f>'AMA_UBS J Brasil'!E27</f>
        <v>25</v>
      </c>
      <c r="F99" s="92">
        <f>'AMA_UBS J Brasil'!F27</f>
        <v>24</v>
      </c>
      <c r="G99" s="92">
        <f>'AMA_UBS J Brasil'!G27</f>
        <v>30</v>
      </c>
      <c r="H99" s="92">
        <f>'AMA_UBS J Brasil'!H27</f>
        <v>24</v>
      </c>
      <c r="I99" s="92">
        <f>'AMA_UBS J Brasil'!I27</f>
        <v>39</v>
      </c>
      <c r="J99" s="92">
        <f>'AMA_UBS J Brasil'!J27</f>
        <v>24</v>
      </c>
      <c r="K99" s="92">
        <f>'AMA_UBS J Brasil'!K27</f>
        <v>26</v>
      </c>
      <c r="L99" s="92">
        <f>'AMA_UBS J Brasil'!L27</f>
        <v>120</v>
      </c>
      <c r="M99" s="92">
        <f>'AMA_UBS J Brasil'!M27</f>
        <v>173</v>
      </c>
      <c r="N99" s="927">
        <f>'AMA_UBS J Brasil'!N27</f>
        <v>1.4416666666666667</v>
      </c>
    </row>
    <row r="100" spans="1:14" x14ac:dyDescent="0.25">
      <c r="A100" s="214" t="str">
        <f>'AMA_UBS J Brasil'!A28</f>
        <v>Assistente Social (consulta/ VD) - 30hrs</v>
      </c>
      <c r="B100" s="934">
        <f>'AMA_UBS J Brasil'!B28</f>
        <v>183</v>
      </c>
      <c r="C100" s="92">
        <f>'AMA_UBS J Brasil'!C28</f>
        <v>141</v>
      </c>
      <c r="D100" s="92">
        <f>'AMA_UBS J Brasil'!D28</f>
        <v>183</v>
      </c>
      <c r="E100" s="92">
        <f>'AMA_UBS J Brasil'!E28</f>
        <v>236</v>
      </c>
      <c r="F100" s="92">
        <f>'AMA_UBS J Brasil'!F28</f>
        <v>183</v>
      </c>
      <c r="G100" s="92">
        <f>'AMA_UBS J Brasil'!G28</f>
        <v>242</v>
      </c>
      <c r="H100" s="92">
        <f>'AMA_UBS J Brasil'!H28</f>
        <v>183</v>
      </c>
      <c r="I100" s="92">
        <f>'AMA_UBS J Brasil'!I28</f>
        <v>194</v>
      </c>
      <c r="J100" s="92">
        <f>'AMA_UBS J Brasil'!J28</f>
        <v>183</v>
      </c>
      <c r="K100" s="92">
        <f>'AMA_UBS J Brasil'!K28</f>
        <v>216</v>
      </c>
      <c r="L100" s="92">
        <f>'AMA_UBS J Brasil'!L28</f>
        <v>915</v>
      </c>
      <c r="M100" s="92">
        <f>'AMA_UBS J Brasil'!M28</f>
        <v>1029</v>
      </c>
      <c r="N100" s="927">
        <f>'AMA_UBS J Brasil'!N28</f>
        <v>1.1245901639344262</v>
      </c>
    </row>
    <row r="101" spans="1:14" x14ac:dyDescent="0.25">
      <c r="A101" s="214" t="str">
        <f>'AMA_UBS J Brasil'!A29</f>
        <v>Assistente Social (nº grupos)</v>
      </c>
      <c r="B101" s="934">
        <f>'AMA_UBS J Brasil'!B29</f>
        <v>45</v>
      </c>
      <c r="C101" s="92">
        <f>'AMA_UBS J Brasil'!C29</f>
        <v>19</v>
      </c>
      <c r="D101" s="92">
        <f>'AMA_UBS J Brasil'!D29</f>
        <v>45</v>
      </c>
      <c r="E101" s="92">
        <f>'AMA_UBS J Brasil'!E29</f>
        <v>68</v>
      </c>
      <c r="F101" s="92">
        <f>'AMA_UBS J Brasil'!F29</f>
        <v>45</v>
      </c>
      <c r="G101" s="92">
        <f>'AMA_UBS J Brasil'!G29</f>
        <v>68</v>
      </c>
      <c r="H101" s="92">
        <f>'AMA_UBS J Brasil'!H29</f>
        <v>45</v>
      </c>
      <c r="I101" s="92">
        <f>'AMA_UBS J Brasil'!I29</f>
        <v>66</v>
      </c>
      <c r="J101" s="92">
        <f>'AMA_UBS J Brasil'!J29</f>
        <v>45</v>
      </c>
      <c r="K101" s="92">
        <f>'AMA_UBS J Brasil'!K29</f>
        <v>72</v>
      </c>
      <c r="L101" s="92">
        <f>'AMA_UBS J Brasil'!L29</f>
        <v>225</v>
      </c>
      <c r="M101" s="92">
        <f>'AMA_UBS J Brasil'!M29</f>
        <v>293</v>
      </c>
      <c r="N101" s="927">
        <f>'AMA_UBS J Brasil'!N29</f>
        <v>1.3022222222222222</v>
      </c>
    </row>
    <row r="102" spans="1:14" x14ac:dyDescent="0.25">
      <c r="A102" s="214" t="str">
        <f>'AMA_UBS J Brasil'!A30</f>
        <v>Educador Fisico (consulta/ VD) - 30hrs</v>
      </c>
      <c r="B102" s="934">
        <f>'AMA_UBS J Brasil'!B30</f>
        <v>15</v>
      </c>
      <c r="C102" s="92">
        <f>'AMA_UBS J Brasil'!C30</f>
        <v>32</v>
      </c>
      <c r="D102" s="92">
        <f>'AMA_UBS J Brasil'!D30</f>
        <v>15</v>
      </c>
      <c r="E102" s="92">
        <f>'AMA_UBS J Brasil'!E30</f>
        <v>50</v>
      </c>
      <c r="F102" s="92">
        <f>'AMA_UBS J Brasil'!F30</f>
        <v>15</v>
      </c>
      <c r="G102" s="92">
        <f>'AMA_UBS J Brasil'!G30</f>
        <v>39</v>
      </c>
      <c r="H102" s="92">
        <f>'AMA_UBS J Brasil'!H30</f>
        <v>15</v>
      </c>
      <c r="I102" s="92">
        <f>'AMA_UBS J Brasil'!I30</f>
        <v>33</v>
      </c>
      <c r="J102" s="92">
        <f>'AMA_UBS J Brasil'!J30</f>
        <v>15</v>
      </c>
      <c r="K102" s="92">
        <f>'AMA_UBS J Brasil'!K30</f>
        <v>44</v>
      </c>
      <c r="L102" s="92">
        <f>'AMA_UBS J Brasil'!L30</f>
        <v>75</v>
      </c>
      <c r="M102" s="92">
        <f>'AMA_UBS J Brasil'!M30</f>
        <v>198</v>
      </c>
      <c r="N102" s="927">
        <f>'AMA_UBS J Brasil'!N30</f>
        <v>2.64</v>
      </c>
    </row>
    <row r="103" spans="1:14" x14ac:dyDescent="0.25">
      <c r="A103" s="214" t="str">
        <f>'AMA_UBS J Brasil'!A31</f>
        <v>Educador Físico (nº grupos)</v>
      </c>
      <c r="B103" s="934">
        <f>'AMA_UBS J Brasil'!B31</f>
        <v>61</v>
      </c>
      <c r="C103" s="92">
        <f>'AMA_UBS J Brasil'!C31</f>
        <v>58</v>
      </c>
      <c r="D103" s="92">
        <f>'AMA_UBS J Brasil'!D31</f>
        <v>61</v>
      </c>
      <c r="E103" s="92">
        <f>'AMA_UBS J Brasil'!E31</f>
        <v>95</v>
      </c>
      <c r="F103" s="92">
        <f>'AMA_UBS J Brasil'!F31</f>
        <v>61</v>
      </c>
      <c r="G103" s="92">
        <f>'AMA_UBS J Brasil'!G31</f>
        <v>56</v>
      </c>
      <c r="H103" s="92">
        <f>'AMA_UBS J Brasil'!H31</f>
        <v>61</v>
      </c>
      <c r="I103" s="92">
        <f>'AMA_UBS J Brasil'!I31</f>
        <v>74</v>
      </c>
      <c r="J103" s="92">
        <f>'AMA_UBS J Brasil'!J31</f>
        <v>61</v>
      </c>
      <c r="K103" s="92">
        <f>'AMA_UBS J Brasil'!K31</f>
        <v>86</v>
      </c>
      <c r="L103" s="92">
        <f>'AMA_UBS J Brasil'!L31</f>
        <v>305</v>
      </c>
      <c r="M103" s="92">
        <f>'AMA_UBS J Brasil'!M31</f>
        <v>369</v>
      </c>
      <c r="N103" s="927">
        <f>'AMA_UBS J Brasil'!N31</f>
        <v>1.2098360655737705</v>
      </c>
    </row>
    <row r="104" spans="1:14" x14ac:dyDescent="0.25">
      <c r="A104" s="214" t="str">
        <f>'AMA_UBS J Brasil'!A32</f>
        <v>Psicólogo (consulta/ VD) - 30hrs</v>
      </c>
      <c r="B104" s="934">
        <f>'AMA_UBS J Brasil'!B32</f>
        <v>184</v>
      </c>
      <c r="C104" s="92">
        <f>'AMA_UBS J Brasil'!C32</f>
        <v>218</v>
      </c>
      <c r="D104" s="92">
        <f>'AMA_UBS J Brasil'!D32</f>
        <v>184</v>
      </c>
      <c r="E104" s="92">
        <f>'AMA_UBS J Brasil'!E32</f>
        <v>200</v>
      </c>
      <c r="F104" s="92">
        <f>'AMA_UBS J Brasil'!F32</f>
        <v>184</v>
      </c>
      <c r="G104" s="92">
        <f>'AMA_UBS J Brasil'!G32</f>
        <v>199</v>
      </c>
      <c r="H104" s="92">
        <f>'AMA_UBS J Brasil'!H32</f>
        <v>184</v>
      </c>
      <c r="I104" s="92">
        <f>'AMA_UBS J Brasil'!I32</f>
        <v>186</v>
      </c>
      <c r="J104" s="92">
        <f>'AMA_UBS J Brasil'!J32</f>
        <v>184</v>
      </c>
      <c r="K104" s="92">
        <f>'AMA_UBS J Brasil'!K32</f>
        <v>233</v>
      </c>
      <c r="L104" s="92">
        <f>'AMA_UBS J Brasil'!L32</f>
        <v>920</v>
      </c>
      <c r="M104" s="92">
        <f>'AMA_UBS J Brasil'!M32</f>
        <v>1036</v>
      </c>
      <c r="N104" s="927">
        <f>'AMA_UBS J Brasil'!N32</f>
        <v>1.1260869565217391</v>
      </c>
    </row>
    <row r="105" spans="1:14" x14ac:dyDescent="0.25">
      <c r="A105" s="214" t="str">
        <f>'AMA_UBS J Brasil'!A33</f>
        <v>Psicólogo (nº grupos)</v>
      </c>
      <c r="B105" s="934">
        <f>'AMA_UBS J Brasil'!B33</f>
        <v>120</v>
      </c>
      <c r="C105" s="92">
        <f>'AMA_UBS J Brasil'!C33</f>
        <v>159</v>
      </c>
      <c r="D105" s="92">
        <f>'AMA_UBS J Brasil'!D33</f>
        <v>120</v>
      </c>
      <c r="E105" s="92">
        <f>'AMA_UBS J Brasil'!E33</f>
        <v>173</v>
      </c>
      <c r="F105" s="92">
        <f>'AMA_UBS J Brasil'!F33</f>
        <v>120</v>
      </c>
      <c r="G105" s="92">
        <f>'AMA_UBS J Brasil'!G33</f>
        <v>168</v>
      </c>
      <c r="H105" s="92">
        <f>'AMA_UBS J Brasil'!H33</f>
        <v>120</v>
      </c>
      <c r="I105" s="92">
        <f>'AMA_UBS J Brasil'!I33</f>
        <v>173</v>
      </c>
      <c r="J105" s="92">
        <f>'AMA_UBS J Brasil'!J33</f>
        <v>120</v>
      </c>
      <c r="K105" s="92">
        <f>'AMA_UBS J Brasil'!K33</f>
        <v>188</v>
      </c>
      <c r="L105" s="92">
        <f>'AMA_UBS J Brasil'!L33</f>
        <v>600</v>
      </c>
      <c r="M105" s="92">
        <f>'AMA_UBS J Brasil'!M33</f>
        <v>861</v>
      </c>
      <c r="N105" s="927">
        <f>'AMA_UBS J Brasil'!N33</f>
        <v>1.4350000000000001</v>
      </c>
    </row>
    <row r="106" spans="1:14" x14ac:dyDescent="0.25">
      <c r="A106" s="214" t="str">
        <f>'AMA_UBS J Brasil'!A34</f>
        <v>Farmacêutico (consulta/ VD) - 44hrs</v>
      </c>
      <c r="B106" s="934">
        <f>'AMA_UBS J Brasil'!B34</f>
        <v>106</v>
      </c>
      <c r="C106" s="92">
        <f>'AMA_UBS J Brasil'!C34</f>
        <v>107</v>
      </c>
      <c r="D106" s="92">
        <f>'AMA_UBS J Brasil'!D34</f>
        <v>106</v>
      </c>
      <c r="E106" s="92">
        <f>'AMA_UBS J Brasil'!E34</f>
        <v>105</v>
      </c>
      <c r="F106" s="92">
        <f>'AMA_UBS J Brasil'!F34</f>
        <v>106</v>
      </c>
      <c r="G106" s="92">
        <f>'AMA_UBS J Brasil'!G34</f>
        <v>100</v>
      </c>
      <c r="H106" s="92">
        <f>'AMA_UBS J Brasil'!H34</f>
        <v>106</v>
      </c>
      <c r="I106" s="92">
        <f>'AMA_UBS J Brasil'!I34</f>
        <v>106</v>
      </c>
      <c r="J106" s="92">
        <f>'AMA_UBS J Brasil'!J34</f>
        <v>106</v>
      </c>
      <c r="K106" s="92">
        <f>'AMA_UBS J Brasil'!K34</f>
        <v>97</v>
      </c>
      <c r="L106" s="92">
        <f>'AMA_UBS J Brasil'!L34</f>
        <v>530</v>
      </c>
      <c r="M106" s="92">
        <f>'AMA_UBS J Brasil'!M34</f>
        <v>515</v>
      </c>
      <c r="N106" s="927">
        <f>'AMA_UBS J Brasil'!N34</f>
        <v>0.97169811320754718</v>
      </c>
    </row>
    <row r="107" spans="1:14" x14ac:dyDescent="0.25">
      <c r="A107" s="214" t="str">
        <f>'AMA_UBS J Brasil'!A35</f>
        <v>Farmacêutico (nº grupos)</v>
      </c>
      <c r="B107" s="934">
        <f>'AMA_UBS J Brasil'!B35</f>
        <v>18</v>
      </c>
      <c r="C107" s="92">
        <f>'AMA_UBS J Brasil'!C35</f>
        <v>20</v>
      </c>
      <c r="D107" s="92">
        <f>'AMA_UBS J Brasil'!D35</f>
        <v>18</v>
      </c>
      <c r="E107" s="92">
        <f>'AMA_UBS J Brasil'!E35</f>
        <v>20</v>
      </c>
      <c r="F107" s="92">
        <f>'AMA_UBS J Brasil'!F35</f>
        <v>18</v>
      </c>
      <c r="G107" s="92">
        <f>'AMA_UBS J Brasil'!G35</f>
        <v>9</v>
      </c>
      <c r="H107" s="92">
        <f>'AMA_UBS J Brasil'!H35</f>
        <v>18</v>
      </c>
      <c r="I107" s="92">
        <f>'AMA_UBS J Brasil'!I35</f>
        <v>18</v>
      </c>
      <c r="J107" s="92">
        <f>'AMA_UBS J Brasil'!J35</f>
        <v>18</v>
      </c>
      <c r="K107" s="92">
        <f>'AMA_UBS J Brasil'!K35</f>
        <v>16</v>
      </c>
      <c r="L107" s="92">
        <f>'AMA_UBS J Brasil'!L35</f>
        <v>90</v>
      </c>
      <c r="M107" s="92">
        <f>'AMA_UBS J Brasil'!M35</f>
        <v>83</v>
      </c>
      <c r="N107" s="927">
        <f>'AMA_UBS J Brasil'!N35</f>
        <v>0.92222222222222228</v>
      </c>
    </row>
    <row r="108" spans="1:14" x14ac:dyDescent="0.25">
      <c r="A108" s="214" t="str">
        <f>'AMA_UBS J Brasil'!A36</f>
        <v>Fisioterapeuta (consulta/ VD) - 30hrs</v>
      </c>
      <c r="B108" s="934">
        <f>'AMA_UBS J Brasil'!B36</f>
        <v>46</v>
      </c>
      <c r="C108" s="92">
        <f>'AMA_UBS J Brasil'!C36</f>
        <v>95</v>
      </c>
      <c r="D108" s="92">
        <f>'AMA_UBS J Brasil'!D36</f>
        <v>46</v>
      </c>
      <c r="E108" s="92">
        <f>'AMA_UBS J Brasil'!E36</f>
        <v>142</v>
      </c>
      <c r="F108" s="92">
        <f>'AMA_UBS J Brasil'!F36</f>
        <v>46</v>
      </c>
      <c r="G108" s="92">
        <f>'AMA_UBS J Brasil'!G36</f>
        <v>112</v>
      </c>
      <c r="H108" s="92">
        <f>'AMA_UBS J Brasil'!H36</f>
        <v>46</v>
      </c>
      <c r="I108" s="92">
        <f>'AMA_UBS J Brasil'!I36</f>
        <v>20</v>
      </c>
      <c r="J108" s="92">
        <f>'AMA_UBS J Brasil'!J36</f>
        <v>46</v>
      </c>
      <c r="K108" s="92">
        <f>'AMA_UBS J Brasil'!K36</f>
        <v>94</v>
      </c>
      <c r="L108" s="92">
        <f>'AMA_UBS J Brasil'!L36</f>
        <v>230</v>
      </c>
      <c r="M108" s="92">
        <f>'AMA_UBS J Brasil'!M36</f>
        <v>463</v>
      </c>
      <c r="N108" s="927">
        <f>'AMA_UBS J Brasil'!N36</f>
        <v>2.0130434782608697</v>
      </c>
    </row>
    <row r="109" spans="1:14" x14ac:dyDescent="0.25">
      <c r="A109" s="214" t="str">
        <f>'AMA_UBS J Brasil'!A37</f>
        <v>Fisioterapeuta (nº grupos)</v>
      </c>
      <c r="B109" s="934">
        <f>'AMA_UBS J Brasil'!B37</f>
        <v>30</v>
      </c>
      <c r="C109" s="92">
        <f>'AMA_UBS J Brasil'!C37</f>
        <v>45</v>
      </c>
      <c r="D109" s="92">
        <f>'AMA_UBS J Brasil'!D37</f>
        <v>30</v>
      </c>
      <c r="E109" s="92">
        <f>'AMA_UBS J Brasil'!E37</f>
        <v>51</v>
      </c>
      <c r="F109" s="92">
        <f>'AMA_UBS J Brasil'!F37</f>
        <v>30</v>
      </c>
      <c r="G109" s="92">
        <f>'AMA_UBS J Brasil'!G37</f>
        <v>49</v>
      </c>
      <c r="H109" s="92">
        <f>'AMA_UBS J Brasil'!H37</f>
        <v>30</v>
      </c>
      <c r="I109" s="92">
        <f>'AMA_UBS J Brasil'!I37</f>
        <v>17</v>
      </c>
      <c r="J109" s="92">
        <f>'AMA_UBS J Brasil'!J37</f>
        <v>30</v>
      </c>
      <c r="K109" s="92">
        <f>'AMA_UBS J Brasil'!K37</f>
        <v>52</v>
      </c>
      <c r="L109" s="92">
        <f>'AMA_UBS J Brasil'!L37</f>
        <v>150</v>
      </c>
      <c r="M109" s="92">
        <f>'AMA_UBS J Brasil'!M37</f>
        <v>214</v>
      </c>
      <c r="N109" s="927">
        <f>'AMA_UBS J Brasil'!N37</f>
        <v>1.4266666666666667</v>
      </c>
    </row>
    <row r="110" spans="1:14" x14ac:dyDescent="0.25">
      <c r="A110" s="214" t="str">
        <f>'AMA_UBS J Brasil'!A38</f>
        <v>Fonoaudiólogo (consulta/ VD) - 20hrs</v>
      </c>
      <c r="B110" s="934">
        <f>'AMA_UBS J Brasil'!B38</f>
        <v>32</v>
      </c>
      <c r="C110" s="92">
        <f>'AMA_UBS J Brasil'!C38</f>
        <v>59</v>
      </c>
      <c r="D110" s="92">
        <f>'AMA_UBS J Brasil'!D38</f>
        <v>32</v>
      </c>
      <c r="E110" s="92">
        <f>'AMA_UBS J Brasil'!E38</f>
        <v>0</v>
      </c>
      <c r="F110" s="92">
        <f>'AMA_UBS J Brasil'!F38</f>
        <v>32</v>
      </c>
      <c r="G110" s="92">
        <f>'AMA_UBS J Brasil'!G38</f>
        <v>0</v>
      </c>
      <c r="H110" s="92">
        <f>'AMA_UBS J Brasil'!H38</f>
        <v>32</v>
      </c>
      <c r="I110" s="92">
        <f>'AMA_UBS J Brasil'!I38</f>
        <v>0</v>
      </c>
      <c r="J110" s="92">
        <f>'AMA_UBS J Brasil'!J38</f>
        <v>32</v>
      </c>
      <c r="K110" s="92">
        <f>'AMA_UBS J Brasil'!K38</f>
        <v>181</v>
      </c>
      <c r="L110" s="92">
        <f>'AMA_UBS J Brasil'!L38</f>
        <v>160</v>
      </c>
      <c r="M110" s="92">
        <f>'AMA_UBS J Brasil'!M38</f>
        <v>240</v>
      </c>
      <c r="N110" s="927">
        <f>'AMA_UBS J Brasil'!N38</f>
        <v>1.5</v>
      </c>
    </row>
    <row r="111" spans="1:14" x14ac:dyDescent="0.25">
      <c r="A111" s="214" t="str">
        <f>'AMA_UBS J Brasil'!A39</f>
        <v>Fonoaudiólogo (nº grupos)</v>
      </c>
      <c r="B111" s="934">
        <f>'AMA_UBS J Brasil'!B39</f>
        <v>20</v>
      </c>
      <c r="C111" s="92">
        <f>'AMA_UBS J Brasil'!C39</f>
        <v>30</v>
      </c>
      <c r="D111" s="92">
        <f>'AMA_UBS J Brasil'!D39</f>
        <v>20</v>
      </c>
      <c r="E111" s="92">
        <f>'AMA_UBS J Brasil'!E39</f>
        <v>0</v>
      </c>
      <c r="F111" s="92">
        <f>'AMA_UBS J Brasil'!F39</f>
        <v>20</v>
      </c>
      <c r="G111" s="92">
        <f>'AMA_UBS J Brasil'!G39</f>
        <v>0</v>
      </c>
      <c r="H111" s="92">
        <f>'AMA_UBS J Brasil'!H39</f>
        <v>20</v>
      </c>
      <c r="I111" s="92">
        <f>'AMA_UBS J Brasil'!I39</f>
        <v>0</v>
      </c>
      <c r="J111" s="92">
        <f>'AMA_UBS J Brasil'!J39</f>
        <v>20</v>
      </c>
      <c r="K111" s="92">
        <f>'AMA_UBS J Brasil'!K39</f>
        <v>11</v>
      </c>
      <c r="L111" s="92">
        <f>'AMA_UBS J Brasil'!L39</f>
        <v>100</v>
      </c>
      <c r="M111" s="92">
        <f>'AMA_UBS J Brasil'!M39</f>
        <v>41</v>
      </c>
      <c r="N111" s="927">
        <f>'AMA_UBS J Brasil'!N39</f>
        <v>0.41</v>
      </c>
    </row>
    <row r="112" spans="1:14" x14ac:dyDescent="0.25">
      <c r="A112" s="214" t="str">
        <f>'AMA_UBS J Brasil'!A40</f>
        <v>Nutricionista (consulta) - 40hrs</v>
      </c>
      <c r="B112" s="934">
        <f>'AMA_UBS J Brasil'!B40</f>
        <v>60</v>
      </c>
      <c r="C112" s="92">
        <f>'AMA_UBS J Brasil'!C40</f>
        <v>58</v>
      </c>
      <c r="D112" s="92">
        <f>'AMA_UBS J Brasil'!D40</f>
        <v>60</v>
      </c>
      <c r="E112" s="92">
        <f>'AMA_UBS J Brasil'!E40</f>
        <v>72</v>
      </c>
      <c r="F112" s="92">
        <f>'AMA_UBS J Brasil'!F40</f>
        <v>60</v>
      </c>
      <c r="G112" s="92">
        <f>'AMA_UBS J Brasil'!G40</f>
        <v>29</v>
      </c>
      <c r="H112" s="92">
        <f>'AMA_UBS J Brasil'!H40</f>
        <v>60</v>
      </c>
      <c r="I112" s="92">
        <f>'AMA_UBS J Brasil'!I40</f>
        <v>62</v>
      </c>
      <c r="J112" s="92">
        <f>'AMA_UBS J Brasil'!J40</f>
        <v>60</v>
      </c>
      <c r="K112" s="92">
        <f>'AMA_UBS J Brasil'!K40</f>
        <v>57</v>
      </c>
      <c r="L112" s="92">
        <f>'AMA_UBS J Brasil'!L40</f>
        <v>300</v>
      </c>
      <c r="M112" s="92">
        <f>'AMA_UBS J Brasil'!M40</f>
        <v>278</v>
      </c>
      <c r="N112" s="927">
        <f>'AMA_UBS J Brasil'!N40</f>
        <v>0.92666666666666664</v>
      </c>
    </row>
    <row r="113" spans="1:14" x14ac:dyDescent="0.25">
      <c r="A113" s="214" t="str">
        <f>'AMA_UBS J Brasil'!A41</f>
        <v>Nutricionista (nº grupos)</v>
      </c>
      <c r="B113" s="934">
        <f>'AMA_UBS J Brasil'!B41</f>
        <v>40</v>
      </c>
      <c r="C113" s="92">
        <f>'AMA_UBS J Brasil'!C41</f>
        <v>49</v>
      </c>
      <c r="D113" s="92">
        <f>'AMA_UBS J Brasil'!D41</f>
        <v>40</v>
      </c>
      <c r="E113" s="92">
        <f>'AMA_UBS J Brasil'!E41</f>
        <v>64</v>
      </c>
      <c r="F113" s="92">
        <f>'AMA_UBS J Brasil'!F41</f>
        <v>40</v>
      </c>
      <c r="G113" s="92">
        <f>'AMA_UBS J Brasil'!G41</f>
        <v>18</v>
      </c>
      <c r="H113" s="92">
        <f>'AMA_UBS J Brasil'!H41</f>
        <v>40</v>
      </c>
      <c r="I113" s="92">
        <f>'AMA_UBS J Brasil'!I41</f>
        <v>41</v>
      </c>
      <c r="J113" s="92">
        <f>'AMA_UBS J Brasil'!J41</f>
        <v>40</v>
      </c>
      <c r="K113" s="92">
        <f>'AMA_UBS J Brasil'!K41</f>
        <v>45</v>
      </c>
      <c r="L113" s="92">
        <f>'AMA_UBS J Brasil'!L41</f>
        <v>200</v>
      </c>
      <c r="M113" s="92">
        <f>'AMA_UBS J Brasil'!M41</f>
        <v>217</v>
      </c>
      <c r="N113" s="927">
        <f>'AMA_UBS J Brasil'!N41</f>
        <v>1.085</v>
      </c>
    </row>
    <row r="114" spans="1:14" x14ac:dyDescent="0.25">
      <c r="A114" s="214" t="str">
        <f>'AMA_UBS J Brasil'!A42</f>
        <v>Aux/Técnico de Enfermagem (Visitas) - 30hrs</v>
      </c>
      <c r="B114" s="934">
        <f>'AMA_UBS J Brasil'!B42</f>
        <v>60</v>
      </c>
      <c r="C114" s="92">
        <f>'AMA_UBS J Brasil'!C42</f>
        <v>31</v>
      </c>
      <c r="D114" s="92">
        <f>'AMA_UBS J Brasil'!D42</f>
        <v>60</v>
      </c>
      <c r="E114" s="92">
        <f>'AMA_UBS J Brasil'!E42</f>
        <v>35</v>
      </c>
      <c r="F114" s="92">
        <f>'AMA_UBS J Brasil'!F42</f>
        <v>60</v>
      </c>
      <c r="G114" s="92">
        <f>'AMA_UBS J Brasil'!G42</f>
        <v>16</v>
      </c>
      <c r="H114" s="92">
        <f>'AMA_UBS J Brasil'!H42</f>
        <v>60</v>
      </c>
      <c r="I114" s="92">
        <f>'AMA_UBS J Brasil'!I42</f>
        <v>54</v>
      </c>
      <c r="J114" s="92">
        <f>'AMA_UBS J Brasil'!J42</f>
        <v>60</v>
      </c>
      <c r="K114" s="92">
        <f>'AMA_UBS J Brasil'!K42</f>
        <v>62</v>
      </c>
      <c r="L114" s="92">
        <f>'AMA_UBS J Brasil'!L42</f>
        <v>300</v>
      </c>
      <c r="M114" s="92">
        <f>'AMA_UBS J Brasil'!M42</f>
        <v>198</v>
      </c>
      <c r="N114" s="927">
        <f>'AMA_UBS J Brasil'!N42</f>
        <v>0.66</v>
      </c>
    </row>
    <row r="115" spans="1:14" x14ac:dyDescent="0.25">
      <c r="A115" s="214" t="str">
        <f>'AMA_UBS J Brasil'!A43</f>
        <v>Técnico de Enfermagem (Visitas) - 40hrs</v>
      </c>
      <c r="B115" s="934">
        <f>'AMA_UBS J Brasil'!B43</f>
        <v>384</v>
      </c>
      <c r="C115" s="92">
        <f>'AMA_UBS J Brasil'!C43</f>
        <v>462</v>
      </c>
      <c r="D115" s="92">
        <f>'AMA_UBS J Brasil'!D43</f>
        <v>384</v>
      </c>
      <c r="E115" s="92">
        <f>'AMA_UBS J Brasil'!E43</f>
        <v>429</v>
      </c>
      <c r="F115" s="92">
        <f>'AMA_UBS J Brasil'!F43</f>
        <v>384</v>
      </c>
      <c r="G115" s="92">
        <f>'AMA_UBS J Brasil'!G43</f>
        <v>371</v>
      </c>
      <c r="H115" s="92">
        <f>'AMA_UBS J Brasil'!H43</f>
        <v>384</v>
      </c>
      <c r="I115" s="92">
        <f>'AMA_UBS J Brasil'!I43</f>
        <v>424</v>
      </c>
      <c r="J115" s="92">
        <f>'AMA_UBS J Brasil'!J43</f>
        <v>384</v>
      </c>
      <c r="K115" s="92">
        <f>'AMA_UBS J Brasil'!K43</f>
        <v>418</v>
      </c>
      <c r="L115" s="92">
        <f>'AMA_UBS J Brasil'!L43</f>
        <v>1920</v>
      </c>
      <c r="M115" s="92">
        <f>'AMA_UBS J Brasil'!M43</f>
        <v>2104</v>
      </c>
      <c r="N115" s="927">
        <f>'AMA_UBS J Brasil'!N43</f>
        <v>1.0958333333333334</v>
      </c>
    </row>
    <row r="116" spans="1:14" x14ac:dyDescent="0.25">
      <c r="A116" s="214" t="str">
        <f>'AMA_UBS J Brasil'!A44</f>
        <v>PICS - Atividades Coletivas</v>
      </c>
      <c r="B116" s="934">
        <f>'AMA_UBS J Brasil'!B44</f>
        <v>40</v>
      </c>
      <c r="C116" s="92">
        <f>'AMA_UBS J Brasil'!C44</f>
        <v>71</v>
      </c>
      <c r="D116" s="92">
        <f>'AMA_UBS J Brasil'!D44</f>
        <v>40</v>
      </c>
      <c r="E116" s="92">
        <f>'AMA_UBS J Brasil'!E44</f>
        <v>107</v>
      </c>
      <c r="F116" s="92">
        <f>'AMA_UBS J Brasil'!F44</f>
        <v>40</v>
      </c>
      <c r="G116" s="92">
        <f>'AMA_UBS J Brasil'!G44</f>
        <v>63</v>
      </c>
      <c r="H116" s="92">
        <f>'AMA_UBS J Brasil'!H44</f>
        <v>40</v>
      </c>
      <c r="I116" s="92">
        <f>'AMA_UBS J Brasil'!I44</f>
        <v>30</v>
      </c>
      <c r="J116" s="92">
        <f>'AMA_UBS J Brasil'!J44</f>
        <v>40</v>
      </c>
      <c r="K116" s="92">
        <f>'AMA_UBS J Brasil'!K44</f>
        <v>124</v>
      </c>
      <c r="L116" s="92">
        <f>'AMA_UBS J Brasil'!L44</f>
        <v>200</v>
      </c>
      <c r="M116" s="92">
        <f>'AMA_UBS J Brasil'!M44</f>
        <v>395</v>
      </c>
      <c r="N116" s="927">
        <f>'AMA_UBS J Brasil'!N44</f>
        <v>1.9750000000000001</v>
      </c>
    </row>
    <row r="117" spans="1:14" ht="15.75" thickBot="1" x14ac:dyDescent="0.3">
      <c r="A117" s="214" t="str">
        <f>'AMA_UBS J Brasil'!A45</f>
        <v>PICS - Atividades Individuais</v>
      </c>
      <c r="B117" s="934">
        <f>'AMA_UBS J Brasil'!B45</f>
        <v>60</v>
      </c>
      <c r="C117" s="92">
        <f>'AMA_UBS J Brasil'!C45</f>
        <v>51</v>
      </c>
      <c r="D117" s="92">
        <f>'AMA_UBS J Brasil'!D45</f>
        <v>60</v>
      </c>
      <c r="E117" s="92">
        <f>'AMA_UBS J Brasil'!E45</f>
        <v>83</v>
      </c>
      <c r="F117" s="92">
        <f>'AMA_UBS J Brasil'!F45</f>
        <v>60</v>
      </c>
      <c r="G117" s="92">
        <f>'AMA_UBS J Brasil'!G45</f>
        <v>68</v>
      </c>
      <c r="H117" s="92">
        <f>'AMA_UBS J Brasil'!H45</f>
        <v>60</v>
      </c>
      <c r="I117" s="92">
        <f>'AMA_UBS J Brasil'!I45</f>
        <v>62</v>
      </c>
      <c r="J117" s="92">
        <f>'AMA_UBS J Brasil'!J45</f>
        <v>60</v>
      </c>
      <c r="K117" s="92">
        <f>'AMA_UBS J Brasil'!K45</f>
        <v>68</v>
      </c>
      <c r="L117" s="92">
        <f>'AMA_UBS J Brasil'!L45</f>
        <v>300</v>
      </c>
      <c r="M117" s="92">
        <f>'AMA_UBS J Brasil'!M45</f>
        <v>332</v>
      </c>
      <c r="N117" s="927">
        <f>'AMA_UBS J Brasil'!N45</f>
        <v>1.1066666666666667</v>
      </c>
    </row>
    <row r="118" spans="1:14" ht="15.75" thickBot="1" x14ac:dyDescent="0.3">
      <c r="A118" s="846" t="str">
        <f>'AMA_UBS J Brasil'!A46</f>
        <v>TOTAL</v>
      </c>
      <c r="B118" s="946">
        <f>'AMA_UBS J Brasil'!B46</f>
        <v>16292</v>
      </c>
      <c r="C118" s="848">
        <f>'AMA_UBS J Brasil'!C46</f>
        <v>16513</v>
      </c>
      <c r="D118" s="848">
        <f>'AMA_UBS J Brasil'!D46</f>
        <v>16292</v>
      </c>
      <c r="E118" s="848">
        <f>'AMA_UBS J Brasil'!E46</f>
        <v>16017</v>
      </c>
      <c r="F118" s="848">
        <f>'AMA_UBS J Brasil'!F46</f>
        <v>16292</v>
      </c>
      <c r="G118" s="848">
        <f>'AMA_UBS J Brasil'!G46</f>
        <v>14926</v>
      </c>
      <c r="H118" s="848">
        <f>'AMA_UBS J Brasil'!H46</f>
        <v>16292</v>
      </c>
      <c r="I118" s="848">
        <f>'AMA_UBS J Brasil'!I46</f>
        <v>15701</v>
      </c>
      <c r="J118" s="848">
        <f>'AMA_UBS J Brasil'!J46</f>
        <v>16292</v>
      </c>
      <c r="K118" s="848">
        <f>'AMA_UBS J Brasil'!K46</f>
        <v>16142</v>
      </c>
      <c r="L118" s="848">
        <f>'AMA_UBS J Brasil'!L46</f>
        <v>81460</v>
      </c>
      <c r="M118" s="848">
        <f>'AMA_UBS J Brasil'!M46</f>
        <v>79299</v>
      </c>
      <c r="N118" s="928">
        <f>'AMA_UBS J Brasil'!N46</f>
        <v>0.97347164252393814</v>
      </c>
    </row>
    <row r="120" spans="1:14" ht="15.75" x14ac:dyDescent="0.25">
      <c r="A120" s="936" t="s">
        <v>654</v>
      </c>
      <c r="B120" s="947"/>
      <c r="C120" s="937"/>
      <c r="D120" s="937"/>
      <c r="E120" s="937"/>
      <c r="F120" s="937"/>
      <c r="G120" s="937"/>
      <c r="H120" s="937"/>
      <c r="I120" s="937"/>
      <c r="J120" s="937"/>
      <c r="K120" s="937"/>
      <c r="L120" s="937"/>
      <c r="M120" s="937"/>
      <c r="N120" s="937"/>
    </row>
    <row r="121" spans="1:14" x14ac:dyDescent="0.25">
      <c r="A121" s="919"/>
      <c r="B121" s="981" t="s">
        <v>486</v>
      </c>
      <c r="C121" s="981"/>
      <c r="D121" s="981" t="s">
        <v>682</v>
      </c>
      <c r="E121" s="981"/>
      <c r="F121" s="981" t="s">
        <v>683</v>
      </c>
      <c r="G121" s="981"/>
      <c r="H121" s="981" t="s">
        <v>684</v>
      </c>
      <c r="I121" s="981"/>
      <c r="J121" s="981" t="s">
        <v>688</v>
      </c>
      <c r="K121" s="981"/>
      <c r="L121" s="996" t="s">
        <v>487</v>
      </c>
      <c r="M121" s="996"/>
      <c r="N121" s="996"/>
    </row>
    <row r="122" spans="1:14" ht="15.75" thickBot="1" x14ac:dyDescent="0.3">
      <c r="A122" s="844" t="s">
        <v>14</v>
      </c>
      <c r="B122" s="941" t="s">
        <v>489</v>
      </c>
      <c r="C122" s="850" t="s">
        <v>488</v>
      </c>
      <c r="D122" s="920" t="s">
        <v>489</v>
      </c>
      <c r="E122" s="850" t="s">
        <v>488</v>
      </c>
      <c r="F122" s="920" t="s">
        <v>489</v>
      </c>
      <c r="G122" s="850" t="s">
        <v>488</v>
      </c>
      <c r="H122" s="920" t="s">
        <v>489</v>
      </c>
      <c r="I122" s="850" t="s">
        <v>488</v>
      </c>
      <c r="J122" s="920" t="s">
        <v>489</v>
      </c>
      <c r="K122" s="850" t="s">
        <v>488</v>
      </c>
      <c r="L122" s="850" t="s">
        <v>680</v>
      </c>
      <c r="M122" s="850" t="s">
        <v>681</v>
      </c>
      <c r="N122" s="922" t="s">
        <v>1</v>
      </c>
    </row>
    <row r="123" spans="1:14" ht="15.75" thickTop="1" x14ac:dyDescent="0.25">
      <c r="A123" s="808" t="s">
        <v>624</v>
      </c>
      <c r="B123" s="948">
        <f>'UBS V Guilherme'!B9</f>
        <v>540</v>
      </c>
      <c r="C123" s="948">
        <f>'UBS V Guilherme'!C9</f>
        <v>296</v>
      </c>
      <c r="D123" s="948">
        <f>'UBS V Guilherme'!D9</f>
        <v>540</v>
      </c>
      <c r="E123" s="948">
        <f>'UBS V Guilherme'!E9</f>
        <v>539</v>
      </c>
      <c r="F123" s="948">
        <f>'UBS V Guilherme'!F9</f>
        <v>540</v>
      </c>
      <c r="G123" s="948">
        <f>'UBS V Guilherme'!G9</f>
        <v>539</v>
      </c>
      <c r="H123" s="948">
        <f>'UBS V Guilherme'!H9</f>
        <v>540</v>
      </c>
      <c r="I123" s="948">
        <f>'UBS V Guilherme'!I9</f>
        <v>536</v>
      </c>
      <c r="J123" s="948">
        <f>'UBS V Guilherme'!J9</f>
        <v>540</v>
      </c>
      <c r="K123" s="948">
        <f>'UBS V Guilherme'!K9</f>
        <v>556</v>
      </c>
      <c r="L123" s="948">
        <f>'UBS V Guilherme'!L9</f>
        <v>2700</v>
      </c>
      <c r="M123" s="948">
        <f>'UBS V Guilherme'!M9</f>
        <v>2466</v>
      </c>
      <c r="N123" s="959">
        <f>'UBS V Guilherme'!N9</f>
        <v>0.91333333333333333</v>
      </c>
    </row>
    <row r="124" spans="1:14" x14ac:dyDescent="0.25">
      <c r="A124" s="808" t="s">
        <v>586</v>
      </c>
      <c r="B124" s="948">
        <f>'UBS V Guilherme'!B10</f>
        <v>81</v>
      </c>
      <c r="C124" s="948">
        <f>'UBS V Guilherme'!C10</f>
        <v>117</v>
      </c>
      <c r="D124" s="948">
        <f>'UBS V Guilherme'!D10</f>
        <v>81</v>
      </c>
      <c r="E124" s="948">
        <f>'UBS V Guilherme'!E10</f>
        <v>216</v>
      </c>
      <c r="F124" s="948">
        <f>'UBS V Guilherme'!F10</f>
        <v>81</v>
      </c>
      <c r="G124" s="948">
        <f>'UBS V Guilherme'!G10</f>
        <v>179</v>
      </c>
      <c r="H124" s="948">
        <f>'UBS V Guilherme'!H10</f>
        <v>81</v>
      </c>
      <c r="I124" s="948">
        <f>'UBS V Guilherme'!I10</f>
        <v>120</v>
      </c>
      <c r="J124" s="948">
        <f>'UBS V Guilherme'!J10</f>
        <v>81</v>
      </c>
      <c r="K124" s="948">
        <f>'UBS V Guilherme'!K10</f>
        <v>132</v>
      </c>
      <c r="L124" s="948">
        <f>'UBS V Guilherme'!L10</f>
        <v>405</v>
      </c>
      <c r="M124" s="948">
        <f>'UBS V Guilherme'!M10</f>
        <v>764</v>
      </c>
      <c r="N124" s="959">
        <f>'UBS V Guilherme'!N10</f>
        <v>1.8864197530864197</v>
      </c>
    </row>
    <row r="125" spans="1:14" x14ac:dyDescent="0.25">
      <c r="A125" s="808" t="s">
        <v>504</v>
      </c>
      <c r="B125" s="918">
        <f>'UBS V Guilherme'!B11</f>
        <v>24</v>
      </c>
      <c r="C125" s="918">
        <f>'UBS V Guilherme'!C11</f>
        <v>7</v>
      </c>
      <c r="D125" s="918">
        <f>'UBS V Guilherme'!D11</f>
        <v>24</v>
      </c>
      <c r="E125" s="918">
        <f>'UBS V Guilherme'!E11</f>
        <v>30</v>
      </c>
      <c r="F125" s="918">
        <f>'UBS V Guilherme'!F11</f>
        <v>24</v>
      </c>
      <c r="G125" s="918">
        <f>'UBS V Guilherme'!G11</f>
        <v>28</v>
      </c>
      <c r="H125" s="918">
        <f>'UBS V Guilherme'!H11</f>
        <v>24</v>
      </c>
      <c r="I125" s="918">
        <f>'UBS V Guilherme'!I11</f>
        <v>26</v>
      </c>
      <c r="J125" s="918">
        <f>'UBS V Guilherme'!J11</f>
        <v>24</v>
      </c>
      <c r="K125" s="918">
        <f>'UBS V Guilherme'!K11</f>
        <v>25</v>
      </c>
      <c r="L125" s="918">
        <f>'UBS V Guilherme'!L11</f>
        <v>120</v>
      </c>
      <c r="M125" s="918">
        <f>'UBS V Guilherme'!M11</f>
        <v>116</v>
      </c>
      <c r="N125" s="960">
        <f>'UBS V Guilherme'!N11</f>
        <v>0.96666666666666667</v>
      </c>
    </row>
    <row r="126" spans="1:14" x14ac:dyDescent="0.25">
      <c r="A126" s="214" t="str">
        <f>'UBS V Guilherme'!A12</f>
        <v>Médico Clínico (consulta) - 20hrs</v>
      </c>
      <c r="B126" s="934">
        <f>'UBS V Guilherme'!B12</f>
        <v>660</v>
      </c>
      <c r="C126" s="92">
        <f>'UBS V Guilherme'!C12</f>
        <v>680</v>
      </c>
      <c r="D126" s="92">
        <f>'UBS V Guilherme'!D12</f>
        <v>660</v>
      </c>
      <c r="E126" s="92">
        <f>'UBS V Guilherme'!E12</f>
        <v>604</v>
      </c>
      <c r="F126" s="92">
        <f>'UBS V Guilherme'!F12</f>
        <v>660</v>
      </c>
      <c r="G126" s="92">
        <f>'UBS V Guilherme'!G12</f>
        <v>522</v>
      </c>
      <c r="H126" s="92">
        <f>'UBS V Guilherme'!H12</f>
        <v>660</v>
      </c>
      <c r="I126" s="92">
        <f>'UBS V Guilherme'!I12</f>
        <v>603</v>
      </c>
      <c r="J126" s="92">
        <f>'UBS V Guilherme'!J12</f>
        <v>660</v>
      </c>
      <c r="K126" s="92">
        <f>'UBS V Guilherme'!K12</f>
        <v>557</v>
      </c>
      <c r="L126" s="92">
        <f>'UBS V Guilherme'!L12</f>
        <v>3300</v>
      </c>
      <c r="M126" s="92">
        <f>'UBS V Guilherme'!M12</f>
        <v>2966</v>
      </c>
      <c r="N126" s="927">
        <f>'UBS V Guilherme'!N12</f>
        <v>0.8987878787878788</v>
      </c>
    </row>
    <row r="127" spans="1:14" x14ac:dyDescent="0.25">
      <c r="A127" s="214" t="str">
        <f>'UBS V Guilherme'!A13</f>
        <v>Médico Pediatra (consulta) - 20hrs</v>
      </c>
      <c r="B127" s="934">
        <f>'UBS V Guilherme'!B13</f>
        <v>528</v>
      </c>
      <c r="C127" s="92">
        <f>'UBS V Guilherme'!C13</f>
        <v>471</v>
      </c>
      <c r="D127" s="92">
        <f>'UBS V Guilherme'!D13</f>
        <v>528</v>
      </c>
      <c r="E127" s="92">
        <f>'UBS V Guilherme'!E13</f>
        <v>439</v>
      </c>
      <c r="F127" s="92">
        <f>'UBS V Guilherme'!F13</f>
        <v>528</v>
      </c>
      <c r="G127" s="92">
        <f>'UBS V Guilherme'!G13</f>
        <v>70</v>
      </c>
      <c r="H127" s="92">
        <f>'UBS V Guilherme'!H13</f>
        <v>528</v>
      </c>
      <c r="I127" s="92">
        <f>'UBS V Guilherme'!I13</f>
        <v>370</v>
      </c>
      <c r="J127" s="92">
        <f>'UBS V Guilherme'!J13</f>
        <v>528</v>
      </c>
      <c r="K127" s="92">
        <f>'UBS V Guilherme'!K13</f>
        <v>519</v>
      </c>
      <c r="L127" s="92">
        <f>'UBS V Guilherme'!L13</f>
        <v>2640</v>
      </c>
      <c r="M127" s="92">
        <f>'UBS V Guilherme'!M13</f>
        <v>1869</v>
      </c>
      <c r="N127" s="927">
        <f>'UBS V Guilherme'!N13</f>
        <v>0.7079545454545455</v>
      </c>
    </row>
    <row r="128" spans="1:14" x14ac:dyDescent="0.25">
      <c r="A128" s="214" t="str">
        <f>'UBS V Guilherme'!A14</f>
        <v>Médico Psiquiatra (consulta) - 20hrs</v>
      </c>
      <c r="B128" s="934">
        <f>'UBS V Guilherme'!B14</f>
        <v>160</v>
      </c>
      <c r="C128" s="92">
        <f>'UBS V Guilherme'!C14</f>
        <v>0</v>
      </c>
      <c r="D128" s="92">
        <f>'UBS V Guilherme'!D14</f>
        <v>160</v>
      </c>
      <c r="E128" s="92">
        <f>'UBS V Guilherme'!E14</f>
        <v>0</v>
      </c>
      <c r="F128" s="92">
        <f>'UBS V Guilherme'!F14</f>
        <v>160</v>
      </c>
      <c r="G128" s="92">
        <f>'UBS V Guilherme'!G14</f>
        <v>0</v>
      </c>
      <c r="H128" s="92">
        <f>'UBS V Guilherme'!H14</f>
        <v>160</v>
      </c>
      <c r="I128" s="92">
        <f>'UBS V Guilherme'!I14</f>
        <v>0</v>
      </c>
      <c r="J128" s="92">
        <f>'UBS V Guilherme'!J14</f>
        <v>160</v>
      </c>
      <c r="K128" s="92">
        <f>'UBS V Guilherme'!K14</f>
        <v>96</v>
      </c>
      <c r="L128" s="92">
        <f>'UBS V Guilherme'!L14</f>
        <v>800</v>
      </c>
      <c r="M128" s="92">
        <f>'UBS V Guilherme'!M14</f>
        <v>96</v>
      </c>
      <c r="N128" s="927">
        <f>'UBS V Guilherme'!N14</f>
        <v>0.12</v>
      </c>
    </row>
    <row r="129" spans="1:14" x14ac:dyDescent="0.25">
      <c r="A129" s="214" t="str">
        <f>'UBS V Guilherme'!A15</f>
        <v>Médico Ginecologista (consulta) - 20hrs</v>
      </c>
      <c r="B129" s="934">
        <f>'UBS V Guilherme'!B15</f>
        <v>554</v>
      </c>
      <c r="C129" s="92">
        <f>'UBS V Guilherme'!C15</f>
        <v>239</v>
      </c>
      <c r="D129" s="92">
        <f>'UBS V Guilherme'!D15</f>
        <v>554</v>
      </c>
      <c r="E129" s="92">
        <f>'UBS V Guilherme'!E15</f>
        <v>458</v>
      </c>
      <c r="F129" s="92">
        <f>'UBS V Guilherme'!F15</f>
        <v>554</v>
      </c>
      <c r="G129" s="92">
        <f>'UBS V Guilherme'!G15</f>
        <v>473</v>
      </c>
      <c r="H129" s="92">
        <f>'UBS V Guilherme'!H15</f>
        <v>554</v>
      </c>
      <c r="I129" s="92">
        <f>'UBS V Guilherme'!I15</f>
        <v>525</v>
      </c>
      <c r="J129" s="92">
        <f>'UBS V Guilherme'!J15</f>
        <v>554</v>
      </c>
      <c r="K129" s="92">
        <f>'UBS V Guilherme'!K15</f>
        <v>501</v>
      </c>
      <c r="L129" s="92">
        <f>'UBS V Guilherme'!L15</f>
        <v>2770</v>
      </c>
      <c r="M129" s="92">
        <f>'UBS V Guilherme'!M15</f>
        <v>2196</v>
      </c>
      <c r="N129" s="927">
        <f>'UBS V Guilherme'!N15</f>
        <v>0.79277978339350186</v>
      </c>
    </row>
    <row r="130" spans="1:14" x14ac:dyDescent="0.25">
      <c r="A130" s="214" t="str">
        <f>'UBS V Guilherme'!A16</f>
        <v>Enfermeiro (consulta) - 30hrs</v>
      </c>
      <c r="B130" s="934">
        <f>'UBS V Guilherme'!B16</f>
        <v>648</v>
      </c>
      <c r="C130" s="92">
        <f>'UBS V Guilherme'!C16</f>
        <v>508</v>
      </c>
      <c r="D130" s="92">
        <f>'UBS V Guilherme'!D16</f>
        <v>648</v>
      </c>
      <c r="E130" s="92">
        <f>'UBS V Guilherme'!E16</f>
        <v>504</v>
      </c>
      <c r="F130" s="92">
        <f>'UBS V Guilherme'!F16</f>
        <v>648</v>
      </c>
      <c r="G130" s="92">
        <f>'UBS V Guilherme'!G16</f>
        <v>628</v>
      </c>
      <c r="H130" s="92">
        <f>'UBS V Guilherme'!H16</f>
        <v>648</v>
      </c>
      <c r="I130" s="92">
        <f>'UBS V Guilherme'!I16</f>
        <v>549</v>
      </c>
      <c r="J130" s="92">
        <f>'UBS V Guilherme'!J16</f>
        <v>648</v>
      </c>
      <c r="K130" s="92">
        <f>'UBS V Guilherme'!K16</f>
        <v>639</v>
      </c>
      <c r="L130" s="92">
        <f>'UBS V Guilherme'!L16</f>
        <v>3240</v>
      </c>
      <c r="M130" s="92">
        <f>'UBS V Guilherme'!M16</f>
        <v>2828</v>
      </c>
      <c r="N130" s="927">
        <f>'UBS V Guilherme'!N16</f>
        <v>0.87283950617283945</v>
      </c>
    </row>
    <row r="131" spans="1:14" x14ac:dyDescent="0.25">
      <c r="A131" s="214" t="str">
        <f>'UBS V Guilherme'!A17</f>
        <v>Enfermeiro (visita) - 30hrs</v>
      </c>
      <c r="B131" s="934">
        <f>'UBS V Guilherme'!B17</f>
        <v>36</v>
      </c>
      <c r="C131" s="92">
        <f>'UBS V Guilherme'!C17</f>
        <v>23</v>
      </c>
      <c r="D131" s="92">
        <f>'UBS V Guilherme'!D17</f>
        <v>36</v>
      </c>
      <c r="E131" s="92">
        <f>'UBS V Guilherme'!E17</f>
        <v>26</v>
      </c>
      <c r="F131" s="92">
        <f>'UBS V Guilherme'!F17</f>
        <v>36</v>
      </c>
      <c r="G131" s="92">
        <f>'UBS V Guilherme'!G17</f>
        <v>29</v>
      </c>
      <c r="H131" s="92">
        <f>'UBS V Guilherme'!H17</f>
        <v>36</v>
      </c>
      <c r="I131" s="92">
        <f>'UBS V Guilherme'!I17</f>
        <v>38</v>
      </c>
      <c r="J131" s="92">
        <f>'UBS V Guilherme'!J17</f>
        <v>36</v>
      </c>
      <c r="K131" s="92">
        <f>'UBS V Guilherme'!K17</f>
        <v>48</v>
      </c>
      <c r="L131" s="92">
        <f>'UBS V Guilherme'!L17</f>
        <v>180</v>
      </c>
      <c r="M131" s="92">
        <f>'UBS V Guilherme'!M17</f>
        <v>164</v>
      </c>
      <c r="N131" s="927">
        <f>'UBS V Guilherme'!N17</f>
        <v>0.91111111111111109</v>
      </c>
    </row>
    <row r="132" spans="1:14" x14ac:dyDescent="0.25">
      <c r="A132" s="214" t="str">
        <f>'UBS V Guilherme'!A18</f>
        <v>Assistente Social (consulta/ VD) - 30hrs</v>
      </c>
      <c r="B132" s="934">
        <f>'UBS V Guilherme'!B18</f>
        <v>122</v>
      </c>
      <c r="C132" s="92">
        <f>'UBS V Guilherme'!C18</f>
        <v>222</v>
      </c>
      <c r="D132" s="92">
        <f>'UBS V Guilherme'!D18</f>
        <v>122</v>
      </c>
      <c r="E132" s="92">
        <f>'UBS V Guilherme'!E18</f>
        <v>142</v>
      </c>
      <c r="F132" s="92">
        <f>'UBS V Guilherme'!F18</f>
        <v>122</v>
      </c>
      <c r="G132" s="92">
        <f>'UBS V Guilherme'!G18</f>
        <v>173</v>
      </c>
      <c r="H132" s="92">
        <f>'UBS V Guilherme'!H18</f>
        <v>122</v>
      </c>
      <c r="I132" s="92">
        <f>'UBS V Guilherme'!I18</f>
        <v>181</v>
      </c>
      <c r="J132" s="92">
        <f>'UBS V Guilherme'!J18</f>
        <v>122</v>
      </c>
      <c r="K132" s="92">
        <f>'UBS V Guilherme'!K18</f>
        <v>181</v>
      </c>
      <c r="L132" s="92">
        <f>'UBS V Guilherme'!L18</f>
        <v>610</v>
      </c>
      <c r="M132" s="92">
        <f>'UBS V Guilherme'!M18</f>
        <v>899</v>
      </c>
      <c r="N132" s="927">
        <f>'UBS V Guilherme'!N18</f>
        <v>1.4737704918032788</v>
      </c>
    </row>
    <row r="133" spans="1:14" x14ac:dyDescent="0.25">
      <c r="A133" s="214" t="str">
        <f>'UBS V Guilherme'!A19</f>
        <v>Assistente Social (nº grupos)</v>
      </c>
      <c r="B133" s="934">
        <f>'UBS V Guilherme'!B19</f>
        <v>30</v>
      </c>
      <c r="C133" s="92">
        <f>'UBS V Guilherme'!C19</f>
        <v>28</v>
      </c>
      <c r="D133" s="92">
        <f>'UBS V Guilherme'!D19</f>
        <v>30</v>
      </c>
      <c r="E133" s="92">
        <f>'UBS V Guilherme'!E19</f>
        <v>25</v>
      </c>
      <c r="F133" s="92">
        <f>'UBS V Guilherme'!F19</f>
        <v>30</v>
      </c>
      <c r="G133" s="92">
        <f>'UBS V Guilherme'!G19</f>
        <v>33</v>
      </c>
      <c r="H133" s="92">
        <f>'UBS V Guilherme'!H19</f>
        <v>30</v>
      </c>
      <c r="I133" s="92">
        <f>'UBS V Guilherme'!I19</f>
        <v>23</v>
      </c>
      <c r="J133" s="92">
        <f>'UBS V Guilherme'!J19</f>
        <v>30</v>
      </c>
      <c r="K133" s="92">
        <f>'UBS V Guilherme'!K19</f>
        <v>35</v>
      </c>
      <c r="L133" s="92">
        <f>'UBS V Guilherme'!L19</f>
        <v>150</v>
      </c>
      <c r="M133" s="92">
        <f>'UBS V Guilherme'!M19</f>
        <v>144</v>
      </c>
      <c r="N133" s="927">
        <f>'UBS V Guilherme'!N19</f>
        <v>0.96</v>
      </c>
    </row>
    <row r="134" spans="1:14" x14ac:dyDescent="0.25">
      <c r="A134" s="214" t="str">
        <f>'UBS V Guilherme'!A20</f>
        <v>Farmacêutico (consulta/ VD) - 40hrs</v>
      </c>
      <c r="B134" s="934">
        <f>'UBS V Guilherme'!B20</f>
        <v>96</v>
      </c>
      <c r="C134" s="92">
        <f>'UBS V Guilherme'!C20</f>
        <v>81</v>
      </c>
      <c r="D134" s="92">
        <f>'UBS V Guilherme'!D20</f>
        <v>96</v>
      </c>
      <c r="E134" s="92">
        <f>'UBS V Guilherme'!E20</f>
        <v>91</v>
      </c>
      <c r="F134" s="92">
        <f>'UBS V Guilherme'!F20</f>
        <v>96</v>
      </c>
      <c r="G134" s="92">
        <f>'UBS V Guilherme'!G20</f>
        <v>118</v>
      </c>
      <c r="H134" s="92">
        <f>'UBS V Guilherme'!H20</f>
        <v>96</v>
      </c>
      <c r="I134" s="92">
        <f>'UBS V Guilherme'!I20</f>
        <v>116</v>
      </c>
      <c r="J134" s="92">
        <f>'UBS V Guilherme'!J20</f>
        <v>96</v>
      </c>
      <c r="K134" s="92">
        <f>'UBS V Guilherme'!K20</f>
        <v>137</v>
      </c>
      <c r="L134" s="92">
        <f>'UBS V Guilherme'!L20</f>
        <v>480</v>
      </c>
      <c r="M134" s="92">
        <f>'UBS V Guilherme'!M20</f>
        <v>543</v>
      </c>
      <c r="N134" s="927">
        <f>'UBS V Guilherme'!N20</f>
        <v>1.1312500000000001</v>
      </c>
    </row>
    <row r="135" spans="1:14" x14ac:dyDescent="0.25">
      <c r="A135" s="214" t="str">
        <f>'UBS V Guilherme'!A21</f>
        <v>Farmacêutico (nº grupos)</v>
      </c>
      <c r="B135" s="934">
        <f>'UBS V Guilherme'!B21</f>
        <v>16</v>
      </c>
      <c r="C135" s="92">
        <f>'UBS V Guilherme'!C21</f>
        <v>11</v>
      </c>
      <c r="D135" s="92">
        <f>'UBS V Guilherme'!D21</f>
        <v>16</v>
      </c>
      <c r="E135" s="92">
        <f>'UBS V Guilherme'!E21</f>
        <v>18</v>
      </c>
      <c r="F135" s="92">
        <f>'UBS V Guilherme'!F21</f>
        <v>16</v>
      </c>
      <c r="G135" s="92">
        <f>'UBS V Guilherme'!G21</f>
        <v>18</v>
      </c>
      <c r="H135" s="92">
        <f>'UBS V Guilherme'!H21</f>
        <v>16</v>
      </c>
      <c r="I135" s="92">
        <f>'UBS V Guilherme'!I21</f>
        <v>21</v>
      </c>
      <c r="J135" s="92">
        <f>'UBS V Guilherme'!J21</f>
        <v>16</v>
      </c>
      <c r="K135" s="92">
        <f>'UBS V Guilherme'!K21</f>
        <v>28</v>
      </c>
      <c r="L135" s="92">
        <f>'UBS V Guilherme'!L21</f>
        <v>80</v>
      </c>
      <c r="M135" s="92">
        <f>'UBS V Guilherme'!M21</f>
        <v>96</v>
      </c>
      <c r="N135" s="927">
        <f>'UBS V Guilherme'!N21</f>
        <v>1.2</v>
      </c>
    </row>
    <row r="136" spans="1:14" x14ac:dyDescent="0.25">
      <c r="A136" s="214" t="str">
        <f>'UBS V Guilherme'!A22</f>
        <v>Nutricionista (consulta/ VD) - 40hrs</v>
      </c>
      <c r="B136" s="934">
        <f>'UBS V Guilherme'!B22</f>
        <v>60</v>
      </c>
      <c r="C136" s="92">
        <f>'UBS V Guilherme'!C22</f>
        <v>0</v>
      </c>
      <c r="D136" s="92">
        <f>'UBS V Guilherme'!D22</f>
        <v>60</v>
      </c>
      <c r="E136" s="92">
        <f>'UBS V Guilherme'!E22</f>
        <v>1</v>
      </c>
      <c r="F136" s="92">
        <f>'UBS V Guilherme'!F22</f>
        <v>60</v>
      </c>
      <c r="G136" s="92">
        <f>'UBS V Guilherme'!G22</f>
        <v>0</v>
      </c>
      <c r="H136" s="92">
        <f>'UBS V Guilherme'!H22</f>
        <v>60</v>
      </c>
      <c r="I136" s="92">
        <f>'UBS V Guilherme'!I22</f>
        <v>63</v>
      </c>
      <c r="J136" s="92">
        <f>'UBS V Guilherme'!J22</f>
        <v>60</v>
      </c>
      <c r="K136" s="92">
        <f>'UBS V Guilherme'!K22</f>
        <v>90</v>
      </c>
      <c r="L136" s="92">
        <f>'UBS V Guilherme'!L22</f>
        <v>300</v>
      </c>
      <c r="M136" s="92">
        <f>'UBS V Guilherme'!M22</f>
        <v>154</v>
      </c>
      <c r="N136" s="927">
        <f>'UBS V Guilherme'!N22</f>
        <v>0.51333333333333331</v>
      </c>
    </row>
    <row r="137" spans="1:14" x14ac:dyDescent="0.25">
      <c r="A137" s="214" t="str">
        <f>'UBS V Guilherme'!A23</f>
        <v>Nutricionista (nº grupos)</v>
      </c>
      <c r="B137" s="934">
        <f>'UBS V Guilherme'!B23</f>
        <v>40</v>
      </c>
      <c r="C137" s="92">
        <f>'UBS V Guilherme'!C23</f>
        <v>0</v>
      </c>
      <c r="D137" s="92">
        <f>'UBS V Guilherme'!D23</f>
        <v>40</v>
      </c>
      <c r="E137" s="92">
        <f>'UBS V Guilherme'!E23</f>
        <v>0</v>
      </c>
      <c r="F137" s="92">
        <f>'UBS V Guilherme'!F23</f>
        <v>40</v>
      </c>
      <c r="G137" s="92">
        <f>'UBS V Guilherme'!G23</f>
        <v>0</v>
      </c>
      <c r="H137" s="92">
        <f>'UBS V Guilherme'!H23</f>
        <v>40</v>
      </c>
      <c r="I137" s="92">
        <f>'UBS V Guilherme'!I23</f>
        <v>24</v>
      </c>
      <c r="J137" s="92">
        <f>'UBS V Guilherme'!J23</f>
        <v>40</v>
      </c>
      <c r="K137" s="92">
        <f>'UBS V Guilherme'!K23</f>
        <v>46</v>
      </c>
      <c r="L137" s="92">
        <f>'UBS V Guilherme'!L23</f>
        <v>200</v>
      </c>
      <c r="M137" s="92">
        <f>'UBS V Guilherme'!M23</f>
        <v>70</v>
      </c>
      <c r="N137" s="927">
        <f>'UBS V Guilherme'!N23</f>
        <v>0.35</v>
      </c>
    </row>
    <row r="138" spans="1:14" x14ac:dyDescent="0.25">
      <c r="A138" s="214" t="str">
        <f>'UBS V Guilherme'!A24</f>
        <v>Fonoaudiólogo (consulta/ VD) - 8hrs</v>
      </c>
      <c r="B138" s="934">
        <f>'UBS V Guilherme'!B24</f>
        <v>12</v>
      </c>
      <c r="C138" s="92">
        <f>'UBS V Guilherme'!C24</f>
        <v>3</v>
      </c>
      <c r="D138" s="92">
        <f>'UBS V Guilherme'!D24</f>
        <v>12</v>
      </c>
      <c r="E138" s="92">
        <f>'UBS V Guilherme'!E24</f>
        <v>14</v>
      </c>
      <c r="F138" s="92">
        <f>'UBS V Guilherme'!F24</f>
        <v>12</v>
      </c>
      <c r="G138" s="92">
        <f>'UBS V Guilherme'!G24</f>
        <v>14</v>
      </c>
      <c r="H138" s="92">
        <f>'UBS V Guilherme'!H24</f>
        <v>12</v>
      </c>
      <c r="I138" s="92">
        <f>'UBS V Guilherme'!I24</f>
        <v>10</v>
      </c>
      <c r="J138" s="92">
        <f>'UBS V Guilherme'!J24</f>
        <v>12</v>
      </c>
      <c r="K138" s="92">
        <f>'UBS V Guilherme'!K24</f>
        <v>14</v>
      </c>
      <c r="L138" s="92">
        <f>'UBS V Guilherme'!L24</f>
        <v>60</v>
      </c>
      <c r="M138" s="92">
        <f>'UBS V Guilherme'!M24</f>
        <v>55</v>
      </c>
      <c r="N138" s="927">
        <f>'UBS V Guilherme'!N24</f>
        <v>0.91666666666666663</v>
      </c>
    </row>
    <row r="139" spans="1:14" x14ac:dyDescent="0.25">
      <c r="A139" s="214" t="str">
        <f>'UBS V Guilherme'!A25</f>
        <v>Fonoaudiólogo (nº grupos)</v>
      </c>
      <c r="B139" s="934">
        <f>'UBS V Guilherme'!B25</f>
        <v>8</v>
      </c>
      <c r="C139" s="92">
        <f>'UBS V Guilherme'!C25</f>
        <v>0</v>
      </c>
      <c r="D139" s="92">
        <f>'UBS V Guilherme'!D25</f>
        <v>8</v>
      </c>
      <c r="E139" s="92">
        <f>'UBS V Guilherme'!E25</f>
        <v>13</v>
      </c>
      <c r="F139" s="92">
        <f>'UBS V Guilherme'!F25</f>
        <v>8</v>
      </c>
      <c r="G139" s="92">
        <f>'UBS V Guilherme'!G25</f>
        <v>9</v>
      </c>
      <c r="H139" s="92">
        <f>'UBS V Guilherme'!H25</f>
        <v>8</v>
      </c>
      <c r="I139" s="92">
        <f>'UBS V Guilherme'!I25</f>
        <v>6</v>
      </c>
      <c r="J139" s="92">
        <f>'UBS V Guilherme'!J25</f>
        <v>8</v>
      </c>
      <c r="K139" s="92">
        <f>'UBS V Guilherme'!K25</f>
        <v>7</v>
      </c>
      <c r="L139" s="92">
        <f>'UBS V Guilherme'!L25</f>
        <v>40</v>
      </c>
      <c r="M139" s="92">
        <f>'UBS V Guilherme'!M25</f>
        <v>35</v>
      </c>
      <c r="N139" s="927">
        <f>'UBS V Guilherme'!N25</f>
        <v>0.875</v>
      </c>
    </row>
    <row r="140" spans="1:14" x14ac:dyDescent="0.25">
      <c r="A140" s="214" t="str">
        <f>'UBS V Guilherme'!A26</f>
        <v>Psicólogo (consulta/ VD) - 30hrs</v>
      </c>
      <c r="B140" s="934">
        <f>'UBS V Guilherme'!B26</f>
        <v>92</v>
      </c>
      <c r="C140" s="92">
        <f>'UBS V Guilherme'!C26</f>
        <v>77</v>
      </c>
      <c r="D140" s="92">
        <f>'UBS V Guilherme'!D26</f>
        <v>92</v>
      </c>
      <c r="E140" s="92">
        <f>'UBS V Guilherme'!E26</f>
        <v>126</v>
      </c>
      <c r="F140" s="92">
        <f>'UBS V Guilherme'!F26</f>
        <v>92</v>
      </c>
      <c r="G140" s="92">
        <f>'UBS V Guilherme'!G26</f>
        <v>131</v>
      </c>
      <c r="H140" s="92">
        <f>'UBS V Guilherme'!H26</f>
        <v>92</v>
      </c>
      <c r="I140" s="92">
        <f>'UBS V Guilherme'!I26</f>
        <v>74</v>
      </c>
      <c r="J140" s="92">
        <f>'UBS V Guilherme'!J26</f>
        <v>92</v>
      </c>
      <c r="K140" s="92">
        <f>'UBS V Guilherme'!K26</f>
        <v>95</v>
      </c>
      <c r="L140" s="92">
        <f>'UBS V Guilherme'!L26</f>
        <v>460</v>
      </c>
      <c r="M140" s="92">
        <f>'UBS V Guilherme'!M26</f>
        <v>503</v>
      </c>
      <c r="N140" s="927">
        <f>'UBS V Guilherme'!N26</f>
        <v>1.0934782608695652</v>
      </c>
    </row>
    <row r="141" spans="1:14" x14ac:dyDescent="0.25">
      <c r="A141" s="214" t="str">
        <f>'UBS V Guilherme'!A27</f>
        <v>Psicólogo (nº grupos)</v>
      </c>
      <c r="B141" s="934">
        <f>'UBS V Guilherme'!B27</f>
        <v>60</v>
      </c>
      <c r="C141" s="92">
        <f>'UBS V Guilherme'!C27</f>
        <v>35</v>
      </c>
      <c r="D141" s="92">
        <f>'UBS V Guilherme'!D27</f>
        <v>60</v>
      </c>
      <c r="E141" s="92">
        <f>'UBS V Guilherme'!E27</f>
        <v>71</v>
      </c>
      <c r="F141" s="92">
        <f>'UBS V Guilherme'!F27</f>
        <v>60</v>
      </c>
      <c r="G141" s="92">
        <f>'UBS V Guilherme'!G27</f>
        <v>74</v>
      </c>
      <c r="H141" s="92">
        <f>'UBS V Guilherme'!H27</f>
        <v>60</v>
      </c>
      <c r="I141" s="92">
        <f>'UBS V Guilherme'!I27</f>
        <v>32</v>
      </c>
      <c r="J141" s="92">
        <f>'UBS V Guilherme'!J27</f>
        <v>60</v>
      </c>
      <c r="K141" s="92">
        <f>'UBS V Guilherme'!K27</f>
        <v>42</v>
      </c>
      <c r="L141" s="92">
        <f>'UBS V Guilherme'!L27</f>
        <v>300</v>
      </c>
      <c r="M141" s="92">
        <f>'UBS V Guilherme'!M27</f>
        <v>254</v>
      </c>
      <c r="N141" s="927">
        <f>'UBS V Guilherme'!N27</f>
        <v>0.84666666666666668</v>
      </c>
    </row>
    <row r="142" spans="1:14" x14ac:dyDescent="0.25">
      <c r="A142" s="214" t="str">
        <f>'UBS V Guilherme'!A28</f>
        <v>Técnico de Enfermagem (Visitas) - 30hrs</v>
      </c>
      <c r="B142" s="934">
        <f>'UBS V Guilherme'!B28</f>
        <v>120</v>
      </c>
      <c r="C142" s="92">
        <f>'UBS V Guilherme'!C28</f>
        <v>93</v>
      </c>
      <c r="D142" s="92">
        <f>'UBS V Guilherme'!D28</f>
        <v>120</v>
      </c>
      <c r="E142" s="92">
        <f>'UBS V Guilherme'!E28</f>
        <v>110</v>
      </c>
      <c r="F142" s="92">
        <f>'UBS V Guilherme'!F28</f>
        <v>120</v>
      </c>
      <c r="G142" s="92">
        <f>'UBS V Guilherme'!G28</f>
        <v>103</v>
      </c>
      <c r="H142" s="92">
        <f>'UBS V Guilherme'!H28</f>
        <v>120</v>
      </c>
      <c r="I142" s="92">
        <f>'UBS V Guilherme'!I28</f>
        <v>84</v>
      </c>
      <c r="J142" s="92">
        <f>'UBS V Guilherme'!J28</f>
        <v>120</v>
      </c>
      <c r="K142" s="92">
        <f>'UBS V Guilherme'!K28</f>
        <v>94</v>
      </c>
      <c r="L142" s="92">
        <f>'UBS V Guilherme'!L28</f>
        <v>600</v>
      </c>
      <c r="M142" s="92">
        <f>'UBS V Guilherme'!M28</f>
        <v>484</v>
      </c>
      <c r="N142" s="927">
        <f>'UBS V Guilherme'!N28</f>
        <v>0.80666666666666664</v>
      </c>
    </row>
    <row r="143" spans="1:14" x14ac:dyDescent="0.25">
      <c r="A143" s="214" t="str">
        <f>'UBS V Guilherme'!A29</f>
        <v>PICS - Atividades Coletivas</v>
      </c>
      <c r="B143" s="934">
        <f>'UBS V Guilherme'!B29</f>
        <v>7</v>
      </c>
      <c r="C143" s="92">
        <f>'UBS V Guilherme'!C29</f>
        <v>21</v>
      </c>
      <c r="D143" s="92">
        <f>'UBS V Guilherme'!D29</f>
        <v>7</v>
      </c>
      <c r="E143" s="92">
        <f>'UBS V Guilherme'!E29</f>
        <v>36</v>
      </c>
      <c r="F143" s="92">
        <f>'UBS V Guilherme'!F29</f>
        <v>7</v>
      </c>
      <c r="G143" s="92">
        <f>'UBS V Guilherme'!G29</f>
        <v>11</v>
      </c>
      <c r="H143" s="92">
        <f>'UBS V Guilherme'!H29</f>
        <v>7</v>
      </c>
      <c r="I143" s="92">
        <f>'UBS V Guilherme'!I29</f>
        <v>33</v>
      </c>
      <c r="J143" s="92">
        <f>'UBS V Guilherme'!J29</f>
        <v>7</v>
      </c>
      <c r="K143" s="92">
        <f>'UBS V Guilherme'!K29</f>
        <v>8</v>
      </c>
      <c r="L143" s="92">
        <f>'UBS V Guilherme'!L29</f>
        <v>35</v>
      </c>
      <c r="M143" s="92">
        <f>'UBS V Guilherme'!M29</f>
        <v>109</v>
      </c>
      <c r="N143" s="927">
        <f>'UBS V Guilherme'!N29</f>
        <v>3.1142857142857143</v>
      </c>
    </row>
    <row r="144" spans="1:14" ht="15.75" thickBot="1" x14ac:dyDescent="0.3">
      <c r="A144" s="214" t="str">
        <f>'UBS V Guilherme'!A30</f>
        <v>PICS - Atividades Individuais</v>
      </c>
      <c r="B144" s="934">
        <f>'UBS V Guilherme'!B30</f>
        <v>10</v>
      </c>
      <c r="C144" s="92">
        <f>'UBS V Guilherme'!C30</f>
        <v>3</v>
      </c>
      <c r="D144" s="92">
        <f>'UBS V Guilherme'!D30</f>
        <v>10</v>
      </c>
      <c r="E144" s="92">
        <f>'UBS V Guilherme'!E30</f>
        <v>33</v>
      </c>
      <c r="F144" s="92">
        <f>'UBS V Guilherme'!F30</f>
        <v>10</v>
      </c>
      <c r="G144" s="92">
        <f>'UBS V Guilherme'!G30</f>
        <v>42</v>
      </c>
      <c r="H144" s="92">
        <f>'UBS V Guilherme'!H30</f>
        <v>10</v>
      </c>
      <c r="I144" s="92">
        <f>'UBS V Guilherme'!I30</f>
        <v>52</v>
      </c>
      <c r="J144" s="92">
        <f>'UBS V Guilherme'!J30</f>
        <v>10</v>
      </c>
      <c r="K144" s="92">
        <f>'UBS V Guilherme'!K30</f>
        <v>35</v>
      </c>
      <c r="L144" s="92">
        <f>'UBS V Guilherme'!L30</f>
        <v>50</v>
      </c>
      <c r="M144" s="92">
        <f>'UBS V Guilherme'!M30</f>
        <v>165</v>
      </c>
      <c r="N144" s="927">
        <f>'UBS V Guilherme'!N30</f>
        <v>3.3</v>
      </c>
    </row>
    <row r="145" spans="1:14" ht="15.75" thickBot="1" x14ac:dyDescent="0.3">
      <c r="A145" s="846" t="str">
        <f>'UBS V Guilherme'!A31</f>
        <v>TOTAL</v>
      </c>
      <c r="B145" s="946">
        <f>'UBS V Guilherme'!B31</f>
        <v>3904</v>
      </c>
      <c r="C145" s="848">
        <f>'UBS V Guilherme'!C31</f>
        <v>2915</v>
      </c>
      <c r="D145" s="848">
        <f>'UBS V Guilherme'!D31</f>
        <v>3904</v>
      </c>
      <c r="E145" s="848">
        <f>'UBS V Guilherme'!E31</f>
        <v>3496</v>
      </c>
      <c r="F145" s="848">
        <f>'UBS V Guilherme'!F31</f>
        <v>3904</v>
      </c>
      <c r="G145" s="848">
        <f>'UBS V Guilherme'!G31</f>
        <v>3194</v>
      </c>
      <c r="H145" s="848">
        <f>'UBS V Guilherme'!H31</f>
        <v>3904</v>
      </c>
      <c r="I145" s="848">
        <f>'UBS V Guilherme'!I31</f>
        <v>3486</v>
      </c>
      <c r="J145" s="848">
        <f>'UBS V Guilherme'!J31</f>
        <v>3904</v>
      </c>
      <c r="K145" s="848">
        <f>'UBS V Guilherme'!K31</f>
        <v>3885</v>
      </c>
      <c r="L145" s="848">
        <f>'UBS V Guilherme'!L31</f>
        <v>19520</v>
      </c>
      <c r="M145" s="848">
        <f>'UBS V Guilherme'!M31</f>
        <v>16976</v>
      </c>
      <c r="N145" s="928">
        <f>'UBS V Guilherme'!N31</f>
        <v>0.86967213114754094</v>
      </c>
    </row>
    <row r="147" spans="1:14" ht="15.75" x14ac:dyDescent="0.25">
      <c r="A147" s="936" t="s">
        <v>655</v>
      </c>
      <c r="B147" s="947"/>
      <c r="C147" s="937"/>
      <c r="D147" s="937"/>
      <c r="E147" s="937"/>
      <c r="F147" s="937"/>
      <c r="G147" s="937"/>
      <c r="H147" s="937"/>
      <c r="I147" s="937"/>
      <c r="J147" s="937"/>
      <c r="K147" s="937"/>
      <c r="L147" s="937"/>
      <c r="M147" s="937"/>
      <c r="N147" s="937"/>
    </row>
    <row r="148" spans="1:14" x14ac:dyDescent="0.25">
      <c r="A148" s="919"/>
      <c r="B148" s="981" t="s">
        <v>486</v>
      </c>
      <c r="C148" s="981"/>
      <c r="D148" s="981" t="s">
        <v>682</v>
      </c>
      <c r="E148" s="981"/>
      <c r="F148" s="981" t="s">
        <v>683</v>
      </c>
      <c r="G148" s="981"/>
      <c r="H148" s="981" t="s">
        <v>684</v>
      </c>
      <c r="I148" s="981"/>
      <c r="J148" s="981" t="s">
        <v>688</v>
      </c>
      <c r="K148" s="981"/>
      <c r="L148" s="996" t="s">
        <v>487</v>
      </c>
      <c r="M148" s="996"/>
      <c r="N148" s="996"/>
    </row>
    <row r="149" spans="1:14" ht="15.75" thickBot="1" x14ac:dyDescent="0.3">
      <c r="A149" s="844" t="s">
        <v>14</v>
      </c>
      <c r="B149" s="941" t="s">
        <v>489</v>
      </c>
      <c r="C149" s="850" t="s">
        <v>488</v>
      </c>
      <c r="D149" s="920" t="s">
        <v>489</v>
      </c>
      <c r="E149" s="850" t="s">
        <v>488</v>
      </c>
      <c r="F149" s="920" t="s">
        <v>489</v>
      </c>
      <c r="G149" s="850" t="s">
        <v>488</v>
      </c>
      <c r="H149" s="920" t="s">
        <v>489</v>
      </c>
      <c r="I149" s="850" t="s">
        <v>488</v>
      </c>
      <c r="J149" s="920" t="s">
        <v>489</v>
      </c>
      <c r="K149" s="850" t="s">
        <v>488</v>
      </c>
      <c r="L149" s="850" t="s">
        <v>680</v>
      </c>
      <c r="M149" s="850" t="s">
        <v>681</v>
      </c>
      <c r="N149" s="922" t="s">
        <v>1</v>
      </c>
    </row>
    <row r="150" spans="1:14" ht="15.75" thickTop="1" x14ac:dyDescent="0.25">
      <c r="A150" s="214" t="str">
        <f>'AMA_UBS V Medeiros'!A9</f>
        <v>Cirurgião Dentista (consulta/ atendimento) - 20hrs</v>
      </c>
      <c r="B150" s="934">
        <f>'AMA_UBS V Medeiros'!B9</f>
        <v>522</v>
      </c>
      <c r="C150" s="92">
        <f>'AMA_UBS V Medeiros'!C9</f>
        <v>522</v>
      </c>
      <c r="D150" s="92">
        <f>'AMA_UBS V Medeiros'!D9</f>
        <v>522</v>
      </c>
      <c r="E150" s="92">
        <f>'AMA_UBS V Medeiros'!E9</f>
        <v>420</v>
      </c>
      <c r="F150" s="92">
        <f>'AMA_UBS V Medeiros'!F9</f>
        <v>522</v>
      </c>
      <c r="G150" s="92">
        <f>'AMA_UBS V Medeiros'!G9</f>
        <v>387</v>
      </c>
      <c r="H150" s="92">
        <f>'AMA_UBS V Medeiros'!H9</f>
        <v>522</v>
      </c>
      <c r="I150" s="92">
        <f>'AMA_UBS V Medeiros'!I9</f>
        <v>468</v>
      </c>
      <c r="J150" s="92">
        <f>'AMA_UBS V Medeiros'!J9</f>
        <v>522</v>
      </c>
      <c r="K150" s="92">
        <f>'AMA_UBS V Medeiros'!K9</f>
        <v>416</v>
      </c>
      <c r="L150" s="92">
        <f>'AMA_UBS V Medeiros'!L9</f>
        <v>2610</v>
      </c>
      <c r="M150" s="92">
        <f>'AMA_UBS V Medeiros'!M9</f>
        <v>2213</v>
      </c>
      <c r="N150" s="927">
        <f>'AMA_UBS V Medeiros'!N9</f>
        <v>0.84789272030651341</v>
      </c>
    </row>
    <row r="151" spans="1:14" x14ac:dyDescent="0.25">
      <c r="A151" s="214" t="str">
        <f>'AMA_UBS V Medeiros'!A10</f>
        <v>Cirurgião Dentista (TI clínico restaurador) - 20hrs</v>
      </c>
      <c r="B151" s="934">
        <f>'AMA_UBS V Medeiros'!B10</f>
        <v>78</v>
      </c>
      <c r="C151" s="92">
        <f>'AMA_UBS V Medeiros'!C10</f>
        <v>89</v>
      </c>
      <c r="D151" s="92">
        <f>'AMA_UBS V Medeiros'!D10</f>
        <v>78</v>
      </c>
      <c r="E151" s="92">
        <f>'AMA_UBS V Medeiros'!E10</f>
        <v>79</v>
      </c>
      <c r="F151" s="92">
        <f>'AMA_UBS V Medeiros'!F10</f>
        <v>78</v>
      </c>
      <c r="G151" s="92">
        <f>'AMA_UBS V Medeiros'!G10</f>
        <v>65</v>
      </c>
      <c r="H151" s="92">
        <f>'AMA_UBS V Medeiros'!H10</f>
        <v>78</v>
      </c>
      <c r="I151" s="92">
        <f>'AMA_UBS V Medeiros'!I10</f>
        <v>62</v>
      </c>
      <c r="J151" s="92">
        <f>'AMA_UBS V Medeiros'!J10</f>
        <v>78</v>
      </c>
      <c r="K151" s="92">
        <f>'AMA_UBS V Medeiros'!K10</f>
        <v>68</v>
      </c>
      <c r="L151" s="92">
        <f>'AMA_UBS V Medeiros'!L10</f>
        <v>390</v>
      </c>
      <c r="M151" s="92">
        <f>'AMA_UBS V Medeiros'!M10</f>
        <v>363</v>
      </c>
      <c r="N151" s="927">
        <f>'AMA_UBS V Medeiros'!N10</f>
        <v>0.93076923076923079</v>
      </c>
    </row>
    <row r="152" spans="1:14" x14ac:dyDescent="0.25">
      <c r="A152" s="214" t="str">
        <f>'AMA_UBS V Medeiros'!A11</f>
        <v>Cirurgião Dentista (TI prótese) - 20hrs</v>
      </c>
      <c r="B152" s="934">
        <f>'AMA_UBS V Medeiros'!B11</f>
        <v>24</v>
      </c>
      <c r="C152" s="92">
        <f>'AMA_UBS V Medeiros'!C11</f>
        <v>22</v>
      </c>
      <c r="D152" s="92">
        <f>'AMA_UBS V Medeiros'!D11</f>
        <v>24</v>
      </c>
      <c r="E152" s="92">
        <f>'AMA_UBS V Medeiros'!E11</f>
        <v>13</v>
      </c>
      <c r="F152" s="92">
        <f>'AMA_UBS V Medeiros'!F11</f>
        <v>24</v>
      </c>
      <c r="G152" s="92">
        <f>'AMA_UBS V Medeiros'!G11</f>
        <v>25</v>
      </c>
      <c r="H152" s="92">
        <f>'AMA_UBS V Medeiros'!H11</f>
        <v>24</v>
      </c>
      <c r="I152" s="92">
        <f>'AMA_UBS V Medeiros'!I11</f>
        <v>16</v>
      </c>
      <c r="J152" s="92">
        <f>'AMA_UBS V Medeiros'!J11</f>
        <v>24</v>
      </c>
      <c r="K152" s="92">
        <f>'AMA_UBS V Medeiros'!K11</f>
        <v>14</v>
      </c>
      <c r="L152" s="92">
        <f>'AMA_UBS V Medeiros'!L11</f>
        <v>120</v>
      </c>
      <c r="M152" s="92">
        <f>'AMA_UBS V Medeiros'!M11</f>
        <v>90</v>
      </c>
      <c r="N152" s="927">
        <f>'AMA_UBS V Medeiros'!N11</f>
        <v>0.75</v>
      </c>
    </row>
    <row r="153" spans="1:14" x14ac:dyDescent="0.25">
      <c r="A153" s="214" t="str">
        <f>'AMA_UBS V Medeiros'!A12</f>
        <v>Médico Clínico (consulta) - 20hrs</v>
      </c>
      <c r="B153" s="934">
        <f>'AMA_UBS V Medeiros'!B12</f>
        <v>1320</v>
      </c>
      <c r="C153" s="92">
        <f>'AMA_UBS V Medeiros'!C12</f>
        <v>910</v>
      </c>
      <c r="D153" s="92">
        <f>'AMA_UBS V Medeiros'!D12</f>
        <v>1320</v>
      </c>
      <c r="E153" s="92">
        <f>'AMA_UBS V Medeiros'!E12</f>
        <v>892</v>
      </c>
      <c r="F153" s="92">
        <f>'AMA_UBS V Medeiros'!F12</f>
        <v>1320</v>
      </c>
      <c r="G153" s="92">
        <f>'AMA_UBS V Medeiros'!G12</f>
        <v>874</v>
      </c>
      <c r="H153" s="92">
        <f>'AMA_UBS V Medeiros'!H12</f>
        <v>1320</v>
      </c>
      <c r="I153" s="92">
        <f>'AMA_UBS V Medeiros'!I12</f>
        <v>930</v>
      </c>
      <c r="J153" s="92">
        <f>'AMA_UBS V Medeiros'!J12</f>
        <v>1320</v>
      </c>
      <c r="K153" s="92">
        <f>'AMA_UBS V Medeiros'!K12</f>
        <v>800</v>
      </c>
      <c r="L153" s="92">
        <f>'AMA_UBS V Medeiros'!L12</f>
        <v>6600</v>
      </c>
      <c r="M153" s="92">
        <f>'AMA_UBS V Medeiros'!M12</f>
        <v>4406</v>
      </c>
      <c r="N153" s="927">
        <f>'AMA_UBS V Medeiros'!N12</f>
        <v>0.6675757575757576</v>
      </c>
    </row>
    <row r="154" spans="1:14" x14ac:dyDescent="0.25">
      <c r="A154" s="214" t="str">
        <f>'AMA_UBS V Medeiros'!A13</f>
        <v>Médico Pediatra (consulta) - 20hrs</v>
      </c>
      <c r="B154" s="934">
        <f>'AMA_UBS V Medeiros'!B13</f>
        <v>264</v>
      </c>
      <c r="C154" s="92">
        <f>'AMA_UBS V Medeiros'!C13</f>
        <v>0</v>
      </c>
      <c r="D154" s="92">
        <f>'AMA_UBS V Medeiros'!D13</f>
        <v>264</v>
      </c>
      <c r="E154" s="92">
        <f>'AMA_UBS V Medeiros'!E13</f>
        <v>237</v>
      </c>
      <c r="F154" s="92">
        <f>'AMA_UBS V Medeiros'!F13</f>
        <v>264</v>
      </c>
      <c r="G154" s="92">
        <f>'AMA_UBS V Medeiros'!G13</f>
        <v>176</v>
      </c>
      <c r="H154" s="92">
        <f>'AMA_UBS V Medeiros'!H13</f>
        <v>264</v>
      </c>
      <c r="I154" s="92">
        <f>'AMA_UBS V Medeiros'!I13</f>
        <v>254</v>
      </c>
      <c r="J154" s="92">
        <f>'AMA_UBS V Medeiros'!J13</f>
        <v>264</v>
      </c>
      <c r="K154" s="92">
        <f>'AMA_UBS V Medeiros'!K13</f>
        <v>286</v>
      </c>
      <c r="L154" s="92">
        <f>'AMA_UBS V Medeiros'!L13</f>
        <v>1320</v>
      </c>
      <c r="M154" s="92">
        <f>'AMA_UBS V Medeiros'!M13</f>
        <v>953</v>
      </c>
      <c r="N154" s="927">
        <f>'AMA_UBS V Medeiros'!N13</f>
        <v>0.72196969696969693</v>
      </c>
    </row>
    <row r="155" spans="1:14" x14ac:dyDescent="0.25">
      <c r="A155" s="214" t="str">
        <f>'AMA_UBS V Medeiros'!A14</f>
        <v>Médico Psiquiatra (consulta) - 20hrs</v>
      </c>
      <c r="B155" s="934">
        <f>'AMA_UBS V Medeiros'!B14</f>
        <v>320</v>
      </c>
      <c r="C155" s="92">
        <f>'AMA_UBS V Medeiros'!C14</f>
        <v>268</v>
      </c>
      <c r="D155" s="92">
        <f>'AMA_UBS V Medeiros'!D14</f>
        <v>320</v>
      </c>
      <c r="E155" s="92">
        <f>'AMA_UBS V Medeiros'!E14</f>
        <v>229</v>
      </c>
      <c r="F155" s="92">
        <f>'AMA_UBS V Medeiros'!F14</f>
        <v>320</v>
      </c>
      <c r="G155" s="92">
        <f>'AMA_UBS V Medeiros'!G14</f>
        <v>169</v>
      </c>
      <c r="H155" s="92">
        <f>'AMA_UBS V Medeiros'!H14</f>
        <v>320</v>
      </c>
      <c r="I155" s="92">
        <f>'AMA_UBS V Medeiros'!I14</f>
        <v>200</v>
      </c>
      <c r="J155" s="92">
        <f>'AMA_UBS V Medeiros'!J14</f>
        <v>320</v>
      </c>
      <c r="K155" s="92">
        <f>'AMA_UBS V Medeiros'!K14</f>
        <v>197</v>
      </c>
      <c r="L155" s="92">
        <f>'AMA_UBS V Medeiros'!L14</f>
        <v>1600</v>
      </c>
      <c r="M155" s="92">
        <f>'AMA_UBS V Medeiros'!M14</f>
        <v>1063</v>
      </c>
      <c r="N155" s="927">
        <f>'AMA_UBS V Medeiros'!N14</f>
        <v>0.66437500000000005</v>
      </c>
    </row>
    <row r="156" spans="1:14" x14ac:dyDescent="0.25">
      <c r="A156" s="214" t="str">
        <f>'AMA_UBS V Medeiros'!A15</f>
        <v>Médico Infectologista (TB) (consulta) - 20hrs</v>
      </c>
      <c r="B156" s="934">
        <f>'AMA_UBS V Medeiros'!B15</f>
        <v>64</v>
      </c>
      <c r="C156" s="92">
        <f>'AMA_UBS V Medeiros'!C15</f>
        <v>50</v>
      </c>
      <c r="D156" s="92">
        <f>'AMA_UBS V Medeiros'!D15</f>
        <v>64</v>
      </c>
      <c r="E156" s="92">
        <f>'AMA_UBS V Medeiros'!E15</f>
        <v>38</v>
      </c>
      <c r="F156" s="92">
        <f>'AMA_UBS V Medeiros'!F15</f>
        <v>64</v>
      </c>
      <c r="G156" s="92">
        <f>'AMA_UBS V Medeiros'!G15</f>
        <v>50</v>
      </c>
      <c r="H156" s="92">
        <f>'AMA_UBS V Medeiros'!H15</f>
        <v>64</v>
      </c>
      <c r="I156" s="92">
        <f>'AMA_UBS V Medeiros'!I15</f>
        <v>45</v>
      </c>
      <c r="J156" s="92">
        <f>'AMA_UBS V Medeiros'!J15</f>
        <v>64</v>
      </c>
      <c r="K156" s="92">
        <f>'AMA_UBS V Medeiros'!K15</f>
        <v>33</v>
      </c>
      <c r="L156" s="92">
        <f>'AMA_UBS V Medeiros'!L15</f>
        <v>320</v>
      </c>
      <c r="M156" s="92">
        <f>'AMA_UBS V Medeiros'!M15</f>
        <v>216</v>
      </c>
      <c r="N156" s="927">
        <f>'AMA_UBS V Medeiros'!N15</f>
        <v>0.67500000000000004</v>
      </c>
    </row>
    <row r="157" spans="1:14" x14ac:dyDescent="0.25">
      <c r="A157" s="214" t="str">
        <f>'AMA_UBS V Medeiros'!A16</f>
        <v>Médico Pneumologista - 12hrs</v>
      </c>
      <c r="B157" s="934">
        <f>'AMA_UBS V Medeiros'!B16</f>
        <v>132</v>
      </c>
      <c r="C157" s="92">
        <f>'AMA_UBS V Medeiros'!C16</f>
        <v>36</v>
      </c>
      <c r="D157" s="92">
        <f>'AMA_UBS V Medeiros'!D16</f>
        <v>132</v>
      </c>
      <c r="E157" s="92">
        <f>'AMA_UBS V Medeiros'!E16</f>
        <v>141</v>
      </c>
      <c r="F157" s="92">
        <f>'AMA_UBS V Medeiros'!F16</f>
        <v>132</v>
      </c>
      <c r="G157" s="92">
        <f>'AMA_UBS V Medeiros'!G16</f>
        <v>92</v>
      </c>
      <c r="H157" s="92">
        <f>'AMA_UBS V Medeiros'!H16</f>
        <v>132</v>
      </c>
      <c r="I157" s="92">
        <f>'AMA_UBS V Medeiros'!I16</f>
        <v>127</v>
      </c>
      <c r="J157" s="92">
        <f>'AMA_UBS V Medeiros'!J16</f>
        <v>132</v>
      </c>
      <c r="K157" s="92">
        <f>'AMA_UBS V Medeiros'!K16</f>
        <v>147</v>
      </c>
      <c r="L157" s="92">
        <f>'AMA_UBS V Medeiros'!L16</f>
        <v>660</v>
      </c>
      <c r="M157" s="92">
        <f>'AMA_UBS V Medeiros'!M16</f>
        <v>543</v>
      </c>
      <c r="N157" s="927">
        <f>'AMA_UBS V Medeiros'!N16</f>
        <v>0.82272727272727275</v>
      </c>
    </row>
    <row r="158" spans="1:14" x14ac:dyDescent="0.25">
      <c r="A158" s="214" t="str">
        <f>'AMA_UBS V Medeiros'!A17</f>
        <v>Médico Pneumologista (ODP) - 20hrs</v>
      </c>
      <c r="B158" s="934" t="str">
        <f>'AMA_UBS V Medeiros'!B17</f>
        <v>s/ meta</v>
      </c>
      <c r="C158" s="92">
        <f>'AMA_UBS V Medeiros'!C17</f>
        <v>101</v>
      </c>
      <c r="D158" s="92" t="str">
        <f>'AMA_UBS V Medeiros'!D17</f>
        <v>s/ meta</v>
      </c>
      <c r="E158" s="92">
        <f>'AMA_UBS V Medeiros'!E17</f>
        <v>118</v>
      </c>
      <c r="F158" s="92" t="str">
        <f>'AMA_UBS V Medeiros'!F17</f>
        <v>s/ meta</v>
      </c>
      <c r="G158" s="92">
        <f>'AMA_UBS V Medeiros'!G17</f>
        <v>121</v>
      </c>
      <c r="H158" s="92" t="str">
        <f>'AMA_UBS V Medeiros'!H17</f>
        <v>s/ meta</v>
      </c>
      <c r="I158" s="92">
        <f>'AMA_UBS V Medeiros'!I17</f>
        <v>136</v>
      </c>
      <c r="J158" s="92" t="str">
        <f>'AMA_UBS V Medeiros'!J17</f>
        <v>s/ meta</v>
      </c>
      <c r="K158" s="92">
        <f>'AMA_UBS V Medeiros'!K17</f>
        <v>129</v>
      </c>
      <c r="L158" s="92" t="str">
        <f>'AMA_UBS V Medeiros'!L17</f>
        <v>s/ meta</v>
      </c>
      <c r="M158" s="92">
        <f>'AMA_UBS V Medeiros'!M17</f>
        <v>605</v>
      </c>
      <c r="N158" s="927" t="str">
        <f>'AMA_UBS V Medeiros'!N17</f>
        <v>-</v>
      </c>
    </row>
    <row r="159" spans="1:14" x14ac:dyDescent="0.25">
      <c r="A159" s="214" t="str">
        <f>'AMA_UBS V Medeiros'!A18</f>
        <v>Médico Ginecologista (consulta) - 20hrs</v>
      </c>
      <c r="B159" s="934">
        <f>'AMA_UBS V Medeiros'!B18</f>
        <v>792</v>
      </c>
      <c r="C159" s="92">
        <f>'AMA_UBS V Medeiros'!C18</f>
        <v>419</v>
      </c>
      <c r="D159" s="92">
        <f>'AMA_UBS V Medeiros'!D18</f>
        <v>792</v>
      </c>
      <c r="E159" s="92">
        <f>'AMA_UBS V Medeiros'!E18</f>
        <v>425</v>
      </c>
      <c r="F159" s="92">
        <f>'AMA_UBS V Medeiros'!F18</f>
        <v>792</v>
      </c>
      <c r="G159" s="92">
        <f>'AMA_UBS V Medeiros'!G18</f>
        <v>365</v>
      </c>
      <c r="H159" s="92">
        <f>'AMA_UBS V Medeiros'!H18</f>
        <v>792</v>
      </c>
      <c r="I159" s="92">
        <f>'AMA_UBS V Medeiros'!I18</f>
        <v>480</v>
      </c>
      <c r="J159" s="92">
        <f>'AMA_UBS V Medeiros'!J18</f>
        <v>792</v>
      </c>
      <c r="K159" s="92">
        <f>'AMA_UBS V Medeiros'!K18</f>
        <v>498</v>
      </c>
      <c r="L159" s="92">
        <f>'AMA_UBS V Medeiros'!L18</f>
        <v>3960</v>
      </c>
      <c r="M159" s="92">
        <f>'AMA_UBS V Medeiros'!M18</f>
        <v>2187</v>
      </c>
      <c r="N159" s="927">
        <f>'AMA_UBS V Medeiros'!N18</f>
        <v>0.55227272727272725</v>
      </c>
    </row>
    <row r="160" spans="1:14" x14ac:dyDescent="0.25">
      <c r="A160" s="214" t="str">
        <f>'AMA_UBS V Medeiros'!A19</f>
        <v>Enfermeiro (consulta) - 30hrs</v>
      </c>
      <c r="B160" s="934">
        <f>'AMA_UBS V Medeiros'!B19</f>
        <v>216</v>
      </c>
      <c r="C160" s="92">
        <f>'AMA_UBS V Medeiros'!C19</f>
        <v>202</v>
      </c>
      <c r="D160" s="92">
        <f>'AMA_UBS V Medeiros'!D19</f>
        <v>216</v>
      </c>
      <c r="E160" s="92">
        <f>'AMA_UBS V Medeiros'!E19</f>
        <v>256</v>
      </c>
      <c r="F160" s="92">
        <f>'AMA_UBS V Medeiros'!F19</f>
        <v>216</v>
      </c>
      <c r="G160" s="92">
        <f>'AMA_UBS V Medeiros'!G19</f>
        <v>152</v>
      </c>
      <c r="H160" s="92">
        <f>'AMA_UBS V Medeiros'!H19</f>
        <v>216</v>
      </c>
      <c r="I160" s="92">
        <f>'AMA_UBS V Medeiros'!I19</f>
        <v>118</v>
      </c>
      <c r="J160" s="92">
        <f>'AMA_UBS V Medeiros'!J19</f>
        <v>216</v>
      </c>
      <c r="K160" s="92">
        <f>'AMA_UBS V Medeiros'!K19</f>
        <v>166</v>
      </c>
      <c r="L160" s="92">
        <f>'AMA_UBS V Medeiros'!L19</f>
        <v>1080</v>
      </c>
      <c r="M160" s="92">
        <f>'AMA_UBS V Medeiros'!M19</f>
        <v>894</v>
      </c>
      <c r="N160" s="927">
        <f>'AMA_UBS V Medeiros'!N19</f>
        <v>0.82777777777777772</v>
      </c>
    </row>
    <row r="161" spans="1:14" x14ac:dyDescent="0.25">
      <c r="A161" s="214" t="str">
        <f>'AMA_UBS V Medeiros'!A20</f>
        <v>Enfermeiro (visita) - 30hrs</v>
      </c>
      <c r="B161" s="934">
        <f>'AMA_UBS V Medeiros'!B20</f>
        <v>12</v>
      </c>
      <c r="C161" s="92">
        <f>'AMA_UBS V Medeiros'!C20</f>
        <v>19</v>
      </c>
      <c r="D161" s="92">
        <f>'AMA_UBS V Medeiros'!D20</f>
        <v>12</v>
      </c>
      <c r="E161" s="92">
        <f>'AMA_UBS V Medeiros'!E20</f>
        <v>26</v>
      </c>
      <c r="F161" s="92">
        <f>'AMA_UBS V Medeiros'!F20</f>
        <v>12</v>
      </c>
      <c r="G161" s="92">
        <f>'AMA_UBS V Medeiros'!G20</f>
        <v>19</v>
      </c>
      <c r="H161" s="92">
        <f>'AMA_UBS V Medeiros'!H20</f>
        <v>12</v>
      </c>
      <c r="I161" s="92">
        <f>'AMA_UBS V Medeiros'!I20</f>
        <v>28</v>
      </c>
      <c r="J161" s="92">
        <f>'AMA_UBS V Medeiros'!J20</f>
        <v>12</v>
      </c>
      <c r="K161" s="92">
        <f>'AMA_UBS V Medeiros'!K20</f>
        <v>10</v>
      </c>
      <c r="L161" s="92">
        <f>'AMA_UBS V Medeiros'!L20</f>
        <v>60</v>
      </c>
      <c r="M161" s="92">
        <f>'AMA_UBS V Medeiros'!M20</f>
        <v>102</v>
      </c>
      <c r="N161" s="927">
        <f>'AMA_UBS V Medeiros'!N20</f>
        <v>1.7</v>
      </c>
    </row>
    <row r="162" spans="1:14" x14ac:dyDescent="0.25">
      <c r="A162" s="214" t="str">
        <f>'AMA_UBS V Medeiros'!A21</f>
        <v>Assistente Social (consulta/ VD) - 30hrs</v>
      </c>
      <c r="B162" s="934">
        <f>'AMA_UBS V Medeiros'!B21</f>
        <v>122</v>
      </c>
      <c r="C162" s="92">
        <f>'AMA_UBS V Medeiros'!C21</f>
        <v>38</v>
      </c>
      <c r="D162" s="92">
        <f>'AMA_UBS V Medeiros'!D21</f>
        <v>122</v>
      </c>
      <c r="E162" s="92">
        <f>'AMA_UBS V Medeiros'!E21</f>
        <v>83</v>
      </c>
      <c r="F162" s="92">
        <f>'AMA_UBS V Medeiros'!F21</f>
        <v>122</v>
      </c>
      <c r="G162" s="92">
        <f>'AMA_UBS V Medeiros'!G21</f>
        <v>77</v>
      </c>
      <c r="H162" s="92">
        <f>'AMA_UBS V Medeiros'!H21</f>
        <v>122</v>
      </c>
      <c r="I162" s="92">
        <f>'AMA_UBS V Medeiros'!I21</f>
        <v>77</v>
      </c>
      <c r="J162" s="92">
        <f>'AMA_UBS V Medeiros'!J21</f>
        <v>122</v>
      </c>
      <c r="K162" s="92">
        <f>'AMA_UBS V Medeiros'!K21</f>
        <v>131</v>
      </c>
      <c r="L162" s="92">
        <f>'AMA_UBS V Medeiros'!L21</f>
        <v>610</v>
      </c>
      <c r="M162" s="92">
        <f>'AMA_UBS V Medeiros'!M21</f>
        <v>406</v>
      </c>
      <c r="N162" s="927">
        <f>'AMA_UBS V Medeiros'!N21</f>
        <v>0.66557377049180333</v>
      </c>
    </row>
    <row r="163" spans="1:14" x14ac:dyDescent="0.25">
      <c r="A163" s="214" t="str">
        <f>'AMA_UBS V Medeiros'!A22</f>
        <v>Assistente Social (nº grupos)</v>
      </c>
      <c r="B163" s="934">
        <f>'AMA_UBS V Medeiros'!B22</f>
        <v>30</v>
      </c>
      <c r="C163" s="92">
        <f>'AMA_UBS V Medeiros'!C22</f>
        <v>20</v>
      </c>
      <c r="D163" s="92">
        <f>'AMA_UBS V Medeiros'!D22</f>
        <v>30</v>
      </c>
      <c r="E163" s="92">
        <f>'AMA_UBS V Medeiros'!E22</f>
        <v>27</v>
      </c>
      <c r="F163" s="92">
        <f>'AMA_UBS V Medeiros'!F22</f>
        <v>30</v>
      </c>
      <c r="G163" s="92">
        <f>'AMA_UBS V Medeiros'!G22</f>
        <v>20</v>
      </c>
      <c r="H163" s="92">
        <f>'AMA_UBS V Medeiros'!H22</f>
        <v>30</v>
      </c>
      <c r="I163" s="92">
        <f>'AMA_UBS V Medeiros'!I22</f>
        <v>14</v>
      </c>
      <c r="J163" s="92">
        <f>'AMA_UBS V Medeiros'!J22</f>
        <v>30</v>
      </c>
      <c r="K163" s="92">
        <f>'AMA_UBS V Medeiros'!K22</f>
        <v>15</v>
      </c>
      <c r="L163" s="92">
        <f>'AMA_UBS V Medeiros'!L22</f>
        <v>150</v>
      </c>
      <c r="M163" s="92">
        <f>'AMA_UBS V Medeiros'!M22</f>
        <v>96</v>
      </c>
      <c r="N163" s="927">
        <f>'AMA_UBS V Medeiros'!N22</f>
        <v>0.64</v>
      </c>
    </row>
    <row r="164" spans="1:14" x14ac:dyDescent="0.25">
      <c r="A164" s="214" t="str">
        <f>'AMA_UBS V Medeiros'!A23</f>
        <v>Nutricionista (consulta/ VD) - 40hrs</v>
      </c>
      <c r="B164" s="934">
        <f>'AMA_UBS V Medeiros'!B23</f>
        <v>60</v>
      </c>
      <c r="C164" s="92">
        <f>'AMA_UBS V Medeiros'!C23</f>
        <v>50</v>
      </c>
      <c r="D164" s="92">
        <f>'AMA_UBS V Medeiros'!D23</f>
        <v>60</v>
      </c>
      <c r="E164" s="92">
        <f>'AMA_UBS V Medeiros'!E23</f>
        <v>75</v>
      </c>
      <c r="F164" s="92">
        <f>'AMA_UBS V Medeiros'!F23</f>
        <v>60</v>
      </c>
      <c r="G164" s="92">
        <f>'AMA_UBS V Medeiros'!G23</f>
        <v>75</v>
      </c>
      <c r="H164" s="92">
        <f>'AMA_UBS V Medeiros'!H23</f>
        <v>60</v>
      </c>
      <c r="I164" s="92">
        <f>'AMA_UBS V Medeiros'!I23</f>
        <v>58</v>
      </c>
      <c r="J164" s="92">
        <f>'AMA_UBS V Medeiros'!J23</f>
        <v>60</v>
      </c>
      <c r="K164" s="92">
        <f>'AMA_UBS V Medeiros'!K23</f>
        <v>40</v>
      </c>
      <c r="L164" s="92">
        <f>'AMA_UBS V Medeiros'!L23</f>
        <v>300</v>
      </c>
      <c r="M164" s="92">
        <f>'AMA_UBS V Medeiros'!M23</f>
        <v>298</v>
      </c>
      <c r="N164" s="927">
        <f>'AMA_UBS V Medeiros'!N23</f>
        <v>0.99333333333333329</v>
      </c>
    </row>
    <row r="165" spans="1:14" x14ac:dyDescent="0.25">
      <c r="A165" s="214" t="str">
        <f>'AMA_UBS V Medeiros'!A24</f>
        <v>Nutricionista (nº grupos)</v>
      </c>
      <c r="B165" s="934">
        <f>'AMA_UBS V Medeiros'!B24</f>
        <v>40</v>
      </c>
      <c r="C165" s="92">
        <f>'AMA_UBS V Medeiros'!C24</f>
        <v>18</v>
      </c>
      <c r="D165" s="92">
        <f>'AMA_UBS V Medeiros'!D24</f>
        <v>40</v>
      </c>
      <c r="E165" s="92">
        <f>'AMA_UBS V Medeiros'!E24</f>
        <v>34</v>
      </c>
      <c r="F165" s="92">
        <f>'AMA_UBS V Medeiros'!F24</f>
        <v>40</v>
      </c>
      <c r="G165" s="92">
        <f>'AMA_UBS V Medeiros'!G24</f>
        <v>25</v>
      </c>
      <c r="H165" s="92">
        <f>'AMA_UBS V Medeiros'!H24</f>
        <v>40</v>
      </c>
      <c r="I165" s="92">
        <f>'AMA_UBS V Medeiros'!I24</f>
        <v>26</v>
      </c>
      <c r="J165" s="92">
        <f>'AMA_UBS V Medeiros'!J24</f>
        <v>40</v>
      </c>
      <c r="K165" s="92">
        <f>'AMA_UBS V Medeiros'!K24</f>
        <v>27</v>
      </c>
      <c r="L165" s="92">
        <f>'AMA_UBS V Medeiros'!L24</f>
        <v>200</v>
      </c>
      <c r="M165" s="92">
        <f>'AMA_UBS V Medeiros'!M24</f>
        <v>130</v>
      </c>
      <c r="N165" s="927">
        <f>'AMA_UBS V Medeiros'!N24</f>
        <v>0.65</v>
      </c>
    </row>
    <row r="166" spans="1:14" x14ac:dyDescent="0.25">
      <c r="A166" s="214" t="str">
        <f>'AMA_UBS V Medeiros'!A25</f>
        <v>Psicólogo (consulta/ VD) - 30hrs</v>
      </c>
      <c r="B166" s="934">
        <f>'AMA_UBS V Medeiros'!B25</f>
        <v>92</v>
      </c>
      <c r="C166" s="92">
        <f>'AMA_UBS V Medeiros'!C25</f>
        <v>107</v>
      </c>
      <c r="D166" s="92">
        <f>'AMA_UBS V Medeiros'!D25</f>
        <v>92</v>
      </c>
      <c r="E166" s="92">
        <f>'AMA_UBS V Medeiros'!E25</f>
        <v>125</v>
      </c>
      <c r="F166" s="92">
        <f>'AMA_UBS V Medeiros'!F25</f>
        <v>92</v>
      </c>
      <c r="G166" s="92">
        <f>'AMA_UBS V Medeiros'!G25</f>
        <v>111</v>
      </c>
      <c r="H166" s="92">
        <f>'AMA_UBS V Medeiros'!H25</f>
        <v>92</v>
      </c>
      <c r="I166" s="92">
        <f>'AMA_UBS V Medeiros'!I25</f>
        <v>102</v>
      </c>
      <c r="J166" s="92">
        <f>'AMA_UBS V Medeiros'!J25</f>
        <v>92</v>
      </c>
      <c r="K166" s="92">
        <f>'AMA_UBS V Medeiros'!K25</f>
        <v>105</v>
      </c>
      <c r="L166" s="92">
        <f>'AMA_UBS V Medeiros'!L25</f>
        <v>460</v>
      </c>
      <c r="M166" s="92">
        <f>'AMA_UBS V Medeiros'!M25</f>
        <v>550</v>
      </c>
      <c r="N166" s="927">
        <f>'AMA_UBS V Medeiros'!N25</f>
        <v>1.1956521739130435</v>
      </c>
    </row>
    <row r="167" spans="1:14" x14ac:dyDescent="0.25">
      <c r="A167" s="214" t="str">
        <f>'AMA_UBS V Medeiros'!A26</f>
        <v>Psicólogo (nº grupos)</v>
      </c>
      <c r="B167" s="934">
        <f>'AMA_UBS V Medeiros'!B26</f>
        <v>60</v>
      </c>
      <c r="C167" s="92">
        <f>'AMA_UBS V Medeiros'!C26</f>
        <v>67</v>
      </c>
      <c r="D167" s="92">
        <f>'AMA_UBS V Medeiros'!D26</f>
        <v>60</v>
      </c>
      <c r="E167" s="92">
        <f>'AMA_UBS V Medeiros'!E26</f>
        <v>54</v>
      </c>
      <c r="F167" s="92">
        <f>'AMA_UBS V Medeiros'!F26</f>
        <v>60</v>
      </c>
      <c r="G167" s="92">
        <f>'AMA_UBS V Medeiros'!G26</f>
        <v>46</v>
      </c>
      <c r="H167" s="92">
        <f>'AMA_UBS V Medeiros'!H26</f>
        <v>60</v>
      </c>
      <c r="I167" s="92">
        <f>'AMA_UBS V Medeiros'!I26</f>
        <v>53</v>
      </c>
      <c r="J167" s="92">
        <f>'AMA_UBS V Medeiros'!J26</f>
        <v>60</v>
      </c>
      <c r="K167" s="92">
        <f>'AMA_UBS V Medeiros'!K26</f>
        <v>41</v>
      </c>
      <c r="L167" s="92">
        <f>'AMA_UBS V Medeiros'!L26</f>
        <v>300</v>
      </c>
      <c r="M167" s="92">
        <f>'AMA_UBS V Medeiros'!M26</f>
        <v>261</v>
      </c>
      <c r="N167" s="927">
        <f>'AMA_UBS V Medeiros'!N26</f>
        <v>0.87</v>
      </c>
    </row>
    <row r="168" spans="1:14" x14ac:dyDescent="0.25">
      <c r="A168" s="214" t="str">
        <f>'AMA_UBS V Medeiros'!A27</f>
        <v>Farmacêutico (consulta/ VD) - 44hrs</v>
      </c>
      <c r="B168" s="934">
        <f>'AMA_UBS V Medeiros'!B27</f>
        <v>106</v>
      </c>
      <c r="C168" s="92">
        <f>'AMA_UBS V Medeiros'!C27</f>
        <v>24</v>
      </c>
      <c r="D168" s="92">
        <f>'AMA_UBS V Medeiros'!D27</f>
        <v>106</v>
      </c>
      <c r="E168" s="92">
        <f>'AMA_UBS V Medeiros'!E27</f>
        <v>62</v>
      </c>
      <c r="F168" s="92">
        <f>'AMA_UBS V Medeiros'!F27</f>
        <v>106</v>
      </c>
      <c r="G168" s="92">
        <f>'AMA_UBS V Medeiros'!G27</f>
        <v>59</v>
      </c>
      <c r="H168" s="92">
        <f>'AMA_UBS V Medeiros'!H27</f>
        <v>106</v>
      </c>
      <c r="I168" s="92">
        <f>'AMA_UBS V Medeiros'!I27</f>
        <v>85</v>
      </c>
      <c r="J168" s="92">
        <f>'AMA_UBS V Medeiros'!J27</f>
        <v>106</v>
      </c>
      <c r="K168" s="92">
        <f>'AMA_UBS V Medeiros'!K27</f>
        <v>69</v>
      </c>
      <c r="L168" s="92">
        <f>'AMA_UBS V Medeiros'!L27</f>
        <v>530</v>
      </c>
      <c r="M168" s="92">
        <f>'AMA_UBS V Medeiros'!M27</f>
        <v>299</v>
      </c>
      <c r="N168" s="927">
        <f>'AMA_UBS V Medeiros'!N27</f>
        <v>0.5641509433962264</v>
      </c>
    </row>
    <row r="169" spans="1:14" x14ac:dyDescent="0.25">
      <c r="A169" s="214" t="str">
        <f>'AMA_UBS V Medeiros'!A28</f>
        <v>Farmacêutico (nº grupos)</v>
      </c>
      <c r="B169" s="934">
        <f>'AMA_UBS V Medeiros'!B28</f>
        <v>18</v>
      </c>
      <c r="C169" s="92">
        <f>'AMA_UBS V Medeiros'!C28</f>
        <v>0</v>
      </c>
      <c r="D169" s="92">
        <f>'AMA_UBS V Medeiros'!D28</f>
        <v>18</v>
      </c>
      <c r="E169" s="92">
        <f>'AMA_UBS V Medeiros'!E28</f>
        <v>6</v>
      </c>
      <c r="F169" s="92">
        <f>'AMA_UBS V Medeiros'!F28</f>
        <v>18</v>
      </c>
      <c r="G169" s="92">
        <f>'AMA_UBS V Medeiros'!G28</f>
        <v>5</v>
      </c>
      <c r="H169" s="92">
        <f>'AMA_UBS V Medeiros'!H28</f>
        <v>18</v>
      </c>
      <c r="I169" s="92">
        <f>'AMA_UBS V Medeiros'!I28</f>
        <v>5</v>
      </c>
      <c r="J169" s="92">
        <f>'AMA_UBS V Medeiros'!J28</f>
        <v>18</v>
      </c>
      <c r="K169" s="92">
        <f>'AMA_UBS V Medeiros'!K28</f>
        <v>8</v>
      </c>
      <c r="L169" s="92">
        <f>'AMA_UBS V Medeiros'!L28</f>
        <v>90</v>
      </c>
      <c r="M169" s="92">
        <f>'AMA_UBS V Medeiros'!M28</f>
        <v>24</v>
      </c>
      <c r="N169" s="927">
        <f>'AMA_UBS V Medeiros'!N28</f>
        <v>0.26666666666666666</v>
      </c>
    </row>
    <row r="170" spans="1:14" x14ac:dyDescent="0.25">
      <c r="A170" s="214" t="str">
        <f>'AMA_UBS V Medeiros'!A29</f>
        <v>Tecnico de Enfermagem (Visitas) - 30hrs</v>
      </c>
      <c r="B170" s="934">
        <f>'AMA_UBS V Medeiros'!B29</f>
        <v>50</v>
      </c>
      <c r="C170" s="92">
        <f>'AMA_UBS V Medeiros'!C29</f>
        <v>51</v>
      </c>
      <c r="D170" s="92">
        <f>'AMA_UBS V Medeiros'!D29</f>
        <v>50</v>
      </c>
      <c r="E170" s="92">
        <f>'AMA_UBS V Medeiros'!E29</f>
        <v>73</v>
      </c>
      <c r="F170" s="92">
        <f>'AMA_UBS V Medeiros'!F29</f>
        <v>50</v>
      </c>
      <c r="G170" s="92">
        <f>'AMA_UBS V Medeiros'!G29</f>
        <v>28</v>
      </c>
      <c r="H170" s="92">
        <f>'AMA_UBS V Medeiros'!H29</f>
        <v>50</v>
      </c>
      <c r="I170" s="92">
        <f>'AMA_UBS V Medeiros'!I29</f>
        <v>19</v>
      </c>
      <c r="J170" s="92">
        <f>'AMA_UBS V Medeiros'!J29</f>
        <v>50</v>
      </c>
      <c r="K170" s="92">
        <f>'AMA_UBS V Medeiros'!K29</f>
        <v>59</v>
      </c>
      <c r="L170" s="92">
        <f>'AMA_UBS V Medeiros'!L29</f>
        <v>250</v>
      </c>
      <c r="M170" s="92">
        <f>'AMA_UBS V Medeiros'!M29</f>
        <v>230</v>
      </c>
      <c r="N170" s="927">
        <f>'AMA_UBS V Medeiros'!N29</f>
        <v>0.92</v>
      </c>
    </row>
    <row r="171" spans="1:14" x14ac:dyDescent="0.25">
      <c r="A171" s="214" t="str">
        <f>'AMA_UBS V Medeiros'!A30</f>
        <v>PICS - Atividades Coletivas</v>
      </c>
      <c r="B171" s="934">
        <f>'AMA_UBS V Medeiros'!B30</f>
        <v>7</v>
      </c>
      <c r="C171" s="92">
        <f>'AMA_UBS V Medeiros'!C30</f>
        <v>20</v>
      </c>
      <c r="D171" s="92">
        <f>'AMA_UBS V Medeiros'!D30</f>
        <v>7</v>
      </c>
      <c r="E171" s="92">
        <f>'AMA_UBS V Medeiros'!E30</f>
        <v>21</v>
      </c>
      <c r="F171" s="92">
        <f>'AMA_UBS V Medeiros'!F30</f>
        <v>7</v>
      </c>
      <c r="G171" s="92">
        <f>'AMA_UBS V Medeiros'!G30</f>
        <v>18</v>
      </c>
      <c r="H171" s="92">
        <f>'AMA_UBS V Medeiros'!H30</f>
        <v>7</v>
      </c>
      <c r="I171" s="92">
        <f>'AMA_UBS V Medeiros'!I30</f>
        <v>11</v>
      </c>
      <c r="J171" s="92">
        <f>'AMA_UBS V Medeiros'!J30</f>
        <v>7</v>
      </c>
      <c r="K171" s="92">
        <f>'AMA_UBS V Medeiros'!K30</f>
        <v>20</v>
      </c>
      <c r="L171" s="92">
        <f>'AMA_UBS V Medeiros'!L30</f>
        <v>35</v>
      </c>
      <c r="M171" s="92">
        <f>'AMA_UBS V Medeiros'!M30</f>
        <v>90</v>
      </c>
      <c r="N171" s="927">
        <f>'AMA_UBS V Medeiros'!N30</f>
        <v>2.5714285714285716</v>
      </c>
    </row>
    <row r="172" spans="1:14" ht="15.75" thickBot="1" x14ac:dyDescent="0.3">
      <c r="A172" s="214" t="str">
        <f>'AMA_UBS V Medeiros'!A31</f>
        <v>PICS - Atividades Individuais</v>
      </c>
      <c r="B172" s="934">
        <f>'AMA_UBS V Medeiros'!B31</f>
        <v>10</v>
      </c>
      <c r="C172" s="92">
        <f>'AMA_UBS V Medeiros'!C31</f>
        <v>12</v>
      </c>
      <c r="D172" s="92">
        <f>'AMA_UBS V Medeiros'!D31</f>
        <v>10</v>
      </c>
      <c r="E172" s="92">
        <f>'AMA_UBS V Medeiros'!E31</f>
        <v>13</v>
      </c>
      <c r="F172" s="92">
        <f>'AMA_UBS V Medeiros'!F31</f>
        <v>10</v>
      </c>
      <c r="G172" s="92">
        <f>'AMA_UBS V Medeiros'!G31</f>
        <v>10</v>
      </c>
      <c r="H172" s="92">
        <f>'AMA_UBS V Medeiros'!H31</f>
        <v>10</v>
      </c>
      <c r="I172" s="92">
        <f>'AMA_UBS V Medeiros'!I31</f>
        <v>3</v>
      </c>
      <c r="J172" s="92">
        <f>'AMA_UBS V Medeiros'!J31</f>
        <v>10</v>
      </c>
      <c r="K172" s="92">
        <f>'AMA_UBS V Medeiros'!K31</f>
        <v>0</v>
      </c>
      <c r="L172" s="92">
        <f>'AMA_UBS V Medeiros'!L31</f>
        <v>50</v>
      </c>
      <c r="M172" s="92">
        <f>'AMA_UBS V Medeiros'!M31</f>
        <v>38</v>
      </c>
      <c r="N172" s="927">
        <f>'AMA_UBS V Medeiros'!N31</f>
        <v>0.76</v>
      </c>
    </row>
    <row r="173" spans="1:14" ht="15.75" thickBot="1" x14ac:dyDescent="0.3">
      <c r="A173" s="846" t="str">
        <f>'AMA_UBS V Medeiros'!A32</f>
        <v>TOTAL</v>
      </c>
      <c r="B173" s="946">
        <f>'AMA_UBS V Medeiros'!B32</f>
        <v>4339</v>
      </c>
      <c r="C173" s="848">
        <f>'AMA_UBS V Medeiros'!C32</f>
        <v>3045</v>
      </c>
      <c r="D173" s="848">
        <f>'AMA_UBS V Medeiros'!D32</f>
        <v>4339</v>
      </c>
      <c r="E173" s="848">
        <f>'AMA_UBS V Medeiros'!E32</f>
        <v>3447</v>
      </c>
      <c r="F173" s="848">
        <f>'AMA_UBS V Medeiros'!F32</f>
        <v>4339</v>
      </c>
      <c r="G173" s="848">
        <f>'AMA_UBS V Medeiros'!G32</f>
        <v>2969</v>
      </c>
      <c r="H173" s="848">
        <f>'AMA_UBS V Medeiros'!H32</f>
        <v>4339</v>
      </c>
      <c r="I173" s="848">
        <f>'AMA_UBS V Medeiros'!I32</f>
        <v>3317</v>
      </c>
      <c r="J173" s="848">
        <f>'AMA_UBS V Medeiros'!J32</f>
        <v>4339</v>
      </c>
      <c r="K173" s="848">
        <f>'AMA_UBS V Medeiros'!K32</f>
        <v>3279</v>
      </c>
      <c r="L173" s="848">
        <f>'AMA_UBS V Medeiros'!L32</f>
        <v>21695</v>
      </c>
      <c r="M173" s="848">
        <f>'AMA_UBS V Medeiros'!M32</f>
        <v>16057</v>
      </c>
      <c r="N173" s="928">
        <f>'AMA_UBS V Medeiros'!N32</f>
        <v>0.74012445263885684</v>
      </c>
    </row>
    <row r="174" spans="1:14" x14ac:dyDescent="0.25">
      <c r="A174" s="905"/>
      <c r="B174" s="949"/>
      <c r="C174" s="906"/>
      <c r="D174" s="906"/>
      <c r="E174" s="906"/>
      <c r="F174" s="906"/>
      <c r="G174" s="906"/>
      <c r="H174" s="906"/>
      <c r="I174" s="906"/>
      <c r="J174" s="906"/>
      <c r="K174" s="906"/>
      <c r="L174" s="906"/>
      <c r="M174" s="906"/>
      <c r="N174" s="930"/>
    </row>
    <row r="175" spans="1:14" ht="15.75" x14ac:dyDescent="0.25">
      <c r="A175" s="939" t="s">
        <v>656</v>
      </c>
      <c r="B175" s="950"/>
      <c r="C175" s="939"/>
      <c r="D175" s="939"/>
      <c r="E175" s="939"/>
      <c r="F175" s="939"/>
      <c r="G175" s="939"/>
      <c r="H175" s="939"/>
      <c r="I175" s="939"/>
      <c r="J175" s="939"/>
      <c r="K175" s="939"/>
      <c r="L175" s="939"/>
      <c r="M175" s="939"/>
      <c r="N175" s="939"/>
    </row>
    <row r="176" spans="1:14" x14ac:dyDescent="0.25">
      <c r="A176" s="919"/>
      <c r="B176" s="981" t="s">
        <v>486</v>
      </c>
      <c r="C176" s="981"/>
      <c r="D176" s="981" t="s">
        <v>682</v>
      </c>
      <c r="E176" s="981"/>
      <c r="F176" s="981" t="s">
        <v>683</v>
      </c>
      <c r="G176" s="981"/>
      <c r="H176" s="981" t="s">
        <v>684</v>
      </c>
      <c r="I176" s="981"/>
      <c r="J176" s="981" t="s">
        <v>688</v>
      </c>
      <c r="K176" s="981"/>
      <c r="L176" s="996" t="s">
        <v>487</v>
      </c>
      <c r="M176" s="996"/>
      <c r="N176" s="996"/>
    </row>
    <row r="177" spans="1:14" ht="15.75" thickBot="1" x14ac:dyDescent="0.3">
      <c r="A177" s="844" t="s">
        <v>14</v>
      </c>
      <c r="B177" s="941" t="s">
        <v>489</v>
      </c>
      <c r="C177" s="850" t="s">
        <v>488</v>
      </c>
      <c r="D177" s="920" t="s">
        <v>489</v>
      </c>
      <c r="E177" s="850" t="s">
        <v>488</v>
      </c>
      <c r="F177" s="920" t="s">
        <v>489</v>
      </c>
      <c r="G177" s="850" t="s">
        <v>488</v>
      </c>
      <c r="H177" s="920" t="s">
        <v>489</v>
      </c>
      <c r="I177" s="850" t="s">
        <v>488</v>
      </c>
      <c r="J177" s="920" t="s">
        <v>489</v>
      </c>
      <c r="K177" s="850" t="s">
        <v>488</v>
      </c>
      <c r="L177" s="850" t="s">
        <v>680</v>
      </c>
      <c r="M177" s="850" t="s">
        <v>681</v>
      </c>
      <c r="N177" s="922" t="s">
        <v>1</v>
      </c>
    </row>
    <row r="178" spans="1:14" ht="16.5" thickTop="1" thickBot="1" x14ac:dyDescent="0.3">
      <c r="A178" s="880" t="str">
        <f>'PAI MED'!A9</f>
        <v>Nº Idosos em acompanhamento</v>
      </c>
      <c r="B178" s="951">
        <f>'PAI MED'!B9</f>
        <v>120</v>
      </c>
      <c r="C178" s="907">
        <f>'PAI MED'!C9</f>
        <v>120</v>
      </c>
      <c r="D178" s="907">
        <f>'PAI MED'!D9</f>
        <v>120</v>
      </c>
      <c r="E178" s="907">
        <f>'PAI MED'!E9</f>
        <v>120</v>
      </c>
      <c r="F178" s="907">
        <f>'PAI MED'!F9</f>
        <v>120</v>
      </c>
      <c r="G178" s="907">
        <f>'PAI MED'!G9</f>
        <v>141</v>
      </c>
      <c r="H178" s="907">
        <f>'PAI MED'!H9</f>
        <v>120</v>
      </c>
      <c r="I178" s="907">
        <f>'PAI MED'!I9</f>
        <v>122</v>
      </c>
      <c r="J178" s="907">
        <f>'PAI MED'!J9</f>
        <v>120</v>
      </c>
      <c r="K178" s="907">
        <f>'PAI MED'!K9</f>
        <v>132</v>
      </c>
      <c r="L178" s="907">
        <f>'PAI MED'!L9</f>
        <v>600</v>
      </c>
      <c r="M178" s="907">
        <f>'PAI MED'!M9</f>
        <v>635</v>
      </c>
      <c r="N178" s="931">
        <f>'PAI MED'!N9</f>
        <v>1.0583333333333333</v>
      </c>
    </row>
    <row r="179" spans="1:14" x14ac:dyDescent="0.25">
      <c r="A179" s="864" t="str">
        <f>'PAI MED'!A10</f>
        <v>TOTAL</v>
      </c>
      <c r="B179" s="952">
        <f>'PAI MED'!B10</f>
        <v>120</v>
      </c>
      <c r="C179" s="908">
        <f>'PAI MED'!C10</f>
        <v>120</v>
      </c>
      <c r="D179" s="908">
        <f>'PAI MED'!D10</f>
        <v>120</v>
      </c>
      <c r="E179" s="908">
        <f>'PAI MED'!E10</f>
        <v>120</v>
      </c>
      <c r="F179" s="908">
        <f>'PAI MED'!F10</f>
        <v>120</v>
      </c>
      <c r="G179" s="908">
        <f>'PAI MED'!G10</f>
        <v>141</v>
      </c>
      <c r="H179" s="908">
        <f>'PAI MED'!H10</f>
        <v>120</v>
      </c>
      <c r="I179" s="908">
        <f>'PAI MED'!I10</f>
        <v>122</v>
      </c>
      <c r="J179" s="908">
        <f>'PAI MED'!J10</f>
        <v>120</v>
      </c>
      <c r="K179" s="908">
        <f>'PAI MED'!K10</f>
        <v>132</v>
      </c>
      <c r="L179" s="908">
        <f>'PAI MED'!L10</f>
        <v>600</v>
      </c>
      <c r="M179" s="908">
        <f>'PAI MED'!M10</f>
        <v>635</v>
      </c>
      <c r="N179" s="932">
        <f>'PAI MED'!N10</f>
        <v>1.0583333333333333</v>
      </c>
    </row>
    <row r="180" spans="1:14" x14ac:dyDescent="0.25">
      <c r="A180" s="905"/>
      <c r="B180" s="949"/>
      <c r="C180" s="906"/>
      <c r="D180" s="906"/>
      <c r="E180" s="906"/>
      <c r="F180" s="906"/>
      <c r="G180" s="906"/>
      <c r="H180" s="906"/>
      <c r="I180" s="906"/>
      <c r="J180" s="906"/>
      <c r="K180" s="906"/>
      <c r="L180" s="906"/>
      <c r="M180" s="906"/>
      <c r="N180" s="930"/>
    </row>
    <row r="181" spans="1:14" ht="15.75" x14ac:dyDescent="0.25">
      <c r="A181" s="936" t="s">
        <v>657</v>
      </c>
      <c r="B181" s="947"/>
      <c r="C181" s="937"/>
      <c r="D181" s="938"/>
      <c r="E181" s="938"/>
      <c r="F181" s="938"/>
      <c r="G181" s="938"/>
      <c r="H181" s="938"/>
      <c r="I181" s="938"/>
      <c r="J181" s="938"/>
      <c r="K181" s="938"/>
      <c r="L181" s="937"/>
      <c r="M181" s="937"/>
      <c r="N181" s="937"/>
    </row>
    <row r="182" spans="1:14" x14ac:dyDescent="0.25">
      <c r="A182" s="919"/>
      <c r="B182" s="981" t="s">
        <v>486</v>
      </c>
      <c r="C182" s="981"/>
      <c r="D182" s="981" t="s">
        <v>682</v>
      </c>
      <c r="E182" s="981"/>
      <c r="F182" s="981" t="s">
        <v>683</v>
      </c>
      <c r="G182" s="981"/>
      <c r="H182" s="981" t="s">
        <v>684</v>
      </c>
      <c r="I182" s="981"/>
      <c r="J182" s="981" t="s">
        <v>688</v>
      </c>
      <c r="K182" s="981"/>
      <c r="L182" s="996" t="s">
        <v>487</v>
      </c>
      <c r="M182" s="996"/>
      <c r="N182" s="996"/>
    </row>
    <row r="183" spans="1:14" ht="15.75" thickBot="1" x14ac:dyDescent="0.3">
      <c r="A183" s="844" t="s">
        <v>14</v>
      </c>
      <c r="B183" s="941" t="s">
        <v>489</v>
      </c>
      <c r="C183" s="850" t="s">
        <v>488</v>
      </c>
      <c r="D183" s="920" t="s">
        <v>489</v>
      </c>
      <c r="E183" s="850" t="s">
        <v>488</v>
      </c>
      <c r="F183" s="920" t="s">
        <v>489</v>
      </c>
      <c r="G183" s="850" t="s">
        <v>488</v>
      </c>
      <c r="H183" s="920" t="s">
        <v>489</v>
      </c>
      <c r="I183" s="850" t="s">
        <v>488</v>
      </c>
      <c r="J183" s="920" t="s">
        <v>489</v>
      </c>
      <c r="K183" s="850" t="s">
        <v>488</v>
      </c>
      <c r="L183" s="850" t="s">
        <v>680</v>
      </c>
      <c r="M183" s="850" t="s">
        <v>681</v>
      </c>
      <c r="N183" s="922" t="s">
        <v>1</v>
      </c>
    </row>
    <row r="184" spans="1:14" ht="15.75" thickTop="1" x14ac:dyDescent="0.25">
      <c r="A184" s="214" t="str">
        <f>'UBS Izolina Mazzei'!A9</f>
        <v>Cirurgião Dentista (consulta /atendimento) - 20hrs</v>
      </c>
      <c r="B184" s="934">
        <f>'UBS Izolina Mazzei'!B9</f>
        <v>783</v>
      </c>
      <c r="C184" s="92">
        <f>'UBS Izolina Mazzei'!C9</f>
        <v>867</v>
      </c>
      <c r="D184" s="92">
        <f>'UBS Izolina Mazzei'!D9</f>
        <v>783</v>
      </c>
      <c r="E184" s="92">
        <f>'UBS Izolina Mazzei'!E9</f>
        <v>755</v>
      </c>
      <c r="F184" s="92">
        <f>'UBS Izolina Mazzei'!F9</f>
        <v>783</v>
      </c>
      <c r="G184" s="92">
        <f>'UBS Izolina Mazzei'!G9</f>
        <v>625</v>
      </c>
      <c r="H184" s="92">
        <f>'UBS Izolina Mazzei'!H9</f>
        <v>783</v>
      </c>
      <c r="I184" s="92">
        <f>'UBS Izolina Mazzei'!I9</f>
        <v>689</v>
      </c>
      <c r="J184" s="92">
        <f>'UBS Izolina Mazzei'!J9</f>
        <v>783</v>
      </c>
      <c r="K184" s="92">
        <f>'UBS Izolina Mazzei'!K9</f>
        <v>617</v>
      </c>
      <c r="L184" s="92">
        <f>'UBS Izolina Mazzei'!L9</f>
        <v>3915</v>
      </c>
      <c r="M184" s="92">
        <f>'UBS Izolina Mazzei'!M9</f>
        <v>3553</v>
      </c>
      <c r="N184" s="927">
        <f>'UBS Izolina Mazzei'!N9</f>
        <v>0.90753512132822478</v>
      </c>
    </row>
    <row r="185" spans="1:14" x14ac:dyDescent="0.25">
      <c r="A185" s="214" t="str">
        <f>'UBS Izolina Mazzei'!A10</f>
        <v>Cirurgião Dentista (TI clínico restaurador) - 20hrs</v>
      </c>
      <c r="B185" s="934">
        <f>'UBS Izolina Mazzei'!B10</f>
        <v>117</v>
      </c>
      <c r="C185" s="92">
        <f>'UBS Izolina Mazzei'!C10</f>
        <v>179</v>
      </c>
      <c r="D185" s="92">
        <f>'UBS Izolina Mazzei'!D10</f>
        <v>117</v>
      </c>
      <c r="E185" s="92">
        <f>'UBS Izolina Mazzei'!E10</f>
        <v>122</v>
      </c>
      <c r="F185" s="92">
        <f>'UBS Izolina Mazzei'!F10</f>
        <v>117</v>
      </c>
      <c r="G185" s="92">
        <f>'UBS Izolina Mazzei'!G10</f>
        <v>99</v>
      </c>
      <c r="H185" s="92">
        <f>'UBS Izolina Mazzei'!H10</f>
        <v>117</v>
      </c>
      <c r="I185" s="92">
        <f>'UBS Izolina Mazzei'!I10</f>
        <v>112</v>
      </c>
      <c r="J185" s="92">
        <f>'UBS Izolina Mazzei'!J10</f>
        <v>117</v>
      </c>
      <c r="K185" s="92">
        <f>'UBS Izolina Mazzei'!K10</f>
        <v>109</v>
      </c>
      <c r="L185" s="92">
        <f>'UBS Izolina Mazzei'!L10</f>
        <v>585</v>
      </c>
      <c r="M185" s="92">
        <f>'UBS Izolina Mazzei'!M10</f>
        <v>621</v>
      </c>
      <c r="N185" s="927">
        <f>'UBS Izolina Mazzei'!N10</f>
        <v>1.0615384615384615</v>
      </c>
    </row>
    <row r="186" spans="1:14" x14ac:dyDescent="0.25">
      <c r="A186" s="214" t="str">
        <f>'UBS Izolina Mazzei'!A11</f>
        <v>Cirurgião Dentista (TI prótese) - 20hrs</v>
      </c>
      <c r="B186" s="934">
        <f>'UBS Izolina Mazzei'!B11</f>
        <v>36</v>
      </c>
      <c r="C186" s="92">
        <f>'UBS Izolina Mazzei'!C11</f>
        <v>30</v>
      </c>
      <c r="D186" s="92">
        <f>'UBS Izolina Mazzei'!D11</f>
        <v>36</v>
      </c>
      <c r="E186" s="92">
        <f>'UBS Izolina Mazzei'!E11</f>
        <v>37</v>
      </c>
      <c r="F186" s="92">
        <f>'UBS Izolina Mazzei'!F11</f>
        <v>36</v>
      </c>
      <c r="G186" s="92">
        <f>'UBS Izolina Mazzei'!G11</f>
        <v>34</v>
      </c>
      <c r="H186" s="92">
        <f>'UBS Izolina Mazzei'!H11</f>
        <v>36</v>
      </c>
      <c r="I186" s="92">
        <f>'UBS Izolina Mazzei'!I11</f>
        <v>42</v>
      </c>
      <c r="J186" s="92">
        <f>'UBS Izolina Mazzei'!J11</f>
        <v>36</v>
      </c>
      <c r="K186" s="92">
        <f>'UBS Izolina Mazzei'!K11</f>
        <v>27</v>
      </c>
      <c r="L186" s="92">
        <f>'UBS Izolina Mazzei'!L11</f>
        <v>180</v>
      </c>
      <c r="M186" s="92">
        <f>'UBS Izolina Mazzei'!M11</f>
        <v>170</v>
      </c>
      <c r="N186" s="927">
        <f>'UBS Izolina Mazzei'!N11</f>
        <v>0.94444444444444442</v>
      </c>
    </row>
    <row r="187" spans="1:14" x14ac:dyDescent="0.25">
      <c r="A187" s="214" t="str">
        <f>'UBS Izolina Mazzei'!A12</f>
        <v>Médico Clínico (consulta) - 20hrs</v>
      </c>
      <c r="B187" s="934">
        <f>'UBS Izolina Mazzei'!B12</f>
        <v>1056</v>
      </c>
      <c r="C187" s="92">
        <f>'UBS Izolina Mazzei'!C12</f>
        <v>697</v>
      </c>
      <c r="D187" s="92">
        <f>'UBS Izolina Mazzei'!D12</f>
        <v>1056</v>
      </c>
      <c r="E187" s="92">
        <f>'UBS Izolina Mazzei'!E12</f>
        <v>1102</v>
      </c>
      <c r="F187" s="92">
        <f>'UBS Izolina Mazzei'!F12</f>
        <v>1056</v>
      </c>
      <c r="G187" s="92">
        <f>'UBS Izolina Mazzei'!G12</f>
        <v>777</v>
      </c>
      <c r="H187" s="92">
        <f>'UBS Izolina Mazzei'!H12</f>
        <v>1056</v>
      </c>
      <c r="I187" s="92">
        <f>'UBS Izolina Mazzei'!I12</f>
        <v>770</v>
      </c>
      <c r="J187" s="92">
        <f>'UBS Izolina Mazzei'!J12</f>
        <v>1056</v>
      </c>
      <c r="K187" s="92">
        <f>'UBS Izolina Mazzei'!K12</f>
        <v>924</v>
      </c>
      <c r="L187" s="92">
        <f>'UBS Izolina Mazzei'!L12</f>
        <v>5280</v>
      </c>
      <c r="M187" s="92">
        <f>'UBS Izolina Mazzei'!M12</f>
        <v>4270</v>
      </c>
      <c r="N187" s="927">
        <f>'UBS Izolina Mazzei'!N12</f>
        <v>0.80871212121212122</v>
      </c>
    </row>
    <row r="188" spans="1:14" x14ac:dyDescent="0.25">
      <c r="A188" s="214" t="str">
        <f>'UBS Izolina Mazzei'!A13</f>
        <v>Médico Pediatra (consulta) - 20hrs</v>
      </c>
      <c r="B188" s="934">
        <f>'UBS Izolina Mazzei'!B13</f>
        <v>528</v>
      </c>
      <c r="C188" s="92">
        <f>'UBS Izolina Mazzei'!C13</f>
        <v>388</v>
      </c>
      <c r="D188" s="92">
        <f>'UBS Izolina Mazzei'!D13</f>
        <v>528</v>
      </c>
      <c r="E188" s="92">
        <f>'UBS Izolina Mazzei'!E13</f>
        <v>457</v>
      </c>
      <c r="F188" s="92">
        <f>'UBS Izolina Mazzei'!F13</f>
        <v>528</v>
      </c>
      <c r="G188" s="92">
        <f>'UBS Izolina Mazzei'!G13</f>
        <v>397</v>
      </c>
      <c r="H188" s="92">
        <f>'UBS Izolina Mazzei'!H13</f>
        <v>528</v>
      </c>
      <c r="I188" s="92">
        <f>'UBS Izolina Mazzei'!I13</f>
        <v>409</v>
      </c>
      <c r="J188" s="92">
        <f>'UBS Izolina Mazzei'!J13</f>
        <v>528</v>
      </c>
      <c r="K188" s="92">
        <f>'UBS Izolina Mazzei'!K13</f>
        <v>390</v>
      </c>
      <c r="L188" s="92">
        <f>'UBS Izolina Mazzei'!L13</f>
        <v>2640</v>
      </c>
      <c r="M188" s="92">
        <f>'UBS Izolina Mazzei'!M13</f>
        <v>2041</v>
      </c>
      <c r="N188" s="927">
        <f>'UBS Izolina Mazzei'!N13</f>
        <v>0.77310606060606057</v>
      </c>
    </row>
    <row r="189" spans="1:14" x14ac:dyDescent="0.25">
      <c r="A189" s="214" t="str">
        <f>'UBS Izolina Mazzei'!A14</f>
        <v>Médico Homeopata (consulta) - 20hrs</v>
      </c>
      <c r="B189" s="934">
        <f>'UBS Izolina Mazzei'!B14</f>
        <v>125</v>
      </c>
      <c r="C189" s="92">
        <f>'UBS Izolina Mazzei'!C14</f>
        <v>106</v>
      </c>
      <c r="D189" s="92">
        <f>'UBS Izolina Mazzei'!D14</f>
        <v>125</v>
      </c>
      <c r="E189" s="92">
        <f>'UBS Izolina Mazzei'!E14</f>
        <v>69</v>
      </c>
      <c r="F189" s="92">
        <f>'UBS Izolina Mazzei'!F14</f>
        <v>125</v>
      </c>
      <c r="G189" s="92">
        <f>'UBS Izolina Mazzei'!G14</f>
        <v>118</v>
      </c>
      <c r="H189" s="92">
        <f>'UBS Izolina Mazzei'!H14</f>
        <v>125</v>
      </c>
      <c r="I189" s="92">
        <f>'UBS Izolina Mazzei'!I14</f>
        <v>116</v>
      </c>
      <c r="J189" s="92">
        <f>'UBS Izolina Mazzei'!J14</f>
        <v>125</v>
      </c>
      <c r="K189" s="92">
        <f>'UBS Izolina Mazzei'!K14</f>
        <v>108</v>
      </c>
      <c r="L189" s="92">
        <f>'UBS Izolina Mazzei'!L14</f>
        <v>625</v>
      </c>
      <c r="M189" s="92">
        <f>'UBS Izolina Mazzei'!M14</f>
        <v>517</v>
      </c>
      <c r="N189" s="927">
        <f>'UBS Izolina Mazzei'!N14</f>
        <v>0.82720000000000005</v>
      </c>
    </row>
    <row r="190" spans="1:14" x14ac:dyDescent="0.25">
      <c r="A190" s="214" t="str">
        <f>'UBS Izolina Mazzei'!A15</f>
        <v>Médico Ginecologista (consulta) - 20hrs</v>
      </c>
      <c r="B190" s="934">
        <f>'UBS Izolina Mazzei'!B15</f>
        <v>662</v>
      </c>
      <c r="C190" s="92">
        <f>'UBS Izolina Mazzei'!C15</f>
        <v>381</v>
      </c>
      <c r="D190" s="92">
        <f>'UBS Izolina Mazzei'!D15</f>
        <v>662</v>
      </c>
      <c r="E190" s="92">
        <f>'UBS Izolina Mazzei'!E15</f>
        <v>364</v>
      </c>
      <c r="F190" s="92">
        <f>'UBS Izolina Mazzei'!F15</f>
        <v>662</v>
      </c>
      <c r="G190" s="92">
        <f>'UBS Izolina Mazzei'!G15</f>
        <v>411</v>
      </c>
      <c r="H190" s="92">
        <f>'UBS Izolina Mazzei'!H15</f>
        <v>662</v>
      </c>
      <c r="I190" s="92">
        <f>'UBS Izolina Mazzei'!I15</f>
        <v>408</v>
      </c>
      <c r="J190" s="92">
        <f>'UBS Izolina Mazzei'!J15</f>
        <v>662</v>
      </c>
      <c r="K190" s="92">
        <f>'UBS Izolina Mazzei'!K15</f>
        <v>500</v>
      </c>
      <c r="L190" s="92">
        <f>'UBS Izolina Mazzei'!L15</f>
        <v>3310</v>
      </c>
      <c r="M190" s="92">
        <f>'UBS Izolina Mazzei'!M15</f>
        <v>2064</v>
      </c>
      <c r="N190" s="927">
        <f>'UBS Izolina Mazzei'!N15</f>
        <v>0.6235649546827795</v>
      </c>
    </row>
    <row r="191" spans="1:14" x14ac:dyDescent="0.25">
      <c r="A191" s="214" t="str">
        <f>'UBS Izolina Mazzei'!A16</f>
        <v>Médico Psiquiatra (consulta) - 20hrs</v>
      </c>
      <c r="B191" s="934">
        <f>'UBS Izolina Mazzei'!B16</f>
        <v>160</v>
      </c>
      <c r="C191" s="92">
        <f>'UBS Izolina Mazzei'!C16</f>
        <v>0</v>
      </c>
      <c r="D191" s="92">
        <f>'UBS Izolina Mazzei'!D16</f>
        <v>160</v>
      </c>
      <c r="E191" s="92">
        <f>'UBS Izolina Mazzei'!E16</f>
        <v>0</v>
      </c>
      <c r="F191" s="92">
        <f>'UBS Izolina Mazzei'!F16</f>
        <v>160</v>
      </c>
      <c r="G191" s="92">
        <f>'UBS Izolina Mazzei'!G16</f>
        <v>0</v>
      </c>
      <c r="H191" s="92">
        <f>'UBS Izolina Mazzei'!H16</f>
        <v>160</v>
      </c>
      <c r="I191" s="92">
        <f>'UBS Izolina Mazzei'!I16</f>
        <v>0</v>
      </c>
      <c r="J191" s="92">
        <f>'UBS Izolina Mazzei'!J16</f>
        <v>160</v>
      </c>
      <c r="K191" s="92">
        <f>'UBS Izolina Mazzei'!K16</f>
        <v>0</v>
      </c>
      <c r="L191" s="92">
        <f>'UBS Izolina Mazzei'!L16</f>
        <v>800</v>
      </c>
      <c r="M191" s="92">
        <f>'UBS Izolina Mazzei'!M16</f>
        <v>0</v>
      </c>
      <c r="N191" s="927">
        <f>'UBS Izolina Mazzei'!N16</f>
        <v>0</v>
      </c>
    </row>
    <row r="192" spans="1:14" x14ac:dyDescent="0.25">
      <c r="A192" s="214" t="str">
        <f>'UBS Izolina Mazzei'!A17</f>
        <v>Médico Pneumologia (consulta) - 06hrs</v>
      </c>
      <c r="B192" s="934">
        <f>'UBS Izolina Mazzei'!B17</f>
        <v>66</v>
      </c>
      <c r="C192" s="92">
        <f>'UBS Izolina Mazzei'!C17</f>
        <v>51</v>
      </c>
      <c r="D192" s="92">
        <f>'UBS Izolina Mazzei'!D17</f>
        <v>66</v>
      </c>
      <c r="E192" s="92">
        <f>'UBS Izolina Mazzei'!E17</f>
        <v>53</v>
      </c>
      <c r="F192" s="92">
        <f>'UBS Izolina Mazzei'!F17</f>
        <v>66</v>
      </c>
      <c r="G192" s="92">
        <f>'UBS Izolina Mazzei'!G17</f>
        <v>41</v>
      </c>
      <c r="H192" s="92">
        <f>'UBS Izolina Mazzei'!H17</f>
        <v>66</v>
      </c>
      <c r="I192" s="92">
        <f>'UBS Izolina Mazzei'!I17</f>
        <v>79</v>
      </c>
      <c r="J192" s="92">
        <f>'UBS Izolina Mazzei'!J17</f>
        <v>66</v>
      </c>
      <c r="K192" s="92">
        <f>'UBS Izolina Mazzei'!K17</f>
        <v>0</v>
      </c>
      <c r="L192" s="92">
        <f>'UBS Izolina Mazzei'!L17</f>
        <v>330</v>
      </c>
      <c r="M192" s="92">
        <f>'UBS Izolina Mazzei'!M17</f>
        <v>224</v>
      </c>
      <c r="N192" s="927">
        <f>'UBS Izolina Mazzei'!N17</f>
        <v>0.67878787878787883</v>
      </c>
    </row>
    <row r="193" spans="1:14" x14ac:dyDescent="0.25">
      <c r="A193" s="214" t="str">
        <f>'UBS Izolina Mazzei'!A18</f>
        <v xml:space="preserve">Médico Mastologista (consulta) - 10hrs </v>
      </c>
      <c r="B193" s="934">
        <f>'UBS Izolina Mazzei'!B18</f>
        <v>120</v>
      </c>
      <c r="C193" s="92">
        <f>'UBS Izolina Mazzei'!C18</f>
        <v>85</v>
      </c>
      <c r="D193" s="92">
        <f>'UBS Izolina Mazzei'!D18</f>
        <v>120</v>
      </c>
      <c r="E193" s="92">
        <f>'UBS Izolina Mazzei'!E18</f>
        <v>154</v>
      </c>
      <c r="F193" s="92">
        <f>'UBS Izolina Mazzei'!F18</f>
        <v>120</v>
      </c>
      <c r="G193" s="92">
        <f>'UBS Izolina Mazzei'!G18</f>
        <v>141</v>
      </c>
      <c r="H193" s="92">
        <f>'UBS Izolina Mazzei'!H18</f>
        <v>120</v>
      </c>
      <c r="I193" s="92">
        <f>'UBS Izolina Mazzei'!I18</f>
        <v>192</v>
      </c>
      <c r="J193" s="92">
        <f>'UBS Izolina Mazzei'!J18</f>
        <v>120</v>
      </c>
      <c r="K193" s="92">
        <f>'UBS Izolina Mazzei'!K18</f>
        <v>125</v>
      </c>
      <c r="L193" s="92">
        <f>'UBS Izolina Mazzei'!L18</f>
        <v>600</v>
      </c>
      <c r="M193" s="92">
        <f>'UBS Izolina Mazzei'!M18</f>
        <v>697</v>
      </c>
      <c r="N193" s="927">
        <f>'UBS Izolina Mazzei'!N18</f>
        <v>1.1616666666666666</v>
      </c>
    </row>
    <row r="194" spans="1:14" x14ac:dyDescent="0.25">
      <c r="A194" s="214" t="str">
        <f>'UBS Izolina Mazzei'!A19</f>
        <v>Médico Neurologista (consulta) - 12hrs</v>
      </c>
      <c r="B194" s="934">
        <f>'UBS Izolina Mazzei'!B19</f>
        <v>528</v>
      </c>
      <c r="C194" s="92">
        <f>'UBS Izolina Mazzei'!C19</f>
        <v>103</v>
      </c>
      <c r="D194" s="92">
        <f>'UBS Izolina Mazzei'!D19</f>
        <v>528</v>
      </c>
      <c r="E194" s="92">
        <f>'UBS Izolina Mazzei'!E19</f>
        <v>0</v>
      </c>
      <c r="F194" s="92">
        <f>'UBS Izolina Mazzei'!F19</f>
        <v>528</v>
      </c>
      <c r="G194" s="92">
        <f>'UBS Izolina Mazzei'!G19</f>
        <v>0</v>
      </c>
      <c r="H194" s="92">
        <f>'UBS Izolina Mazzei'!H19</f>
        <v>528</v>
      </c>
      <c r="I194" s="92">
        <f>'UBS Izolina Mazzei'!I19</f>
        <v>0</v>
      </c>
      <c r="J194" s="92">
        <f>'UBS Izolina Mazzei'!J19</f>
        <v>528</v>
      </c>
      <c r="K194" s="92">
        <f>'UBS Izolina Mazzei'!K19</f>
        <v>129</v>
      </c>
      <c r="L194" s="92">
        <f>'UBS Izolina Mazzei'!L19</f>
        <v>2640</v>
      </c>
      <c r="M194" s="92">
        <f>'UBS Izolina Mazzei'!M19</f>
        <v>232</v>
      </c>
      <c r="N194" s="927">
        <f>'UBS Izolina Mazzei'!N19</f>
        <v>8.7878787878787876E-2</v>
      </c>
    </row>
    <row r="195" spans="1:14" x14ac:dyDescent="0.25">
      <c r="A195" s="214" t="str">
        <f>'UBS Izolina Mazzei'!A20</f>
        <v>Enfermeiro (consulta) - 30hrs</v>
      </c>
      <c r="B195" s="934">
        <f>'UBS Izolina Mazzei'!B20</f>
        <v>648</v>
      </c>
      <c r="C195" s="92">
        <f>'UBS Izolina Mazzei'!C20</f>
        <v>706</v>
      </c>
      <c r="D195" s="92">
        <f>'UBS Izolina Mazzei'!D20</f>
        <v>648</v>
      </c>
      <c r="E195" s="92">
        <f>'UBS Izolina Mazzei'!E20</f>
        <v>808</v>
      </c>
      <c r="F195" s="92">
        <f>'UBS Izolina Mazzei'!F20</f>
        <v>648</v>
      </c>
      <c r="G195" s="92">
        <f>'UBS Izolina Mazzei'!G20</f>
        <v>638</v>
      </c>
      <c r="H195" s="92">
        <f>'UBS Izolina Mazzei'!H20</f>
        <v>648</v>
      </c>
      <c r="I195" s="92">
        <f>'UBS Izolina Mazzei'!I20</f>
        <v>549</v>
      </c>
      <c r="J195" s="92">
        <f>'UBS Izolina Mazzei'!J20</f>
        <v>648</v>
      </c>
      <c r="K195" s="92">
        <f>'UBS Izolina Mazzei'!K20</f>
        <v>679</v>
      </c>
      <c r="L195" s="92">
        <f>'UBS Izolina Mazzei'!L20</f>
        <v>3240</v>
      </c>
      <c r="M195" s="92">
        <f>'UBS Izolina Mazzei'!M20</f>
        <v>3380</v>
      </c>
      <c r="N195" s="927">
        <f>'UBS Izolina Mazzei'!N20</f>
        <v>1.0432098765432098</v>
      </c>
    </row>
    <row r="196" spans="1:14" x14ac:dyDescent="0.25">
      <c r="A196" s="214" t="str">
        <f>'UBS Izolina Mazzei'!A21</f>
        <v>Enfermeiro (visita) - 30hrs</v>
      </c>
      <c r="B196" s="934">
        <f>'UBS Izolina Mazzei'!B21</f>
        <v>36</v>
      </c>
      <c r="C196" s="92">
        <f>'UBS Izolina Mazzei'!C21</f>
        <v>39</v>
      </c>
      <c r="D196" s="92">
        <f>'UBS Izolina Mazzei'!D21</f>
        <v>36</v>
      </c>
      <c r="E196" s="92">
        <f>'UBS Izolina Mazzei'!E21</f>
        <v>34</v>
      </c>
      <c r="F196" s="92">
        <f>'UBS Izolina Mazzei'!F21</f>
        <v>36</v>
      </c>
      <c r="G196" s="92">
        <f>'UBS Izolina Mazzei'!G21</f>
        <v>14</v>
      </c>
      <c r="H196" s="92">
        <f>'UBS Izolina Mazzei'!H21</f>
        <v>36</v>
      </c>
      <c r="I196" s="92">
        <f>'UBS Izolina Mazzei'!I21</f>
        <v>49</v>
      </c>
      <c r="J196" s="92">
        <f>'UBS Izolina Mazzei'!J21</f>
        <v>36</v>
      </c>
      <c r="K196" s="92">
        <f>'UBS Izolina Mazzei'!K21</f>
        <v>52</v>
      </c>
      <c r="L196" s="92">
        <f>'UBS Izolina Mazzei'!L21</f>
        <v>180</v>
      </c>
      <c r="M196" s="92">
        <f>'UBS Izolina Mazzei'!M21</f>
        <v>188</v>
      </c>
      <c r="N196" s="927">
        <f>'UBS Izolina Mazzei'!N21</f>
        <v>1.0444444444444445</v>
      </c>
    </row>
    <row r="197" spans="1:14" x14ac:dyDescent="0.25">
      <c r="A197" s="214" t="str">
        <f>'UBS Izolina Mazzei'!A22</f>
        <v>Assistente Social (consulta/ VD) - 30hrs</v>
      </c>
      <c r="B197" s="934">
        <f>'UBS Izolina Mazzei'!B22</f>
        <v>122</v>
      </c>
      <c r="C197" s="92">
        <f>'UBS Izolina Mazzei'!C22</f>
        <v>212</v>
      </c>
      <c r="D197" s="92">
        <f>'UBS Izolina Mazzei'!D22</f>
        <v>122</v>
      </c>
      <c r="E197" s="92">
        <f>'UBS Izolina Mazzei'!E22</f>
        <v>151</v>
      </c>
      <c r="F197" s="92">
        <f>'UBS Izolina Mazzei'!F22</f>
        <v>122</v>
      </c>
      <c r="G197" s="92">
        <f>'UBS Izolina Mazzei'!G22</f>
        <v>192</v>
      </c>
      <c r="H197" s="92">
        <f>'UBS Izolina Mazzei'!H22</f>
        <v>122</v>
      </c>
      <c r="I197" s="92">
        <f>'UBS Izolina Mazzei'!I22</f>
        <v>194</v>
      </c>
      <c r="J197" s="92">
        <f>'UBS Izolina Mazzei'!J22</f>
        <v>122</v>
      </c>
      <c r="K197" s="92">
        <f>'UBS Izolina Mazzei'!K22</f>
        <v>136</v>
      </c>
      <c r="L197" s="92">
        <f>'UBS Izolina Mazzei'!L22</f>
        <v>610</v>
      </c>
      <c r="M197" s="92">
        <f>'UBS Izolina Mazzei'!M22</f>
        <v>885</v>
      </c>
      <c r="N197" s="927">
        <f>'UBS Izolina Mazzei'!N22</f>
        <v>1.4508196721311475</v>
      </c>
    </row>
    <row r="198" spans="1:14" x14ac:dyDescent="0.25">
      <c r="A198" s="214" t="str">
        <f>'UBS Izolina Mazzei'!A23</f>
        <v>Assistente Social (nº grupos)</v>
      </c>
      <c r="B198" s="934">
        <f>'UBS Izolina Mazzei'!B23</f>
        <v>30</v>
      </c>
      <c r="C198" s="92">
        <f>'UBS Izolina Mazzei'!C23</f>
        <v>35</v>
      </c>
      <c r="D198" s="92">
        <f>'UBS Izolina Mazzei'!D23</f>
        <v>30</v>
      </c>
      <c r="E198" s="92">
        <f>'UBS Izolina Mazzei'!E23</f>
        <v>32</v>
      </c>
      <c r="F198" s="92">
        <f>'UBS Izolina Mazzei'!F23</f>
        <v>30</v>
      </c>
      <c r="G198" s="92">
        <f>'UBS Izolina Mazzei'!G23</f>
        <v>33</v>
      </c>
      <c r="H198" s="92">
        <f>'UBS Izolina Mazzei'!H23</f>
        <v>30</v>
      </c>
      <c r="I198" s="92">
        <f>'UBS Izolina Mazzei'!I23</f>
        <v>32</v>
      </c>
      <c r="J198" s="92">
        <f>'UBS Izolina Mazzei'!J23</f>
        <v>30</v>
      </c>
      <c r="K198" s="92">
        <f>'UBS Izolina Mazzei'!K23</f>
        <v>20</v>
      </c>
      <c r="L198" s="92">
        <f>'UBS Izolina Mazzei'!L23</f>
        <v>150</v>
      </c>
      <c r="M198" s="92">
        <f>'UBS Izolina Mazzei'!M23</f>
        <v>152</v>
      </c>
      <c r="N198" s="927">
        <f>'UBS Izolina Mazzei'!N23</f>
        <v>1.0133333333333334</v>
      </c>
    </row>
    <row r="199" spans="1:14" x14ac:dyDescent="0.25">
      <c r="A199" s="214" t="str">
        <f>'UBS Izolina Mazzei'!A24</f>
        <v>Fonoaudiólogo (consulta/ VD) - 24hrs</v>
      </c>
      <c r="B199" s="934">
        <f>'UBS Izolina Mazzei'!B24</f>
        <v>36</v>
      </c>
      <c r="C199" s="92">
        <f>'UBS Izolina Mazzei'!C24</f>
        <v>6</v>
      </c>
      <c r="D199" s="92">
        <f>'UBS Izolina Mazzei'!D24</f>
        <v>36</v>
      </c>
      <c r="E199" s="92">
        <f>'UBS Izolina Mazzei'!E24</f>
        <v>46</v>
      </c>
      <c r="F199" s="92">
        <f>'UBS Izolina Mazzei'!F24</f>
        <v>36</v>
      </c>
      <c r="G199" s="92">
        <f>'UBS Izolina Mazzei'!G24</f>
        <v>51</v>
      </c>
      <c r="H199" s="92">
        <f>'UBS Izolina Mazzei'!H24</f>
        <v>36</v>
      </c>
      <c r="I199" s="92">
        <f>'UBS Izolina Mazzei'!I24</f>
        <v>45</v>
      </c>
      <c r="J199" s="92">
        <f>'UBS Izolina Mazzei'!J24</f>
        <v>36</v>
      </c>
      <c r="K199" s="92">
        <f>'UBS Izolina Mazzei'!K24</f>
        <v>41</v>
      </c>
      <c r="L199" s="92">
        <f>'UBS Izolina Mazzei'!L24</f>
        <v>180</v>
      </c>
      <c r="M199" s="92">
        <f>'UBS Izolina Mazzei'!M24</f>
        <v>189</v>
      </c>
      <c r="N199" s="927">
        <f>'UBS Izolina Mazzei'!N24</f>
        <v>1.05</v>
      </c>
    </row>
    <row r="200" spans="1:14" x14ac:dyDescent="0.25">
      <c r="A200" s="214" t="str">
        <f>'UBS Izolina Mazzei'!A25</f>
        <v>Fonoaudiólogo (nº grupos)</v>
      </c>
      <c r="B200" s="934">
        <f>'UBS Izolina Mazzei'!B25</f>
        <v>24</v>
      </c>
      <c r="C200" s="92">
        <f>'UBS Izolina Mazzei'!C25</f>
        <v>1</v>
      </c>
      <c r="D200" s="92">
        <f>'UBS Izolina Mazzei'!D25</f>
        <v>24</v>
      </c>
      <c r="E200" s="92">
        <f>'UBS Izolina Mazzei'!E25</f>
        <v>25</v>
      </c>
      <c r="F200" s="92">
        <f>'UBS Izolina Mazzei'!F25</f>
        <v>24</v>
      </c>
      <c r="G200" s="92">
        <f>'UBS Izolina Mazzei'!G25</f>
        <v>27</v>
      </c>
      <c r="H200" s="92">
        <f>'UBS Izolina Mazzei'!H25</f>
        <v>24</v>
      </c>
      <c r="I200" s="92">
        <f>'UBS Izolina Mazzei'!I25</f>
        <v>31</v>
      </c>
      <c r="J200" s="92">
        <f>'UBS Izolina Mazzei'!J25</f>
        <v>24</v>
      </c>
      <c r="K200" s="92">
        <f>'UBS Izolina Mazzei'!K25</f>
        <v>28</v>
      </c>
      <c r="L200" s="92">
        <f>'UBS Izolina Mazzei'!L25</f>
        <v>120</v>
      </c>
      <c r="M200" s="92">
        <f>'UBS Izolina Mazzei'!M25</f>
        <v>112</v>
      </c>
      <c r="N200" s="927">
        <f>'UBS Izolina Mazzei'!N25</f>
        <v>0.93333333333333335</v>
      </c>
    </row>
    <row r="201" spans="1:14" x14ac:dyDescent="0.25">
      <c r="A201" s="214" t="str">
        <f>'UBS Izolina Mazzei'!A26</f>
        <v>Psicólogo (consulta/ VD) - 30hrs</v>
      </c>
      <c r="B201" s="934">
        <f>'UBS Izolina Mazzei'!B26</f>
        <v>92</v>
      </c>
      <c r="C201" s="92">
        <f>'UBS Izolina Mazzei'!C26</f>
        <v>138</v>
      </c>
      <c r="D201" s="92">
        <f>'UBS Izolina Mazzei'!D26</f>
        <v>92</v>
      </c>
      <c r="E201" s="92">
        <f>'UBS Izolina Mazzei'!E26</f>
        <v>134</v>
      </c>
      <c r="F201" s="92">
        <f>'UBS Izolina Mazzei'!F26</f>
        <v>92</v>
      </c>
      <c r="G201" s="92">
        <f>'UBS Izolina Mazzei'!G26</f>
        <v>160</v>
      </c>
      <c r="H201" s="92">
        <f>'UBS Izolina Mazzei'!H26</f>
        <v>92</v>
      </c>
      <c r="I201" s="92">
        <f>'UBS Izolina Mazzei'!I26</f>
        <v>91</v>
      </c>
      <c r="J201" s="92">
        <f>'UBS Izolina Mazzei'!J26</f>
        <v>92</v>
      </c>
      <c r="K201" s="92">
        <f>'UBS Izolina Mazzei'!K26</f>
        <v>52</v>
      </c>
      <c r="L201" s="92">
        <f>'UBS Izolina Mazzei'!L26</f>
        <v>460</v>
      </c>
      <c r="M201" s="92">
        <f>'UBS Izolina Mazzei'!M26</f>
        <v>575</v>
      </c>
      <c r="N201" s="927">
        <f>'UBS Izolina Mazzei'!N26</f>
        <v>1.25</v>
      </c>
    </row>
    <row r="202" spans="1:14" x14ac:dyDescent="0.25">
      <c r="A202" s="214" t="str">
        <f>'UBS Izolina Mazzei'!A27</f>
        <v>Psicólogo (nº grupos)</v>
      </c>
      <c r="B202" s="934">
        <f>'UBS Izolina Mazzei'!B27</f>
        <v>60</v>
      </c>
      <c r="C202" s="92">
        <f>'UBS Izolina Mazzei'!C27</f>
        <v>58</v>
      </c>
      <c r="D202" s="92">
        <f>'UBS Izolina Mazzei'!D27</f>
        <v>60</v>
      </c>
      <c r="E202" s="92">
        <f>'UBS Izolina Mazzei'!E27</f>
        <v>65</v>
      </c>
      <c r="F202" s="92">
        <f>'UBS Izolina Mazzei'!F27</f>
        <v>60</v>
      </c>
      <c r="G202" s="92">
        <f>'UBS Izolina Mazzei'!G27</f>
        <v>67</v>
      </c>
      <c r="H202" s="92">
        <f>'UBS Izolina Mazzei'!H27</f>
        <v>60</v>
      </c>
      <c r="I202" s="92">
        <f>'UBS Izolina Mazzei'!I27</f>
        <v>49</v>
      </c>
      <c r="J202" s="92">
        <f>'UBS Izolina Mazzei'!J27</f>
        <v>60</v>
      </c>
      <c r="K202" s="92">
        <f>'UBS Izolina Mazzei'!K27</f>
        <v>32</v>
      </c>
      <c r="L202" s="92">
        <f>'UBS Izolina Mazzei'!L27</f>
        <v>300</v>
      </c>
      <c r="M202" s="92">
        <f>'UBS Izolina Mazzei'!M27</f>
        <v>271</v>
      </c>
      <c r="N202" s="927">
        <f>'UBS Izolina Mazzei'!N27</f>
        <v>0.90333333333333332</v>
      </c>
    </row>
    <row r="203" spans="1:14" x14ac:dyDescent="0.25">
      <c r="A203" s="214" t="str">
        <f>'UBS Izolina Mazzei'!A28</f>
        <v>Farmacêutico (consulta/ VD) - 40hrs</v>
      </c>
      <c r="B203" s="934">
        <f>'UBS Izolina Mazzei'!B28</f>
        <v>96</v>
      </c>
      <c r="C203" s="92">
        <f>'UBS Izolina Mazzei'!C28</f>
        <v>101</v>
      </c>
      <c r="D203" s="92">
        <f>'UBS Izolina Mazzei'!D28</f>
        <v>96</v>
      </c>
      <c r="E203" s="92">
        <f>'UBS Izolina Mazzei'!E28</f>
        <v>62</v>
      </c>
      <c r="F203" s="92">
        <f>'UBS Izolina Mazzei'!F28</f>
        <v>96</v>
      </c>
      <c r="G203" s="92">
        <f>'UBS Izolina Mazzei'!G28</f>
        <v>56</v>
      </c>
      <c r="H203" s="92">
        <f>'UBS Izolina Mazzei'!H28</f>
        <v>96</v>
      </c>
      <c r="I203" s="92">
        <f>'UBS Izolina Mazzei'!I28</f>
        <v>96</v>
      </c>
      <c r="J203" s="92">
        <f>'UBS Izolina Mazzei'!J28</f>
        <v>96</v>
      </c>
      <c r="K203" s="92">
        <f>'UBS Izolina Mazzei'!K28</f>
        <v>111</v>
      </c>
      <c r="L203" s="92">
        <f>'UBS Izolina Mazzei'!L28</f>
        <v>480</v>
      </c>
      <c r="M203" s="92">
        <f>'UBS Izolina Mazzei'!M28</f>
        <v>426</v>
      </c>
      <c r="N203" s="927">
        <f>'UBS Izolina Mazzei'!N28</f>
        <v>0.88749999999999996</v>
      </c>
    </row>
    <row r="204" spans="1:14" x14ac:dyDescent="0.25">
      <c r="A204" s="214" t="str">
        <f>'UBS Izolina Mazzei'!A29</f>
        <v>Farmacêutico (nº grupos)</v>
      </c>
      <c r="B204" s="934">
        <f>'UBS Izolina Mazzei'!B29</f>
        <v>16</v>
      </c>
      <c r="C204" s="92">
        <f>'UBS Izolina Mazzei'!C29</f>
        <v>16</v>
      </c>
      <c r="D204" s="92">
        <f>'UBS Izolina Mazzei'!D29</f>
        <v>16</v>
      </c>
      <c r="E204" s="92">
        <f>'UBS Izolina Mazzei'!E29</f>
        <v>9</v>
      </c>
      <c r="F204" s="92">
        <f>'UBS Izolina Mazzei'!F29</f>
        <v>16</v>
      </c>
      <c r="G204" s="92">
        <f>'UBS Izolina Mazzei'!G29</f>
        <v>7</v>
      </c>
      <c r="H204" s="92">
        <f>'UBS Izolina Mazzei'!H29</f>
        <v>16</v>
      </c>
      <c r="I204" s="92">
        <f>'UBS Izolina Mazzei'!I29</f>
        <v>15</v>
      </c>
      <c r="J204" s="92">
        <f>'UBS Izolina Mazzei'!J29</f>
        <v>16</v>
      </c>
      <c r="K204" s="92">
        <f>'UBS Izolina Mazzei'!K29</f>
        <v>16</v>
      </c>
      <c r="L204" s="92">
        <f>'UBS Izolina Mazzei'!L29</f>
        <v>80</v>
      </c>
      <c r="M204" s="92">
        <f>'UBS Izolina Mazzei'!M29</f>
        <v>63</v>
      </c>
      <c r="N204" s="927">
        <f>'UBS Izolina Mazzei'!N29</f>
        <v>0.78749999999999998</v>
      </c>
    </row>
    <row r="205" spans="1:14" x14ac:dyDescent="0.25">
      <c r="A205" s="214" t="str">
        <f>'UBS Izolina Mazzei'!A30</f>
        <v>Nutricionista (consulta/ VD) - 40hrs</v>
      </c>
      <c r="B205" s="934">
        <f>'UBS Izolina Mazzei'!B30</f>
        <v>60</v>
      </c>
      <c r="C205" s="92">
        <f>'UBS Izolina Mazzei'!C30</f>
        <v>86</v>
      </c>
      <c r="D205" s="92">
        <f>'UBS Izolina Mazzei'!D30</f>
        <v>60</v>
      </c>
      <c r="E205" s="92">
        <f>'UBS Izolina Mazzei'!E30</f>
        <v>66</v>
      </c>
      <c r="F205" s="92">
        <f>'UBS Izolina Mazzei'!F30</f>
        <v>60</v>
      </c>
      <c r="G205" s="92">
        <f>'UBS Izolina Mazzei'!G30</f>
        <v>0</v>
      </c>
      <c r="H205" s="92">
        <f>'UBS Izolina Mazzei'!H30</f>
        <v>60</v>
      </c>
      <c r="I205" s="92">
        <f>'UBS Izolina Mazzei'!I30</f>
        <v>66</v>
      </c>
      <c r="J205" s="92">
        <f>'UBS Izolina Mazzei'!J30</f>
        <v>60</v>
      </c>
      <c r="K205" s="92">
        <f>'UBS Izolina Mazzei'!K30</f>
        <v>83</v>
      </c>
      <c r="L205" s="92">
        <f>'UBS Izolina Mazzei'!L30</f>
        <v>300</v>
      </c>
      <c r="M205" s="92">
        <f>'UBS Izolina Mazzei'!M30</f>
        <v>301</v>
      </c>
      <c r="N205" s="927">
        <f>'UBS Izolina Mazzei'!N30</f>
        <v>1.0033333333333334</v>
      </c>
    </row>
    <row r="206" spans="1:14" x14ac:dyDescent="0.25">
      <c r="A206" s="214" t="str">
        <f>'UBS Izolina Mazzei'!A31</f>
        <v>Nutricionista (nº grupos)</v>
      </c>
      <c r="B206" s="934">
        <f>'UBS Izolina Mazzei'!B31</f>
        <v>40</v>
      </c>
      <c r="C206" s="92">
        <f>'UBS Izolina Mazzei'!C31</f>
        <v>43</v>
      </c>
      <c r="D206" s="92">
        <f>'UBS Izolina Mazzei'!D31</f>
        <v>40</v>
      </c>
      <c r="E206" s="92">
        <f>'UBS Izolina Mazzei'!E31</f>
        <v>46</v>
      </c>
      <c r="F206" s="92">
        <f>'UBS Izolina Mazzei'!F31</f>
        <v>40</v>
      </c>
      <c r="G206" s="92">
        <f>'UBS Izolina Mazzei'!G31</f>
        <v>0</v>
      </c>
      <c r="H206" s="92">
        <f>'UBS Izolina Mazzei'!H31</f>
        <v>40</v>
      </c>
      <c r="I206" s="92">
        <f>'UBS Izolina Mazzei'!I31</f>
        <v>33</v>
      </c>
      <c r="J206" s="92">
        <f>'UBS Izolina Mazzei'!J31</f>
        <v>40</v>
      </c>
      <c r="K206" s="92">
        <f>'UBS Izolina Mazzei'!K31</f>
        <v>43</v>
      </c>
      <c r="L206" s="92">
        <f>'UBS Izolina Mazzei'!L31</f>
        <v>200</v>
      </c>
      <c r="M206" s="92">
        <f>'UBS Izolina Mazzei'!M31</f>
        <v>165</v>
      </c>
      <c r="N206" s="927">
        <f>'UBS Izolina Mazzei'!N31</f>
        <v>0.82499999999999996</v>
      </c>
    </row>
    <row r="207" spans="1:14" x14ac:dyDescent="0.25">
      <c r="A207" s="214" t="str">
        <f>'UBS Izolina Mazzei'!A32</f>
        <v>Técnico de Enfermagem (Visitas) - 30hrs</v>
      </c>
      <c r="B207" s="934">
        <f>'UBS Izolina Mazzei'!B32</f>
        <v>150</v>
      </c>
      <c r="C207" s="92">
        <f>'UBS Izolina Mazzei'!C32</f>
        <v>146</v>
      </c>
      <c r="D207" s="92">
        <f>'UBS Izolina Mazzei'!D32</f>
        <v>150</v>
      </c>
      <c r="E207" s="92">
        <f>'UBS Izolina Mazzei'!E32</f>
        <v>194</v>
      </c>
      <c r="F207" s="92">
        <f>'UBS Izolina Mazzei'!F32</f>
        <v>150</v>
      </c>
      <c r="G207" s="92">
        <f>'UBS Izolina Mazzei'!G32</f>
        <v>154</v>
      </c>
      <c r="H207" s="92">
        <f>'UBS Izolina Mazzei'!H32</f>
        <v>150</v>
      </c>
      <c r="I207" s="92">
        <f>'UBS Izolina Mazzei'!I32</f>
        <v>135</v>
      </c>
      <c r="J207" s="92">
        <f>'UBS Izolina Mazzei'!J32</f>
        <v>150</v>
      </c>
      <c r="K207" s="92">
        <f>'UBS Izolina Mazzei'!K32</f>
        <v>181</v>
      </c>
      <c r="L207" s="92">
        <f>'UBS Izolina Mazzei'!L32</f>
        <v>750</v>
      </c>
      <c r="M207" s="92">
        <f>'UBS Izolina Mazzei'!M32</f>
        <v>810</v>
      </c>
      <c r="N207" s="927">
        <f>'UBS Izolina Mazzei'!N32</f>
        <v>1.08</v>
      </c>
    </row>
    <row r="208" spans="1:14" x14ac:dyDescent="0.25">
      <c r="A208" s="214" t="str">
        <f>'UBS Izolina Mazzei'!A33</f>
        <v>PICS - Atividades Coletivas</v>
      </c>
      <c r="B208" s="934">
        <f>'UBS Izolina Mazzei'!B33</f>
        <v>7</v>
      </c>
      <c r="C208" s="92">
        <f>'UBS Izolina Mazzei'!C33</f>
        <v>17</v>
      </c>
      <c r="D208" s="92">
        <f>'UBS Izolina Mazzei'!D33</f>
        <v>7</v>
      </c>
      <c r="E208" s="92">
        <f>'UBS Izolina Mazzei'!E33</f>
        <v>18</v>
      </c>
      <c r="F208" s="92">
        <f>'UBS Izolina Mazzei'!F33</f>
        <v>7</v>
      </c>
      <c r="G208" s="92">
        <f>'UBS Izolina Mazzei'!G33</f>
        <v>16</v>
      </c>
      <c r="H208" s="92">
        <f>'UBS Izolina Mazzei'!H33</f>
        <v>7</v>
      </c>
      <c r="I208" s="92">
        <f>'UBS Izolina Mazzei'!I33</f>
        <v>15</v>
      </c>
      <c r="J208" s="92">
        <f>'UBS Izolina Mazzei'!J33</f>
        <v>7</v>
      </c>
      <c r="K208" s="92">
        <f>'UBS Izolina Mazzei'!K33</f>
        <v>18</v>
      </c>
      <c r="L208" s="92">
        <f>'UBS Izolina Mazzei'!L33</f>
        <v>35</v>
      </c>
      <c r="M208" s="92">
        <f>'UBS Izolina Mazzei'!M33</f>
        <v>84</v>
      </c>
      <c r="N208" s="927">
        <f>'UBS Izolina Mazzei'!N33</f>
        <v>2.4</v>
      </c>
    </row>
    <row r="209" spans="1:14" ht="15.75" thickBot="1" x14ac:dyDescent="0.3">
      <c r="A209" s="214" t="str">
        <f>'UBS Izolina Mazzei'!A34</f>
        <v>PICS - Atividades Individuais</v>
      </c>
      <c r="B209" s="934">
        <f>'UBS Izolina Mazzei'!B34</f>
        <v>10</v>
      </c>
      <c r="C209" s="92">
        <f>'UBS Izolina Mazzei'!C34</f>
        <v>114</v>
      </c>
      <c r="D209" s="92">
        <f>'UBS Izolina Mazzei'!D34</f>
        <v>10</v>
      </c>
      <c r="E209" s="92">
        <f>'UBS Izolina Mazzei'!E34</f>
        <v>76</v>
      </c>
      <c r="F209" s="92">
        <f>'UBS Izolina Mazzei'!F34</f>
        <v>10</v>
      </c>
      <c r="G209" s="92">
        <f>'UBS Izolina Mazzei'!G34</f>
        <v>139</v>
      </c>
      <c r="H209" s="92">
        <f>'UBS Izolina Mazzei'!H34</f>
        <v>10</v>
      </c>
      <c r="I209" s="92">
        <f>'UBS Izolina Mazzei'!I34</f>
        <v>117</v>
      </c>
      <c r="J209" s="92">
        <f>'UBS Izolina Mazzei'!J34</f>
        <v>10</v>
      </c>
      <c r="K209" s="92">
        <f>'UBS Izolina Mazzei'!K34</f>
        <v>116</v>
      </c>
      <c r="L209" s="92">
        <f>'UBS Izolina Mazzei'!L34</f>
        <v>50</v>
      </c>
      <c r="M209" s="92">
        <f>'UBS Izolina Mazzei'!M34</f>
        <v>562</v>
      </c>
      <c r="N209" s="927">
        <f>'UBS Izolina Mazzei'!N34</f>
        <v>11.24</v>
      </c>
    </row>
    <row r="210" spans="1:14" ht="15.75" thickBot="1" x14ac:dyDescent="0.3">
      <c r="A210" s="846" t="str">
        <f>'UBS Izolina Mazzei'!A35</f>
        <v>TOTAL</v>
      </c>
      <c r="B210" s="946">
        <f>'UBS Izolina Mazzei'!B35</f>
        <v>5608</v>
      </c>
      <c r="C210" s="848">
        <f>'UBS Izolina Mazzei'!C35</f>
        <v>4605</v>
      </c>
      <c r="D210" s="848">
        <f>'UBS Izolina Mazzei'!D35</f>
        <v>5608</v>
      </c>
      <c r="E210" s="848">
        <f>'UBS Izolina Mazzei'!E35</f>
        <v>4879</v>
      </c>
      <c r="F210" s="848">
        <f>'UBS Izolina Mazzei'!F35</f>
        <v>5608</v>
      </c>
      <c r="G210" s="848">
        <f>'UBS Izolina Mazzei'!G35</f>
        <v>4197</v>
      </c>
      <c r="H210" s="848">
        <f>'UBS Izolina Mazzei'!H35</f>
        <v>5608</v>
      </c>
      <c r="I210" s="848">
        <f>'UBS Izolina Mazzei'!I35</f>
        <v>4334</v>
      </c>
      <c r="J210" s="848">
        <f>'UBS Izolina Mazzei'!J35</f>
        <v>5608</v>
      </c>
      <c r="K210" s="848">
        <f>'UBS Izolina Mazzei'!K35</f>
        <v>4537</v>
      </c>
      <c r="L210" s="848">
        <f>'UBS Izolina Mazzei'!L35</f>
        <v>28040</v>
      </c>
      <c r="M210" s="848">
        <f>'UBS Izolina Mazzei'!M35</f>
        <v>22552</v>
      </c>
      <c r="N210" s="928">
        <f>'UBS Izolina Mazzei'!N35</f>
        <v>0.80427960057061343</v>
      </c>
    </row>
    <row r="211" spans="1:14" x14ac:dyDescent="0.25">
      <c r="A211" s="900"/>
      <c r="B211" s="953"/>
      <c r="C211" s="901"/>
      <c r="D211" s="901"/>
      <c r="E211" s="901"/>
      <c r="F211" s="901"/>
      <c r="G211" s="901"/>
      <c r="H211" s="901"/>
      <c r="I211" s="901"/>
      <c r="J211" s="901"/>
      <c r="K211" s="901"/>
      <c r="L211" s="901"/>
      <c r="M211" s="901"/>
      <c r="N211" s="933"/>
    </row>
    <row r="212" spans="1:14" ht="15.75" x14ac:dyDescent="0.25">
      <c r="A212" s="936" t="s">
        <v>658</v>
      </c>
      <c r="B212" s="947"/>
      <c r="C212" s="937"/>
      <c r="D212" s="938"/>
      <c r="E212" s="938"/>
      <c r="F212" s="938"/>
      <c r="G212" s="938"/>
      <c r="H212" s="938"/>
      <c r="I212" s="938"/>
      <c r="J212" s="938"/>
      <c r="K212" s="938"/>
      <c r="L212" s="937"/>
      <c r="M212" s="937"/>
      <c r="N212" s="937"/>
    </row>
    <row r="213" spans="1:14" x14ac:dyDescent="0.25">
      <c r="A213" s="919"/>
      <c r="B213" s="981" t="s">
        <v>486</v>
      </c>
      <c r="C213" s="981"/>
      <c r="D213" s="981" t="s">
        <v>682</v>
      </c>
      <c r="E213" s="981"/>
      <c r="F213" s="981" t="s">
        <v>683</v>
      </c>
      <c r="G213" s="981"/>
      <c r="H213" s="981" t="s">
        <v>684</v>
      </c>
      <c r="I213" s="981"/>
      <c r="J213" s="981" t="s">
        <v>688</v>
      </c>
      <c r="K213" s="981"/>
      <c r="L213" s="996" t="s">
        <v>487</v>
      </c>
      <c r="M213" s="996"/>
      <c r="N213" s="996"/>
    </row>
    <row r="214" spans="1:14" ht="15.75" thickBot="1" x14ac:dyDescent="0.3">
      <c r="A214" s="844" t="s">
        <v>14</v>
      </c>
      <c r="B214" s="941" t="s">
        <v>489</v>
      </c>
      <c r="C214" s="850" t="s">
        <v>488</v>
      </c>
      <c r="D214" s="920" t="s">
        <v>489</v>
      </c>
      <c r="E214" s="850" t="s">
        <v>488</v>
      </c>
      <c r="F214" s="920" t="s">
        <v>489</v>
      </c>
      <c r="G214" s="850" t="s">
        <v>488</v>
      </c>
      <c r="H214" s="920" t="s">
        <v>489</v>
      </c>
      <c r="I214" s="850" t="s">
        <v>488</v>
      </c>
      <c r="J214" s="920" t="s">
        <v>489</v>
      </c>
      <c r="K214" s="850" t="s">
        <v>488</v>
      </c>
      <c r="L214" s="850" t="s">
        <v>680</v>
      </c>
      <c r="M214" s="850" t="s">
        <v>681</v>
      </c>
      <c r="N214" s="922" t="s">
        <v>1</v>
      </c>
    </row>
    <row r="215" spans="1:14" ht="16.5" thickTop="1" thickBot="1" x14ac:dyDescent="0.3">
      <c r="A215" s="214" t="str">
        <f>'PAI IZO'!A9</f>
        <v>Nº Idosos em acompanhamento</v>
      </c>
      <c r="B215" s="934">
        <f>'PAI IZO'!B9</f>
        <v>120</v>
      </c>
      <c r="C215" s="92">
        <f>'PAI IZO'!C9</f>
        <v>120</v>
      </c>
      <c r="D215" s="92">
        <f>'PAI IZO'!D9</f>
        <v>120</v>
      </c>
      <c r="E215" s="92">
        <f>'PAI IZO'!E9</f>
        <v>120</v>
      </c>
      <c r="F215" s="92">
        <f>'PAI IZO'!F9</f>
        <v>120</v>
      </c>
      <c r="G215" s="92">
        <f>'PAI IZO'!G9</f>
        <v>85</v>
      </c>
      <c r="H215" s="92">
        <f>'PAI IZO'!H9</f>
        <v>120</v>
      </c>
      <c r="I215" s="92">
        <f>'PAI IZO'!I9</f>
        <v>128</v>
      </c>
      <c r="J215" s="92">
        <f>'PAI IZO'!J9</f>
        <v>120</v>
      </c>
      <c r="K215" s="92">
        <f>'PAI IZO'!K9</f>
        <v>127</v>
      </c>
      <c r="L215" s="92">
        <f>'PAI IZO'!L9</f>
        <v>600</v>
      </c>
      <c r="M215" s="92">
        <f>'PAI IZO'!M9</f>
        <v>580</v>
      </c>
      <c r="N215" s="927">
        <f>'PAI IZO'!N9</f>
        <v>0.96666666666666667</v>
      </c>
    </row>
    <row r="216" spans="1:14" ht="15.75" thickBot="1" x14ac:dyDescent="0.3">
      <c r="A216" s="846" t="str">
        <f>'PAI IZO'!A10</f>
        <v>TOTAL</v>
      </c>
      <c r="B216" s="946">
        <f>'PAI IZO'!B10</f>
        <v>120</v>
      </c>
      <c r="C216" s="848">
        <f>'PAI IZO'!C10</f>
        <v>120</v>
      </c>
      <c r="D216" s="848">
        <f>'PAI IZO'!D10</f>
        <v>120</v>
      </c>
      <c r="E216" s="848">
        <f>'PAI IZO'!E10</f>
        <v>120</v>
      </c>
      <c r="F216" s="848">
        <f>'PAI IZO'!F10</f>
        <v>120</v>
      </c>
      <c r="G216" s="848">
        <f>'PAI IZO'!G10</f>
        <v>85</v>
      </c>
      <c r="H216" s="848">
        <f>'PAI IZO'!H10</f>
        <v>120</v>
      </c>
      <c r="I216" s="848">
        <f>'PAI IZO'!I10</f>
        <v>128</v>
      </c>
      <c r="J216" s="848">
        <f>'PAI IZO'!J10</f>
        <v>120</v>
      </c>
      <c r="K216" s="848">
        <f>'PAI IZO'!K10</f>
        <v>127</v>
      </c>
      <c r="L216" s="848">
        <f>'PAI IZO'!L10</f>
        <v>600</v>
      </c>
      <c r="M216" s="848">
        <f>'PAI IZO'!M10</f>
        <v>580</v>
      </c>
      <c r="N216" s="928">
        <f>'PAI IZO'!N10</f>
        <v>0.96666666666666667</v>
      </c>
    </row>
    <row r="218" spans="1:14" ht="15.75" x14ac:dyDescent="0.25">
      <c r="A218" s="936" t="s">
        <v>659</v>
      </c>
      <c r="B218" s="947"/>
      <c r="C218" s="937"/>
      <c r="D218" s="938"/>
      <c r="E218" s="938"/>
      <c r="F218" s="938"/>
      <c r="G218" s="938"/>
      <c r="H218" s="938"/>
      <c r="I218" s="938"/>
      <c r="J218" s="938"/>
      <c r="K218" s="938"/>
      <c r="L218" s="937"/>
      <c r="M218" s="937"/>
      <c r="N218" s="937"/>
    </row>
    <row r="219" spans="1:14" x14ac:dyDescent="0.25">
      <c r="A219" s="919"/>
      <c r="B219" s="981" t="s">
        <v>486</v>
      </c>
      <c r="C219" s="981"/>
      <c r="D219" s="981" t="s">
        <v>682</v>
      </c>
      <c r="E219" s="981"/>
      <c r="F219" s="981" t="s">
        <v>683</v>
      </c>
      <c r="G219" s="981"/>
      <c r="H219" s="981" t="s">
        <v>684</v>
      </c>
      <c r="I219" s="981"/>
      <c r="J219" s="981" t="s">
        <v>688</v>
      </c>
      <c r="K219" s="981"/>
      <c r="L219" s="996" t="s">
        <v>487</v>
      </c>
      <c r="M219" s="996"/>
      <c r="N219" s="996"/>
    </row>
    <row r="220" spans="1:14" ht="15.75" thickBot="1" x14ac:dyDescent="0.3">
      <c r="A220" s="844" t="s">
        <v>14</v>
      </c>
      <c r="B220" s="941" t="s">
        <v>489</v>
      </c>
      <c r="C220" s="850" t="s">
        <v>488</v>
      </c>
      <c r="D220" s="920" t="s">
        <v>489</v>
      </c>
      <c r="E220" s="850" t="s">
        <v>488</v>
      </c>
      <c r="F220" s="920" t="s">
        <v>489</v>
      </c>
      <c r="G220" s="850" t="s">
        <v>488</v>
      </c>
      <c r="H220" s="920" t="s">
        <v>489</v>
      </c>
      <c r="I220" s="850" t="s">
        <v>488</v>
      </c>
      <c r="J220" s="920" t="s">
        <v>489</v>
      </c>
      <c r="K220" s="850" t="s">
        <v>488</v>
      </c>
      <c r="L220" s="850" t="s">
        <v>680</v>
      </c>
      <c r="M220" s="850" t="s">
        <v>681</v>
      </c>
      <c r="N220" s="922" t="s">
        <v>1</v>
      </c>
    </row>
    <row r="221" spans="1:14" ht="15.75" thickTop="1" x14ac:dyDescent="0.25">
      <c r="A221" s="214" t="str">
        <f>'UBS Jardim Japão'!A9</f>
        <v>Cirurgião Dentista (consulta /atendimento) - 20hrs</v>
      </c>
      <c r="B221" s="934">
        <f>'UBS Jardim Japão'!B9</f>
        <v>522</v>
      </c>
      <c r="C221" s="92">
        <f>'UBS Jardim Japão'!C9</f>
        <v>618</v>
      </c>
      <c r="D221" s="92">
        <f>'UBS Jardim Japão'!D9</f>
        <v>522</v>
      </c>
      <c r="E221" s="92">
        <f>'UBS Jardim Japão'!E9</f>
        <v>449</v>
      </c>
      <c r="F221" s="92">
        <f>'UBS Jardim Japão'!F9</f>
        <v>522</v>
      </c>
      <c r="G221" s="92">
        <f>'UBS Jardim Japão'!G9</f>
        <v>547</v>
      </c>
      <c r="H221" s="92">
        <f>'UBS Jardim Japão'!H9</f>
        <v>522</v>
      </c>
      <c r="I221" s="92">
        <f>'UBS Jardim Japão'!I9</f>
        <v>606</v>
      </c>
      <c r="J221" s="92">
        <f>'UBS Jardim Japão'!J9</f>
        <v>522</v>
      </c>
      <c r="K221" s="92">
        <f>'UBS Jardim Japão'!K9</f>
        <v>614</v>
      </c>
      <c r="L221" s="92">
        <f>'UBS Jardim Japão'!L9</f>
        <v>2610</v>
      </c>
      <c r="M221" s="92">
        <f>'UBS Jardim Japão'!M9</f>
        <v>2834</v>
      </c>
      <c r="N221" s="927">
        <f>'UBS Jardim Japão'!N9</f>
        <v>1.085823754789272</v>
      </c>
    </row>
    <row r="222" spans="1:14" x14ac:dyDescent="0.25">
      <c r="A222" s="214" t="str">
        <f>'UBS Jardim Japão'!A10</f>
        <v>Cirurgião Dentista (TI clínico restaurador) - 20hrs</v>
      </c>
      <c r="B222" s="934">
        <f>'UBS Jardim Japão'!B10</f>
        <v>78</v>
      </c>
      <c r="C222" s="92">
        <f>'UBS Jardim Japão'!C10</f>
        <v>119</v>
      </c>
      <c r="D222" s="92">
        <f>'UBS Jardim Japão'!D10</f>
        <v>78</v>
      </c>
      <c r="E222" s="92">
        <f>'UBS Jardim Japão'!E10</f>
        <v>67</v>
      </c>
      <c r="F222" s="92">
        <f>'UBS Jardim Japão'!F10</f>
        <v>78</v>
      </c>
      <c r="G222" s="92">
        <f>'UBS Jardim Japão'!G10</f>
        <v>91</v>
      </c>
      <c r="H222" s="92">
        <f>'UBS Jardim Japão'!H10</f>
        <v>78</v>
      </c>
      <c r="I222" s="92">
        <f>'UBS Jardim Japão'!I10</f>
        <v>80</v>
      </c>
      <c r="J222" s="92">
        <f>'UBS Jardim Japão'!J10</f>
        <v>78</v>
      </c>
      <c r="K222" s="92">
        <f>'UBS Jardim Japão'!K10</f>
        <v>75</v>
      </c>
      <c r="L222" s="92">
        <f>'UBS Jardim Japão'!L10</f>
        <v>390</v>
      </c>
      <c r="M222" s="92">
        <f>'UBS Jardim Japão'!M10</f>
        <v>432</v>
      </c>
      <c r="N222" s="927">
        <f>'UBS Jardim Japão'!N10</f>
        <v>1.1076923076923078</v>
      </c>
    </row>
    <row r="223" spans="1:14" x14ac:dyDescent="0.25">
      <c r="A223" s="214" t="str">
        <f>'UBS Jardim Japão'!A11</f>
        <v>Cirurgião Dentista (TI prótese) - 20hrs</v>
      </c>
      <c r="B223" s="934">
        <f>'UBS Jardim Japão'!B11</f>
        <v>24</v>
      </c>
      <c r="C223" s="92">
        <f>'UBS Jardim Japão'!C11</f>
        <v>16</v>
      </c>
      <c r="D223" s="92">
        <f>'UBS Jardim Japão'!D11</f>
        <v>24</v>
      </c>
      <c r="E223" s="92">
        <f>'UBS Jardim Japão'!E11</f>
        <v>15</v>
      </c>
      <c r="F223" s="92">
        <f>'UBS Jardim Japão'!F11</f>
        <v>24</v>
      </c>
      <c r="G223" s="92">
        <f>'UBS Jardim Japão'!G11</f>
        <v>26</v>
      </c>
      <c r="H223" s="92">
        <f>'UBS Jardim Japão'!H11</f>
        <v>24</v>
      </c>
      <c r="I223" s="92">
        <f>'UBS Jardim Japão'!I11</f>
        <v>19</v>
      </c>
      <c r="J223" s="92">
        <f>'UBS Jardim Japão'!J11</f>
        <v>24</v>
      </c>
      <c r="K223" s="92">
        <f>'UBS Jardim Japão'!K11</f>
        <v>25</v>
      </c>
      <c r="L223" s="92">
        <f>'UBS Jardim Japão'!L11</f>
        <v>120</v>
      </c>
      <c r="M223" s="92">
        <f>'UBS Jardim Japão'!M11</f>
        <v>101</v>
      </c>
      <c r="N223" s="927">
        <f>'UBS Jardim Japão'!N11</f>
        <v>0.84166666666666667</v>
      </c>
    </row>
    <row r="224" spans="1:14" x14ac:dyDescent="0.25">
      <c r="A224" s="214" t="str">
        <f>'UBS Jardim Japão'!A12</f>
        <v>Médico Clínico (consulta)  - 20hrs</v>
      </c>
      <c r="B224" s="934">
        <f>'UBS Jardim Japão'!B12</f>
        <v>1056</v>
      </c>
      <c r="C224" s="92">
        <f>'UBS Jardim Japão'!C12</f>
        <v>1059</v>
      </c>
      <c r="D224" s="92">
        <f>'UBS Jardim Japão'!D12</f>
        <v>1056</v>
      </c>
      <c r="E224" s="92">
        <f>'UBS Jardim Japão'!E12</f>
        <v>964</v>
      </c>
      <c r="F224" s="92">
        <f>'UBS Jardim Japão'!F12</f>
        <v>1056</v>
      </c>
      <c r="G224" s="92">
        <f>'UBS Jardim Japão'!G12</f>
        <v>975</v>
      </c>
      <c r="H224" s="92">
        <f>'UBS Jardim Japão'!H12</f>
        <v>1056</v>
      </c>
      <c r="I224" s="92">
        <f>'UBS Jardim Japão'!I12</f>
        <v>941</v>
      </c>
      <c r="J224" s="92">
        <f>'UBS Jardim Japão'!J12</f>
        <v>1056</v>
      </c>
      <c r="K224" s="92">
        <f>'UBS Jardim Japão'!K12</f>
        <v>1095</v>
      </c>
      <c r="L224" s="92">
        <f>'UBS Jardim Japão'!L12</f>
        <v>5280</v>
      </c>
      <c r="M224" s="92">
        <f>'UBS Jardim Japão'!M12</f>
        <v>5034</v>
      </c>
      <c r="N224" s="927">
        <f>'UBS Jardim Japão'!N12</f>
        <v>0.95340909090909087</v>
      </c>
    </row>
    <row r="225" spans="1:14" x14ac:dyDescent="0.25">
      <c r="A225" s="214" t="str">
        <f>'UBS Jardim Japão'!A13</f>
        <v>Médico Pediatra (consulta) - 20hrs</v>
      </c>
      <c r="B225" s="934">
        <f>'UBS Jardim Japão'!B13</f>
        <v>528</v>
      </c>
      <c r="C225" s="92">
        <f>'UBS Jardim Japão'!C13</f>
        <v>384</v>
      </c>
      <c r="D225" s="92">
        <f>'UBS Jardim Japão'!D13</f>
        <v>528</v>
      </c>
      <c r="E225" s="92">
        <f>'UBS Jardim Japão'!E13</f>
        <v>458</v>
      </c>
      <c r="F225" s="92">
        <f>'UBS Jardim Japão'!F13</f>
        <v>528</v>
      </c>
      <c r="G225" s="92">
        <f>'UBS Jardim Japão'!G13</f>
        <v>453</v>
      </c>
      <c r="H225" s="92">
        <f>'UBS Jardim Japão'!H13</f>
        <v>528</v>
      </c>
      <c r="I225" s="92">
        <f>'UBS Jardim Japão'!I13</f>
        <v>497</v>
      </c>
      <c r="J225" s="92">
        <f>'UBS Jardim Japão'!J13</f>
        <v>528</v>
      </c>
      <c r="K225" s="92">
        <f>'UBS Jardim Japão'!K13</f>
        <v>514</v>
      </c>
      <c r="L225" s="92">
        <f>'UBS Jardim Japão'!L13</f>
        <v>2640</v>
      </c>
      <c r="M225" s="92">
        <f>'UBS Jardim Japão'!M13</f>
        <v>2306</v>
      </c>
      <c r="N225" s="927">
        <f>'UBS Jardim Japão'!N13</f>
        <v>0.87348484848484853</v>
      </c>
    </row>
    <row r="226" spans="1:14" x14ac:dyDescent="0.25">
      <c r="A226" s="214" t="str">
        <f>'UBS Jardim Japão'!A14</f>
        <v>Médico Psiquiatra (consulta) - 20hrs</v>
      </c>
      <c r="B226" s="934">
        <f>'UBS Jardim Japão'!B14</f>
        <v>160</v>
      </c>
      <c r="C226" s="92">
        <f>'UBS Jardim Japão'!C14</f>
        <v>0</v>
      </c>
      <c r="D226" s="92">
        <f>'UBS Jardim Japão'!D14</f>
        <v>160</v>
      </c>
      <c r="E226" s="92">
        <f>'UBS Jardim Japão'!E14</f>
        <v>0</v>
      </c>
      <c r="F226" s="92">
        <f>'UBS Jardim Japão'!F14</f>
        <v>160</v>
      </c>
      <c r="G226" s="92">
        <f>'UBS Jardim Japão'!G14</f>
        <v>0</v>
      </c>
      <c r="H226" s="92">
        <f>'UBS Jardim Japão'!H14</f>
        <v>160</v>
      </c>
      <c r="I226" s="92">
        <f>'UBS Jardim Japão'!I14</f>
        <v>0</v>
      </c>
      <c r="J226" s="92">
        <f>'UBS Jardim Japão'!J14</f>
        <v>160</v>
      </c>
      <c r="K226" s="92">
        <f>'UBS Jardim Japão'!K14</f>
        <v>157</v>
      </c>
      <c r="L226" s="92">
        <f>'UBS Jardim Japão'!L14</f>
        <v>800</v>
      </c>
      <c r="M226" s="92">
        <f>'UBS Jardim Japão'!M14</f>
        <v>157</v>
      </c>
      <c r="N226" s="927">
        <f>'UBS Jardim Japão'!N14</f>
        <v>0.19625000000000001</v>
      </c>
    </row>
    <row r="227" spans="1:14" x14ac:dyDescent="0.25">
      <c r="A227" s="214" t="str">
        <f>'UBS Jardim Japão'!A15</f>
        <v>Médico Ginecologista (consulta) - 20hrs</v>
      </c>
      <c r="B227" s="934">
        <f>'UBS Jardim Japão'!B15</f>
        <v>792</v>
      </c>
      <c r="C227" s="92">
        <f>'UBS Jardim Japão'!C15</f>
        <v>609</v>
      </c>
      <c r="D227" s="92">
        <f>'UBS Jardim Japão'!D15</f>
        <v>792</v>
      </c>
      <c r="E227" s="92">
        <f>'UBS Jardim Japão'!E15</f>
        <v>751</v>
      </c>
      <c r="F227" s="92">
        <f>'UBS Jardim Japão'!F15</f>
        <v>792</v>
      </c>
      <c r="G227" s="92">
        <f>'UBS Jardim Japão'!G15</f>
        <v>727</v>
      </c>
      <c r="H227" s="92">
        <f>'UBS Jardim Japão'!H15</f>
        <v>792</v>
      </c>
      <c r="I227" s="92">
        <f>'UBS Jardim Japão'!I15</f>
        <v>754</v>
      </c>
      <c r="J227" s="92">
        <f>'UBS Jardim Japão'!J15</f>
        <v>792</v>
      </c>
      <c r="K227" s="92">
        <f>'UBS Jardim Japão'!K15</f>
        <v>695</v>
      </c>
      <c r="L227" s="92">
        <f>'UBS Jardim Japão'!L15</f>
        <v>3960</v>
      </c>
      <c r="M227" s="92">
        <f>'UBS Jardim Japão'!M15</f>
        <v>3536</v>
      </c>
      <c r="N227" s="927">
        <f>'UBS Jardim Japão'!N15</f>
        <v>0.89292929292929291</v>
      </c>
    </row>
    <row r="228" spans="1:14" x14ac:dyDescent="0.25">
      <c r="A228" s="214" t="str">
        <f>'UBS Jardim Japão'!A16</f>
        <v>Enfermeiro (consulta) - 30hrs</v>
      </c>
      <c r="B228" s="934">
        <f>'UBS Jardim Japão'!B16</f>
        <v>648</v>
      </c>
      <c r="C228" s="92">
        <f>'UBS Jardim Japão'!C16</f>
        <v>664</v>
      </c>
      <c r="D228" s="92">
        <f>'UBS Jardim Japão'!D16</f>
        <v>648</v>
      </c>
      <c r="E228" s="92">
        <f>'UBS Jardim Japão'!E16</f>
        <v>618</v>
      </c>
      <c r="F228" s="92">
        <f>'UBS Jardim Japão'!F16</f>
        <v>648</v>
      </c>
      <c r="G228" s="92">
        <f>'UBS Jardim Japão'!G16</f>
        <v>405</v>
      </c>
      <c r="H228" s="92">
        <f>'UBS Jardim Japão'!H16</f>
        <v>648</v>
      </c>
      <c r="I228" s="92">
        <f>'UBS Jardim Japão'!I16</f>
        <v>661</v>
      </c>
      <c r="J228" s="92">
        <f>'UBS Jardim Japão'!J16</f>
        <v>648</v>
      </c>
      <c r="K228" s="92">
        <f>'UBS Jardim Japão'!K16</f>
        <v>706</v>
      </c>
      <c r="L228" s="92">
        <f>'UBS Jardim Japão'!L16</f>
        <v>3240</v>
      </c>
      <c r="M228" s="92">
        <f>'UBS Jardim Japão'!M16</f>
        <v>3054</v>
      </c>
      <c r="N228" s="927">
        <f>'UBS Jardim Japão'!N16</f>
        <v>0.94259259259259254</v>
      </c>
    </row>
    <row r="229" spans="1:14" x14ac:dyDescent="0.25">
      <c r="A229" s="214" t="str">
        <f>'UBS Jardim Japão'!A17</f>
        <v>Enfermeiro (visita) - 30hrs</v>
      </c>
      <c r="B229" s="934">
        <f>'UBS Jardim Japão'!B17</f>
        <v>36</v>
      </c>
      <c r="C229" s="92">
        <f>'UBS Jardim Japão'!C17</f>
        <v>43</v>
      </c>
      <c r="D229" s="92">
        <f>'UBS Jardim Japão'!D17</f>
        <v>36</v>
      </c>
      <c r="E229" s="92">
        <f>'UBS Jardim Japão'!E17</f>
        <v>34</v>
      </c>
      <c r="F229" s="92">
        <f>'UBS Jardim Japão'!F17</f>
        <v>36</v>
      </c>
      <c r="G229" s="92">
        <f>'UBS Jardim Japão'!G17</f>
        <v>54</v>
      </c>
      <c r="H229" s="92">
        <f>'UBS Jardim Japão'!H17</f>
        <v>36</v>
      </c>
      <c r="I229" s="92">
        <f>'UBS Jardim Japão'!I17</f>
        <v>52</v>
      </c>
      <c r="J229" s="92">
        <f>'UBS Jardim Japão'!J17</f>
        <v>36</v>
      </c>
      <c r="K229" s="92">
        <f>'UBS Jardim Japão'!K17</f>
        <v>61</v>
      </c>
      <c r="L229" s="92">
        <f>'UBS Jardim Japão'!L17</f>
        <v>180</v>
      </c>
      <c r="M229" s="92">
        <f>'UBS Jardim Japão'!M17</f>
        <v>244</v>
      </c>
      <c r="N229" s="927">
        <f>'UBS Jardim Japão'!N17</f>
        <v>1.3555555555555556</v>
      </c>
    </row>
    <row r="230" spans="1:14" x14ac:dyDescent="0.25">
      <c r="A230" s="214" t="str">
        <f>'UBS Jardim Japão'!A18</f>
        <v>Assistente Social (consulta/ VD) - 30hrs</v>
      </c>
      <c r="B230" s="934">
        <f>'UBS Jardim Japão'!B18</f>
        <v>122</v>
      </c>
      <c r="C230" s="92">
        <f>'UBS Jardim Japão'!C18</f>
        <v>220</v>
      </c>
      <c r="D230" s="92">
        <f>'UBS Jardim Japão'!D18</f>
        <v>122</v>
      </c>
      <c r="E230" s="92">
        <f>'UBS Jardim Japão'!E18</f>
        <v>194</v>
      </c>
      <c r="F230" s="92">
        <f>'UBS Jardim Japão'!F18</f>
        <v>122</v>
      </c>
      <c r="G230" s="92">
        <f>'UBS Jardim Japão'!G18</f>
        <v>126</v>
      </c>
      <c r="H230" s="92">
        <f>'UBS Jardim Japão'!H18</f>
        <v>122</v>
      </c>
      <c r="I230" s="92">
        <f>'UBS Jardim Japão'!I18</f>
        <v>212</v>
      </c>
      <c r="J230" s="92">
        <f>'UBS Jardim Japão'!J18</f>
        <v>122</v>
      </c>
      <c r="K230" s="92">
        <f>'UBS Jardim Japão'!K18</f>
        <v>213</v>
      </c>
      <c r="L230" s="92">
        <f>'UBS Jardim Japão'!L18</f>
        <v>610</v>
      </c>
      <c r="M230" s="92">
        <f>'UBS Jardim Japão'!M18</f>
        <v>965</v>
      </c>
      <c r="N230" s="927">
        <f>'UBS Jardim Japão'!N18</f>
        <v>1.5819672131147542</v>
      </c>
    </row>
    <row r="231" spans="1:14" x14ac:dyDescent="0.25">
      <c r="A231" s="214" t="str">
        <f>'UBS Jardim Japão'!A19</f>
        <v>Assistente Social (nº grupos)</v>
      </c>
      <c r="B231" s="934">
        <f>'UBS Jardim Japão'!B19</f>
        <v>30</v>
      </c>
      <c r="C231" s="92">
        <f>'UBS Jardim Japão'!C19</f>
        <v>61</v>
      </c>
      <c r="D231" s="92">
        <f>'UBS Jardim Japão'!D19</f>
        <v>30</v>
      </c>
      <c r="E231" s="92">
        <f>'UBS Jardim Japão'!E19</f>
        <v>73</v>
      </c>
      <c r="F231" s="92">
        <f>'UBS Jardim Japão'!F19</f>
        <v>30</v>
      </c>
      <c r="G231" s="92">
        <f>'UBS Jardim Japão'!G19</f>
        <v>25</v>
      </c>
      <c r="H231" s="92">
        <f>'UBS Jardim Japão'!H19</f>
        <v>30</v>
      </c>
      <c r="I231" s="92">
        <f>'UBS Jardim Japão'!I19</f>
        <v>70</v>
      </c>
      <c r="J231" s="92">
        <f>'UBS Jardim Japão'!J19</f>
        <v>30</v>
      </c>
      <c r="K231" s="92">
        <f>'UBS Jardim Japão'!K19</f>
        <v>49</v>
      </c>
      <c r="L231" s="92">
        <f>'UBS Jardim Japão'!L19</f>
        <v>150</v>
      </c>
      <c r="M231" s="92">
        <f>'UBS Jardim Japão'!M19</f>
        <v>278</v>
      </c>
      <c r="N231" s="927">
        <f>'UBS Jardim Japão'!N19</f>
        <v>1.8533333333333333</v>
      </c>
    </row>
    <row r="232" spans="1:14" x14ac:dyDescent="0.25">
      <c r="A232" s="214" t="str">
        <f>'UBS Jardim Japão'!A20</f>
        <v>Educador Físico (consulta/ VD) - 30hrs</v>
      </c>
      <c r="B232" s="934">
        <f>'UBS Jardim Japão'!B20</f>
        <v>15</v>
      </c>
      <c r="C232" s="92">
        <f>'UBS Jardim Japão'!C20</f>
        <v>19</v>
      </c>
      <c r="D232" s="92">
        <f>'UBS Jardim Japão'!D20</f>
        <v>15</v>
      </c>
      <c r="E232" s="92">
        <f>'UBS Jardim Japão'!E20</f>
        <v>19</v>
      </c>
      <c r="F232" s="92">
        <f>'UBS Jardim Japão'!F20</f>
        <v>15</v>
      </c>
      <c r="G232" s="92">
        <f>'UBS Jardim Japão'!G20</f>
        <v>23</v>
      </c>
      <c r="H232" s="92">
        <f>'UBS Jardim Japão'!H20</f>
        <v>15</v>
      </c>
      <c r="I232" s="92">
        <f>'UBS Jardim Japão'!I20</f>
        <v>30</v>
      </c>
      <c r="J232" s="92">
        <f>'UBS Jardim Japão'!J20</f>
        <v>15</v>
      </c>
      <c r="K232" s="92">
        <f>'UBS Jardim Japão'!K20</f>
        <v>20</v>
      </c>
      <c r="L232" s="92">
        <f>'UBS Jardim Japão'!L20</f>
        <v>75</v>
      </c>
      <c r="M232" s="92">
        <f>'UBS Jardim Japão'!M20</f>
        <v>111</v>
      </c>
      <c r="N232" s="927">
        <f>'UBS Jardim Japão'!N20</f>
        <v>1.48</v>
      </c>
    </row>
    <row r="233" spans="1:14" x14ac:dyDescent="0.25">
      <c r="A233" s="214" t="str">
        <f>'UBS Jardim Japão'!A21</f>
        <v>Educador Físico (nº grupos)</v>
      </c>
      <c r="B233" s="934">
        <f>'UBS Jardim Japão'!B21</f>
        <v>61</v>
      </c>
      <c r="C233" s="92">
        <f>'UBS Jardim Japão'!C21</f>
        <v>80</v>
      </c>
      <c r="D233" s="92">
        <f>'UBS Jardim Japão'!D21</f>
        <v>61</v>
      </c>
      <c r="E233" s="92">
        <f>'UBS Jardim Japão'!E21</f>
        <v>83</v>
      </c>
      <c r="F233" s="92">
        <f>'UBS Jardim Japão'!F21</f>
        <v>61</v>
      </c>
      <c r="G233" s="92">
        <f>'UBS Jardim Japão'!G21</f>
        <v>69</v>
      </c>
      <c r="H233" s="92">
        <f>'UBS Jardim Japão'!H21</f>
        <v>61</v>
      </c>
      <c r="I233" s="92">
        <f>'UBS Jardim Japão'!I21</f>
        <v>72</v>
      </c>
      <c r="J233" s="92">
        <f>'UBS Jardim Japão'!J21</f>
        <v>61</v>
      </c>
      <c r="K233" s="92">
        <f>'UBS Jardim Japão'!K21</f>
        <v>89</v>
      </c>
      <c r="L233" s="92">
        <f>'UBS Jardim Japão'!L21</f>
        <v>305</v>
      </c>
      <c r="M233" s="92">
        <f>'UBS Jardim Japão'!M21</f>
        <v>393</v>
      </c>
      <c r="N233" s="927">
        <f>'UBS Jardim Japão'!N21</f>
        <v>1.2885245901639344</v>
      </c>
    </row>
    <row r="234" spans="1:14" x14ac:dyDescent="0.25">
      <c r="A234" s="214" t="str">
        <f>'UBS Jardim Japão'!A22</f>
        <v>Fonoaudiólogo (consulta/ VD) - 18hrs</v>
      </c>
      <c r="B234" s="934">
        <f>'UBS Jardim Japão'!B22</f>
        <v>28</v>
      </c>
      <c r="C234" s="92">
        <f>'UBS Jardim Japão'!C22</f>
        <v>0</v>
      </c>
      <c r="D234" s="92">
        <f>'UBS Jardim Japão'!D22</f>
        <v>28</v>
      </c>
      <c r="E234" s="92">
        <f>'UBS Jardim Japão'!E22</f>
        <v>0</v>
      </c>
      <c r="F234" s="92">
        <f>'UBS Jardim Japão'!F22</f>
        <v>28</v>
      </c>
      <c r="G234" s="92">
        <f>'UBS Jardim Japão'!G22</f>
        <v>5</v>
      </c>
      <c r="H234" s="92">
        <f>'UBS Jardim Japão'!H22</f>
        <v>28</v>
      </c>
      <c r="I234" s="92">
        <f>'UBS Jardim Japão'!I22</f>
        <v>38</v>
      </c>
      <c r="J234" s="92">
        <f>'UBS Jardim Japão'!J22</f>
        <v>28</v>
      </c>
      <c r="K234" s="92">
        <f>'UBS Jardim Japão'!K22</f>
        <v>36</v>
      </c>
      <c r="L234" s="92">
        <f>'UBS Jardim Japão'!L22</f>
        <v>140</v>
      </c>
      <c r="M234" s="92">
        <f>'UBS Jardim Japão'!M22</f>
        <v>79</v>
      </c>
      <c r="N234" s="927">
        <f>'UBS Jardim Japão'!N22</f>
        <v>0.56428571428571428</v>
      </c>
    </row>
    <row r="235" spans="1:14" x14ac:dyDescent="0.25">
      <c r="A235" s="214" t="str">
        <f>'UBS Jardim Japão'!A23</f>
        <v>Fonoaudiólogo (nº grupos)</v>
      </c>
      <c r="B235" s="934">
        <f>'UBS Jardim Japão'!B23</f>
        <v>18</v>
      </c>
      <c r="C235" s="92">
        <f>'UBS Jardim Japão'!C23</f>
        <v>0</v>
      </c>
      <c r="D235" s="92">
        <f>'UBS Jardim Japão'!D23</f>
        <v>18</v>
      </c>
      <c r="E235" s="92">
        <f>'UBS Jardim Japão'!E23</f>
        <v>0</v>
      </c>
      <c r="F235" s="92">
        <f>'UBS Jardim Japão'!F23</f>
        <v>18</v>
      </c>
      <c r="G235" s="92">
        <f>'UBS Jardim Japão'!G23</f>
        <v>0</v>
      </c>
      <c r="H235" s="92">
        <f>'UBS Jardim Japão'!H23</f>
        <v>18</v>
      </c>
      <c r="I235" s="92">
        <f>'UBS Jardim Japão'!I23</f>
        <v>14</v>
      </c>
      <c r="J235" s="92">
        <f>'UBS Jardim Japão'!J23</f>
        <v>18</v>
      </c>
      <c r="K235" s="92">
        <f>'UBS Jardim Japão'!K23</f>
        <v>17</v>
      </c>
      <c r="L235" s="92">
        <f>'UBS Jardim Japão'!L23</f>
        <v>90</v>
      </c>
      <c r="M235" s="92">
        <f>'UBS Jardim Japão'!M23</f>
        <v>31</v>
      </c>
      <c r="N235" s="927">
        <f>'UBS Jardim Japão'!N23</f>
        <v>0.34444444444444444</v>
      </c>
    </row>
    <row r="236" spans="1:14" x14ac:dyDescent="0.25">
      <c r="A236" s="214" t="str">
        <f>'UBS Jardim Japão'!A24</f>
        <v>Psicólogo (consulta/ VD) - 30hrs</v>
      </c>
      <c r="B236" s="934">
        <f>'UBS Jardim Japão'!B24</f>
        <v>92</v>
      </c>
      <c r="C236" s="92">
        <f>'UBS Jardim Japão'!C24</f>
        <v>81</v>
      </c>
      <c r="D236" s="92">
        <f>'UBS Jardim Japão'!D24</f>
        <v>92</v>
      </c>
      <c r="E236" s="92">
        <f>'UBS Jardim Japão'!E24</f>
        <v>106</v>
      </c>
      <c r="F236" s="92">
        <f>'UBS Jardim Japão'!F24</f>
        <v>92</v>
      </c>
      <c r="G236" s="92">
        <f>'UBS Jardim Japão'!G24</f>
        <v>104</v>
      </c>
      <c r="H236" s="92">
        <f>'UBS Jardim Japão'!H24</f>
        <v>92</v>
      </c>
      <c r="I236" s="92">
        <f>'UBS Jardim Japão'!I24</f>
        <v>148</v>
      </c>
      <c r="J236" s="92">
        <f>'UBS Jardim Japão'!J24</f>
        <v>92</v>
      </c>
      <c r="K236" s="92">
        <f>'UBS Jardim Japão'!K24</f>
        <v>63</v>
      </c>
      <c r="L236" s="92">
        <f>'UBS Jardim Japão'!L24</f>
        <v>460</v>
      </c>
      <c r="M236" s="92">
        <f>'UBS Jardim Japão'!M24</f>
        <v>502</v>
      </c>
      <c r="N236" s="927">
        <f>'UBS Jardim Japão'!N24</f>
        <v>1.0913043478260869</v>
      </c>
    </row>
    <row r="237" spans="1:14" x14ac:dyDescent="0.25">
      <c r="A237" s="214" t="str">
        <f>'UBS Jardim Japão'!A25</f>
        <v>Psicólogo (nº grupos)</v>
      </c>
      <c r="B237" s="934">
        <f>'UBS Jardim Japão'!B25</f>
        <v>60</v>
      </c>
      <c r="C237" s="92">
        <f>'UBS Jardim Japão'!C25</f>
        <v>48</v>
      </c>
      <c r="D237" s="92">
        <f>'UBS Jardim Japão'!D25</f>
        <v>60</v>
      </c>
      <c r="E237" s="92">
        <f>'UBS Jardim Japão'!E25</f>
        <v>79</v>
      </c>
      <c r="F237" s="92">
        <f>'UBS Jardim Japão'!F25</f>
        <v>60</v>
      </c>
      <c r="G237" s="92">
        <f>'UBS Jardim Japão'!G25</f>
        <v>54</v>
      </c>
      <c r="H237" s="92">
        <f>'UBS Jardim Japão'!H25</f>
        <v>60</v>
      </c>
      <c r="I237" s="92">
        <f>'UBS Jardim Japão'!I25</f>
        <v>69</v>
      </c>
      <c r="J237" s="92">
        <f>'UBS Jardim Japão'!J25</f>
        <v>60</v>
      </c>
      <c r="K237" s="92">
        <f>'UBS Jardim Japão'!K25</f>
        <v>41</v>
      </c>
      <c r="L237" s="92">
        <f>'UBS Jardim Japão'!L25</f>
        <v>300</v>
      </c>
      <c r="M237" s="92">
        <f>'UBS Jardim Japão'!M25</f>
        <v>291</v>
      </c>
      <c r="N237" s="927">
        <f>'UBS Jardim Japão'!N25</f>
        <v>0.97</v>
      </c>
    </row>
    <row r="238" spans="1:14" x14ac:dyDescent="0.25">
      <c r="A238" s="214" t="str">
        <f>'UBS Jardim Japão'!A26</f>
        <v>Farmacêutico (consulta/ VD) - 40hrs</v>
      </c>
      <c r="B238" s="934">
        <f>'UBS Jardim Japão'!B26</f>
        <v>96</v>
      </c>
      <c r="C238" s="92">
        <f>'UBS Jardim Japão'!C26</f>
        <v>101</v>
      </c>
      <c r="D238" s="92">
        <f>'UBS Jardim Japão'!D26</f>
        <v>96</v>
      </c>
      <c r="E238" s="92">
        <f>'UBS Jardim Japão'!E26</f>
        <v>91</v>
      </c>
      <c r="F238" s="92">
        <f>'UBS Jardim Japão'!F26</f>
        <v>96</v>
      </c>
      <c r="G238" s="92">
        <f>'UBS Jardim Japão'!G26</f>
        <v>85</v>
      </c>
      <c r="H238" s="92">
        <f>'UBS Jardim Japão'!H26</f>
        <v>96</v>
      </c>
      <c r="I238" s="92">
        <f>'UBS Jardim Japão'!I26</f>
        <v>45</v>
      </c>
      <c r="J238" s="92">
        <f>'UBS Jardim Japão'!J26</f>
        <v>96</v>
      </c>
      <c r="K238" s="92">
        <f>'UBS Jardim Japão'!K26</f>
        <v>68</v>
      </c>
      <c r="L238" s="92">
        <f>'UBS Jardim Japão'!L26</f>
        <v>480</v>
      </c>
      <c r="M238" s="92">
        <f>'UBS Jardim Japão'!M26</f>
        <v>390</v>
      </c>
      <c r="N238" s="927">
        <f>'UBS Jardim Japão'!N26</f>
        <v>0.8125</v>
      </c>
    </row>
    <row r="239" spans="1:14" x14ac:dyDescent="0.25">
      <c r="A239" s="214" t="str">
        <f>'UBS Jardim Japão'!A27</f>
        <v>Farmacêutico (nº grupos)</v>
      </c>
      <c r="B239" s="934">
        <f>'UBS Jardim Japão'!B27</f>
        <v>16</v>
      </c>
      <c r="C239" s="92">
        <f>'UBS Jardim Japão'!C27</f>
        <v>20</v>
      </c>
      <c r="D239" s="92">
        <f>'UBS Jardim Japão'!D27</f>
        <v>16</v>
      </c>
      <c r="E239" s="92">
        <f>'UBS Jardim Japão'!E27</f>
        <v>22</v>
      </c>
      <c r="F239" s="92">
        <f>'UBS Jardim Japão'!F27</f>
        <v>16</v>
      </c>
      <c r="G239" s="92">
        <f>'UBS Jardim Japão'!G27</f>
        <v>18</v>
      </c>
      <c r="H239" s="92">
        <f>'UBS Jardim Japão'!H27</f>
        <v>16</v>
      </c>
      <c r="I239" s="92">
        <f>'UBS Jardim Japão'!I27</f>
        <v>12</v>
      </c>
      <c r="J239" s="92">
        <f>'UBS Jardim Japão'!J27</f>
        <v>16</v>
      </c>
      <c r="K239" s="92">
        <f>'UBS Jardim Japão'!K27</f>
        <v>7</v>
      </c>
      <c r="L239" s="92">
        <f>'UBS Jardim Japão'!L27</f>
        <v>80</v>
      </c>
      <c r="M239" s="92">
        <f>'UBS Jardim Japão'!M27</f>
        <v>79</v>
      </c>
      <c r="N239" s="927">
        <f>'UBS Jardim Japão'!N27</f>
        <v>0.98750000000000004</v>
      </c>
    </row>
    <row r="240" spans="1:14" x14ac:dyDescent="0.25">
      <c r="A240" s="214" t="str">
        <f>'UBS Jardim Japão'!A28</f>
        <v>Nutricionista (consulta/ VD) - 40hrs</v>
      </c>
      <c r="B240" s="934">
        <f>'UBS Jardim Japão'!B28</f>
        <v>60</v>
      </c>
      <c r="C240" s="92">
        <f>'UBS Jardim Japão'!C28</f>
        <v>100</v>
      </c>
      <c r="D240" s="92">
        <f>'UBS Jardim Japão'!D28</f>
        <v>60</v>
      </c>
      <c r="E240" s="92">
        <f>'UBS Jardim Japão'!E28</f>
        <v>77</v>
      </c>
      <c r="F240" s="92">
        <f>'UBS Jardim Japão'!F28</f>
        <v>60</v>
      </c>
      <c r="G240" s="92">
        <f>'UBS Jardim Japão'!G28</f>
        <v>73</v>
      </c>
      <c r="H240" s="92">
        <f>'UBS Jardim Japão'!H28</f>
        <v>60</v>
      </c>
      <c r="I240" s="92">
        <f>'UBS Jardim Japão'!I28</f>
        <v>82</v>
      </c>
      <c r="J240" s="92">
        <f>'UBS Jardim Japão'!J28</f>
        <v>60</v>
      </c>
      <c r="K240" s="92">
        <f>'UBS Jardim Japão'!K28</f>
        <v>100</v>
      </c>
      <c r="L240" s="92">
        <f>'UBS Jardim Japão'!L28</f>
        <v>300</v>
      </c>
      <c r="M240" s="92">
        <f>'UBS Jardim Japão'!M28</f>
        <v>432</v>
      </c>
      <c r="N240" s="927">
        <f>'UBS Jardim Japão'!N28</f>
        <v>1.44</v>
      </c>
    </row>
    <row r="241" spans="1:14" x14ac:dyDescent="0.25">
      <c r="A241" s="214" t="str">
        <f>'UBS Jardim Japão'!A29</f>
        <v>Nutricionista (nº grupos)</v>
      </c>
      <c r="B241" s="934">
        <f>'UBS Jardim Japão'!B29</f>
        <v>40</v>
      </c>
      <c r="C241" s="92">
        <f>'UBS Jardim Japão'!C29</f>
        <v>40</v>
      </c>
      <c r="D241" s="92">
        <f>'UBS Jardim Japão'!D29</f>
        <v>40</v>
      </c>
      <c r="E241" s="92">
        <f>'UBS Jardim Japão'!E29</f>
        <v>50</v>
      </c>
      <c r="F241" s="92">
        <f>'UBS Jardim Japão'!F29</f>
        <v>40</v>
      </c>
      <c r="G241" s="92">
        <f>'UBS Jardim Japão'!G29</f>
        <v>42</v>
      </c>
      <c r="H241" s="92">
        <f>'UBS Jardim Japão'!H29</f>
        <v>40</v>
      </c>
      <c r="I241" s="92">
        <f>'UBS Jardim Japão'!I29</f>
        <v>37</v>
      </c>
      <c r="J241" s="92">
        <f>'UBS Jardim Japão'!J29</f>
        <v>40</v>
      </c>
      <c r="K241" s="92">
        <f>'UBS Jardim Japão'!K29</f>
        <v>43</v>
      </c>
      <c r="L241" s="92">
        <f>'UBS Jardim Japão'!L29</f>
        <v>200</v>
      </c>
      <c r="M241" s="92">
        <f>'UBS Jardim Japão'!M29</f>
        <v>212</v>
      </c>
      <c r="N241" s="927">
        <f>'UBS Jardim Japão'!N29</f>
        <v>1.06</v>
      </c>
    </row>
    <row r="242" spans="1:14" x14ac:dyDescent="0.25">
      <c r="A242" s="214" t="str">
        <f>'UBS Jardim Japão'!A30</f>
        <v>Aux/Técnico de Enfermagem (Visitas) - 30hrs</v>
      </c>
      <c r="B242" s="934">
        <f>'UBS Jardim Japão'!B30</f>
        <v>150</v>
      </c>
      <c r="C242" s="92">
        <f>'UBS Jardim Japão'!C30</f>
        <v>120</v>
      </c>
      <c r="D242" s="92">
        <f>'UBS Jardim Japão'!D30</f>
        <v>150</v>
      </c>
      <c r="E242" s="92">
        <f>'UBS Jardim Japão'!E30</f>
        <v>136</v>
      </c>
      <c r="F242" s="92">
        <f>'UBS Jardim Japão'!F30</f>
        <v>150</v>
      </c>
      <c r="G242" s="92">
        <f>'UBS Jardim Japão'!G30</f>
        <v>132</v>
      </c>
      <c r="H242" s="92">
        <f>'UBS Jardim Japão'!H30</f>
        <v>150</v>
      </c>
      <c r="I242" s="92">
        <f>'UBS Jardim Japão'!I30</f>
        <v>121</v>
      </c>
      <c r="J242" s="92">
        <f>'UBS Jardim Japão'!J30</f>
        <v>150</v>
      </c>
      <c r="K242" s="92">
        <f>'UBS Jardim Japão'!K30</f>
        <v>121</v>
      </c>
      <c r="L242" s="92">
        <f>'UBS Jardim Japão'!L30</f>
        <v>750</v>
      </c>
      <c r="M242" s="92">
        <f>'UBS Jardim Japão'!M30</f>
        <v>630</v>
      </c>
      <c r="N242" s="927">
        <f>'UBS Jardim Japão'!N30</f>
        <v>0.84</v>
      </c>
    </row>
    <row r="243" spans="1:14" x14ac:dyDescent="0.25">
      <c r="A243" s="214" t="str">
        <f>'UBS Jardim Japão'!A31</f>
        <v>PICS - Atividades Coletivas</v>
      </c>
      <c r="B243" s="934">
        <f>'UBS Jardim Japão'!B31</f>
        <v>7</v>
      </c>
      <c r="C243" s="92">
        <f>'UBS Jardim Japão'!C31</f>
        <v>14</v>
      </c>
      <c r="D243" s="92">
        <f>'UBS Jardim Japão'!D31</f>
        <v>7</v>
      </c>
      <c r="E243" s="92">
        <f>'UBS Jardim Japão'!E31</f>
        <v>11</v>
      </c>
      <c r="F243" s="92">
        <f>'UBS Jardim Japão'!F31</f>
        <v>7</v>
      </c>
      <c r="G243" s="92">
        <f>'UBS Jardim Japão'!G31</f>
        <v>12</v>
      </c>
      <c r="H243" s="92">
        <f>'UBS Jardim Japão'!H31</f>
        <v>7</v>
      </c>
      <c r="I243" s="92">
        <f>'UBS Jardim Japão'!I31</f>
        <v>10</v>
      </c>
      <c r="J243" s="92">
        <f>'UBS Jardim Japão'!J31</f>
        <v>7</v>
      </c>
      <c r="K243" s="92">
        <f>'UBS Jardim Japão'!K31</f>
        <v>9</v>
      </c>
      <c r="L243" s="92">
        <f>'UBS Jardim Japão'!L31</f>
        <v>35</v>
      </c>
      <c r="M243" s="92">
        <f>'UBS Jardim Japão'!M31</f>
        <v>56</v>
      </c>
      <c r="N243" s="927">
        <f>'UBS Jardim Japão'!N31</f>
        <v>1.6</v>
      </c>
    </row>
    <row r="244" spans="1:14" ht="15.75" thickBot="1" x14ac:dyDescent="0.3">
      <c r="A244" s="214" t="str">
        <f>'UBS Jardim Japão'!A32</f>
        <v>PICS - Atividades Individuais</v>
      </c>
      <c r="B244" s="934">
        <f>'UBS Jardim Japão'!B32</f>
        <v>10</v>
      </c>
      <c r="C244" s="92">
        <f>'UBS Jardim Japão'!C32</f>
        <v>0</v>
      </c>
      <c r="D244" s="92">
        <f>'UBS Jardim Japão'!D32</f>
        <v>10</v>
      </c>
      <c r="E244" s="92">
        <f>'UBS Jardim Japão'!E32</f>
        <v>0</v>
      </c>
      <c r="F244" s="92">
        <f>'UBS Jardim Japão'!F32</f>
        <v>10</v>
      </c>
      <c r="G244" s="92">
        <f>'UBS Jardim Japão'!G32</f>
        <v>0</v>
      </c>
      <c r="H244" s="92">
        <f>'UBS Jardim Japão'!H32</f>
        <v>10</v>
      </c>
      <c r="I244" s="92">
        <f>'UBS Jardim Japão'!I32</f>
        <v>0</v>
      </c>
      <c r="J244" s="92">
        <f>'UBS Jardim Japão'!J32</f>
        <v>10</v>
      </c>
      <c r="K244" s="92">
        <f>'UBS Jardim Japão'!K32</f>
        <v>0</v>
      </c>
      <c r="L244" s="92">
        <f>'UBS Jardim Japão'!L32</f>
        <v>50</v>
      </c>
      <c r="M244" s="92">
        <f>'UBS Jardim Japão'!M32</f>
        <v>0</v>
      </c>
      <c r="N244" s="927">
        <f>'UBS Jardim Japão'!N32</f>
        <v>0</v>
      </c>
    </row>
    <row r="245" spans="1:14" ht="15.75" thickBot="1" x14ac:dyDescent="0.3">
      <c r="A245" s="846" t="str">
        <f>'UBS Jardim Japão'!A33</f>
        <v>TOTAL</v>
      </c>
      <c r="B245" s="946">
        <f>'UBS Jardim Japão'!B33</f>
        <v>4649</v>
      </c>
      <c r="C245" s="848">
        <f>'UBS Jardim Japão'!C33</f>
        <v>4416</v>
      </c>
      <c r="D245" s="848">
        <f>'UBS Jardim Japão'!D33</f>
        <v>4649</v>
      </c>
      <c r="E245" s="848">
        <f>'UBS Jardim Japão'!E33</f>
        <v>4297</v>
      </c>
      <c r="F245" s="848">
        <f>'UBS Jardim Japão'!F33</f>
        <v>4649</v>
      </c>
      <c r="G245" s="848">
        <f>'UBS Jardim Japão'!G33</f>
        <v>4046</v>
      </c>
      <c r="H245" s="848">
        <f>'UBS Jardim Japão'!H33</f>
        <v>4649</v>
      </c>
      <c r="I245" s="848">
        <f>'UBS Jardim Japão'!I33</f>
        <v>4570</v>
      </c>
      <c r="J245" s="848">
        <f>'UBS Jardim Japão'!J33</f>
        <v>4649</v>
      </c>
      <c r="K245" s="848">
        <f>'UBS Jardim Japão'!K33</f>
        <v>4818</v>
      </c>
      <c r="L245" s="848">
        <f>'UBS Jardim Japão'!L33</f>
        <v>23245</v>
      </c>
      <c r="M245" s="848">
        <f>'UBS Jardim Japão'!M33</f>
        <v>22147</v>
      </c>
      <c r="N245" s="928">
        <f>'UBS Jardim Japão'!N33</f>
        <v>0.95276403527640352</v>
      </c>
    </row>
    <row r="247" spans="1:14" ht="15.75" x14ac:dyDescent="0.25">
      <c r="A247" s="936" t="s">
        <v>660</v>
      </c>
      <c r="B247" s="947"/>
      <c r="C247" s="937"/>
      <c r="D247" s="938"/>
      <c r="E247" s="938"/>
      <c r="F247" s="938"/>
      <c r="G247" s="938"/>
      <c r="H247" s="938"/>
      <c r="I247" s="938"/>
      <c r="J247" s="938"/>
      <c r="K247" s="938"/>
      <c r="L247" s="937"/>
      <c r="M247" s="937"/>
      <c r="N247" s="937"/>
    </row>
    <row r="248" spans="1:14" x14ac:dyDescent="0.25">
      <c r="A248" s="919"/>
      <c r="B248" s="981" t="s">
        <v>486</v>
      </c>
      <c r="C248" s="981"/>
      <c r="D248" s="981" t="s">
        <v>682</v>
      </c>
      <c r="E248" s="981"/>
      <c r="F248" s="981" t="s">
        <v>683</v>
      </c>
      <c r="G248" s="981"/>
      <c r="H248" s="981" t="s">
        <v>684</v>
      </c>
      <c r="I248" s="981"/>
      <c r="J248" s="981" t="s">
        <v>688</v>
      </c>
      <c r="K248" s="981"/>
      <c r="L248" s="996" t="s">
        <v>487</v>
      </c>
      <c r="M248" s="996"/>
      <c r="N248" s="996"/>
    </row>
    <row r="249" spans="1:14" ht="15.75" thickBot="1" x14ac:dyDescent="0.3">
      <c r="A249" s="844" t="s">
        <v>14</v>
      </c>
      <c r="B249" s="941" t="s">
        <v>489</v>
      </c>
      <c r="C249" s="850" t="s">
        <v>488</v>
      </c>
      <c r="D249" s="920" t="s">
        <v>489</v>
      </c>
      <c r="E249" s="850" t="s">
        <v>488</v>
      </c>
      <c r="F249" s="920" t="s">
        <v>489</v>
      </c>
      <c r="G249" s="850" t="s">
        <v>488</v>
      </c>
      <c r="H249" s="920" t="s">
        <v>489</v>
      </c>
      <c r="I249" s="850" t="s">
        <v>488</v>
      </c>
      <c r="J249" s="920" t="s">
        <v>489</v>
      </c>
      <c r="K249" s="850" t="s">
        <v>488</v>
      </c>
      <c r="L249" s="850" t="s">
        <v>680</v>
      </c>
      <c r="M249" s="850" t="s">
        <v>681</v>
      </c>
      <c r="N249" s="922" t="s">
        <v>1</v>
      </c>
    </row>
    <row r="250" spans="1:14" ht="15.75" thickTop="1" x14ac:dyDescent="0.25">
      <c r="A250" s="214" t="str">
        <f>'EMAD na UBS JD JAPÃO'!A9</f>
        <v>Enfermeiro (visita domiciliar) - 40hrs</v>
      </c>
      <c r="B250" s="934">
        <f>'EMAD na UBS JD JAPÃO'!B9</f>
        <v>220</v>
      </c>
      <c r="C250" s="92">
        <f>'EMAD na UBS JD JAPÃO'!C9</f>
        <v>197</v>
      </c>
      <c r="D250" s="92">
        <f>'EMAD na UBS JD JAPÃO'!D9</f>
        <v>220</v>
      </c>
      <c r="E250" s="92">
        <f>'EMAD na UBS JD JAPÃO'!E9</f>
        <v>205</v>
      </c>
      <c r="F250" s="92">
        <f>'EMAD na UBS JD JAPÃO'!F9</f>
        <v>220</v>
      </c>
      <c r="G250" s="92">
        <f>'EMAD na UBS JD JAPÃO'!G9</f>
        <v>242</v>
      </c>
      <c r="H250" s="92">
        <f>'EMAD na UBS JD JAPÃO'!H9</f>
        <v>220</v>
      </c>
      <c r="I250" s="92">
        <f>'EMAD na UBS JD JAPÃO'!I9</f>
        <v>288</v>
      </c>
      <c r="J250" s="92">
        <f>'EMAD na UBS JD JAPÃO'!J9</f>
        <v>220</v>
      </c>
      <c r="K250" s="92">
        <f>'EMAD na UBS JD JAPÃO'!K9</f>
        <v>239</v>
      </c>
      <c r="L250" s="92">
        <f>'EMAD na UBS JD JAPÃO'!L9</f>
        <v>1100</v>
      </c>
      <c r="M250" s="92">
        <f>'EMAD na UBS JD JAPÃO'!M9</f>
        <v>1171</v>
      </c>
      <c r="N250" s="927">
        <f>'EMAD na UBS JD JAPÃO'!N9</f>
        <v>1.0645454545454545</v>
      </c>
    </row>
    <row r="251" spans="1:14" x14ac:dyDescent="0.25">
      <c r="A251" s="214" t="str">
        <f>'EMAD na UBS JD JAPÃO'!A10</f>
        <v>Fisioterapeuta (visita domiciliar) - 30hrs</v>
      </c>
      <c r="B251" s="934">
        <f>'EMAD na UBS JD JAPÃO'!B10</f>
        <v>80</v>
      </c>
      <c r="C251" s="92">
        <f>'EMAD na UBS JD JAPÃO'!C10</f>
        <v>116</v>
      </c>
      <c r="D251" s="92">
        <f>'EMAD na UBS JD JAPÃO'!D10</f>
        <v>80</v>
      </c>
      <c r="E251" s="92">
        <f>'EMAD na UBS JD JAPÃO'!E10</f>
        <v>0</v>
      </c>
      <c r="F251" s="92">
        <f>'EMAD na UBS JD JAPÃO'!F10</f>
        <v>80</v>
      </c>
      <c r="G251" s="92">
        <f>'EMAD na UBS JD JAPÃO'!G10</f>
        <v>100</v>
      </c>
      <c r="H251" s="92">
        <f>'EMAD na UBS JD JAPÃO'!H10</f>
        <v>80</v>
      </c>
      <c r="I251" s="92">
        <f>'EMAD na UBS JD JAPÃO'!I10</f>
        <v>98</v>
      </c>
      <c r="J251" s="92">
        <f>'EMAD na UBS JD JAPÃO'!J10</f>
        <v>80</v>
      </c>
      <c r="K251" s="92">
        <f>'EMAD na UBS JD JAPÃO'!K10</f>
        <v>97</v>
      </c>
      <c r="L251" s="92">
        <f>'EMAD na UBS JD JAPÃO'!L10</f>
        <v>400</v>
      </c>
      <c r="M251" s="92">
        <f>'EMAD na UBS JD JAPÃO'!M10</f>
        <v>411</v>
      </c>
      <c r="N251" s="927">
        <f>'EMAD na UBS JD JAPÃO'!N10</f>
        <v>1.0275000000000001</v>
      </c>
    </row>
    <row r="252" spans="1:14" x14ac:dyDescent="0.25">
      <c r="A252" s="214" t="str">
        <f>'EMAD na UBS JD JAPÃO'!A11</f>
        <v>Clínico Geral (visita domiciliar) - 20hrs</v>
      </c>
      <c r="B252" s="934">
        <f>'EMAD na UBS JD JAPÃO'!B11</f>
        <v>110</v>
      </c>
      <c r="C252" s="92">
        <f>'EMAD na UBS JD JAPÃO'!C11</f>
        <v>134</v>
      </c>
      <c r="D252" s="92">
        <f>'EMAD na UBS JD JAPÃO'!D11</f>
        <v>110</v>
      </c>
      <c r="E252" s="92">
        <f>'EMAD na UBS JD JAPÃO'!E11</f>
        <v>115</v>
      </c>
      <c r="F252" s="92">
        <f>'EMAD na UBS JD JAPÃO'!F11</f>
        <v>110</v>
      </c>
      <c r="G252" s="92">
        <f>'EMAD na UBS JD JAPÃO'!G11</f>
        <v>116</v>
      </c>
      <c r="H252" s="92">
        <f>'EMAD na UBS JD JAPÃO'!H11</f>
        <v>110</v>
      </c>
      <c r="I252" s="92">
        <f>'EMAD na UBS JD JAPÃO'!I11</f>
        <v>116</v>
      </c>
      <c r="J252" s="92">
        <f>'EMAD na UBS JD JAPÃO'!J11</f>
        <v>110</v>
      </c>
      <c r="K252" s="92">
        <f>'EMAD na UBS JD JAPÃO'!K11</f>
        <v>116</v>
      </c>
      <c r="L252" s="92">
        <f>'EMAD na UBS JD JAPÃO'!L11</f>
        <v>550</v>
      </c>
      <c r="M252" s="92">
        <f>'EMAD na UBS JD JAPÃO'!M11</f>
        <v>597</v>
      </c>
      <c r="N252" s="927">
        <f>'EMAD na UBS JD JAPÃO'!N11</f>
        <v>1.0854545454545454</v>
      </c>
    </row>
    <row r="253" spans="1:14" x14ac:dyDescent="0.25">
      <c r="A253" s="214" t="str">
        <f>'EMAD na UBS JD JAPÃO'!A12</f>
        <v>Técnico de Enfermagem (visita domiciliar) - 30hrs</v>
      </c>
      <c r="B253" s="934">
        <f>'EMAD na UBS JD JAPÃO'!B12</f>
        <v>320</v>
      </c>
      <c r="C253" s="92">
        <f>'EMAD na UBS JD JAPÃO'!C12</f>
        <v>437</v>
      </c>
      <c r="D253" s="92">
        <f>'EMAD na UBS JD JAPÃO'!D12</f>
        <v>320</v>
      </c>
      <c r="E253" s="92">
        <f>'EMAD na UBS JD JAPÃO'!E12</f>
        <v>477</v>
      </c>
      <c r="F253" s="92">
        <f>'EMAD na UBS JD JAPÃO'!F12</f>
        <v>320</v>
      </c>
      <c r="G253" s="92">
        <f>'EMAD na UBS JD JAPÃO'!G12</f>
        <v>485</v>
      </c>
      <c r="H253" s="92">
        <f>'EMAD na UBS JD JAPÃO'!H12</f>
        <v>320</v>
      </c>
      <c r="I253" s="92">
        <f>'EMAD na UBS JD JAPÃO'!I12</f>
        <v>538</v>
      </c>
      <c r="J253" s="92">
        <f>'EMAD na UBS JD JAPÃO'!J12</f>
        <v>320</v>
      </c>
      <c r="K253" s="92">
        <f>'EMAD na UBS JD JAPÃO'!K12</f>
        <v>302</v>
      </c>
      <c r="L253" s="92">
        <f>'EMAD na UBS JD JAPÃO'!L12</f>
        <v>1600</v>
      </c>
      <c r="M253" s="92">
        <f>'EMAD na UBS JD JAPÃO'!M12</f>
        <v>2239</v>
      </c>
      <c r="N253" s="927">
        <f>'EMAD na UBS JD JAPÃO'!N12</f>
        <v>1.399375</v>
      </c>
    </row>
    <row r="254" spans="1:14" x14ac:dyDescent="0.25">
      <c r="A254" s="214" t="str">
        <f>'EMAD na UBS JD JAPÃO'!A13</f>
        <v>Assistente Social (visita domiciliar) - 30hrs</v>
      </c>
      <c r="B254" s="934">
        <f>'EMAD na UBS JD JAPÃO'!B13</f>
        <v>80</v>
      </c>
      <c r="C254" s="92">
        <f>'EMAD na UBS JD JAPÃO'!C13</f>
        <v>91</v>
      </c>
      <c r="D254" s="92">
        <f>'EMAD na UBS JD JAPÃO'!D13</f>
        <v>80</v>
      </c>
      <c r="E254" s="92">
        <f>'EMAD na UBS JD JAPÃO'!E13</f>
        <v>83</v>
      </c>
      <c r="F254" s="92">
        <f>'EMAD na UBS JD JAPÃO'!F13</f>
        <v>80</v>
      </c>
      <c r="G254" s="92">
        <f>'EMAD na UBS JD JAPÃO'!G13</f>
        <v>83</v>
      </c>
      <c r="H254" s="92">
        <f>'EMAD na UBS JD JAPÃO'!H13</f>
        <v>80</v>
      </c>
      <c r="I254" s="92">
        <f>'EMAD na UBS JD JAPÃO'!I13</f>
        <v>85</v>
      </c>
      <c r="J254" s="92">
        <f>'EMAD na UBS JD JAPÃO'!J13</f>
        <v>80</v>
      </c>
      <c r="K254" s="92">
        <f>'EMAD na UBS JD JAPÃO'!K13</f>
        <v>88</v>
      </c>
      <c r="L254" s="92">
        <f>'EMAD na UBS JD JAPÃO'!L13</f>
        <v>400</v>
      </c>
      <c r="M254" s="92">
        <f>'EMAD na UBS JD JAPÃO'!M13</f>
        <v>430</v>
      </c>
      <c r="N254" s="927">
        <f>'EMAD na UBS JD JAPÃO'!N13</f>
        <v>1.075</v>
      </c>
    </row>
    <row r="255" spans="1:14" x14ac:dyDescent="0.25">
      <c r="A255" s="214" t="str">
        <f>'EMAD na UBS JD JAPÃO'!A14</f>
        <v>Nº de pacientes ativos em Atendimento</v>
      </c>
      <c r="B255" s="934">
        <f>'EMAD na UBS JD JAPÃO'!B14</f>
        <v>82</v>
      </c>
      <c r="C255" s="92">
        <f>'EMAD na UBS JD JAPÃO'!C14</f>
        <v>91</v>
      </c>
      <c r="D255" s="92">
        <f>'EMAD na UBS JD JAPÃO'!D14</f>
        <v>82</v>
      </c>
      <c r="E255" s="92">
        <f>'EMAD na UBS JD JAPÃO'!E14</f>
        <v>85</v>
      </c>
      <c r="F255" s="92">
        <f>'EMAD na UBS JD JAPÃO'!F14</f>
        <v>82</v>
      </c>
      <c r="G255" s="92">
        <f>'EMAD na UBS JD JAPÃO'!G14</f>
        <v>87</v>
      </c>
      <c r="H255" s="92">
        <f>'EMAD na UBS JD JAPÃO'!H14</f>
        <v>82</v>
      </c>
      <c r="I255" s="92">
        <f>'EMAD na UBS JD JAPÃO'!I14</f>
        <v>85</v>
      </c>
      <c r="J255" s="92">
        <f>'EMAD na UBS JD JAPÃO'!J14</f>
        <v>82</v>
      </c>
      <c r="K255" s="92">
        <f>'EMAD na UBS JD JAPÃO'!K14</f>
        <v>87</v>
      </c>
      <c r="L255" s="92">
        <f>'EMAD na UBS JD JAPÃO'!L14</f>
        <v>410</v>
      </c>
      <c r="M255" s="92">
        <f>'EMAD na UBS JD JAPÃO'!M14</f>
        <v>435</v>
      </c>
      <c r="N255" s="927">
        <f>'EMAD na UBS JD JAPÃO'!N14</f>
        <v>1.0609756097560976</v>
      </c>
    </row>
    <row r="256" spans="1:14" ht="15.75" thickBot="1" x14ac:dyDescent="0.3">
      <c r="A256" s="214" t="str">
        <f>'EMAD na UBS JD JAPÃO'!A15</f>
        <v>Nº desospitalização</v>
      </c>
      <c r="B256" s="934">
        <f>'EMAD na UBS JD JAPÃO'!B15</f>
        <v>9</v>
      </c>
      <c r="C256" s="92">
        <f>'EMAD na UBS JD JAPÃO'!C15</f>
        <v>12</v>
      </c>
      <c r="D256" s="92">
        <f>'EMAD na UBS JD JAPÃO'!D15</f>
        <v>9</v>
      </c>
      <c r="E256" s="92">
        <f>'EMAD na UBS JD JAPÃO'!E15</f>
        <v>7</v>
      </c>
      <c r="F256" s="92">
        <f>'EMAD na UBS JD JAPÃO'!F15</f>
        <v>9</v>
      </c>
      <c r="G256" s="92">
        <f>'EMAD na UBS JD JAPÃO'!G15</f>
        <v>15</v>
      </c>
      <c r="H256" s="92">
        <f>'EMAD na UBS JD JAPÃO'!H15</f>
        <v>9</v>
      </c>
      <c r="I256" s="92">
        <f>'EMAD na UBS JD JAPÃO'!I15</f>
        <v>20</v>
      </c>
      <c r="J256" s="92">
        <f>'EMAD na UBS JD JAPÃO'!J15</f>
        <v>9</v>
      </c>
      <c r="K256" s="92">
        <f>'EMAD na UBS JD JAPÃO'!K15</f>
        <v>18</v>
      </c>
      <c r="L256" s="92">
        <f>'EMAD na UBS JD JAPÃO'!L15</f>
        <v>45</v>
      </c>
      <c r="M256" s="92">
        <f>'EMAD na UBS JD JAPÃO'!M15</f>
        <v>72</v>
      </c>
      <c r="N256" s="927">
        <f>'EMAD na UBS JD JAPÃO'!N15</f>
        <v>1.6</v>
      </c>
    </row>
    <row r="257" spans="1:14" s="832" customFormat="1" ht="16.5" customHeight="1" thickBot="1" x14ac:dyDescent="0.25">
      <c r="A257" s="846" t="str">
        <f>'EMAD na UBS JD JAPÃO'!A16</f>
        <v>TOTAL</v>
      </c>
      <c r="B257" s="946">
        <f>'EMAD na UBS JD JAPÃO'!B16</f>
        <v>901</v>
      </c>
      <c r="C257" s="848">
        <f>'EMAD na UBS JD JAPÃO'!C16</f>
        <v>1078</v>
      </c>
      <c r="D257" s="848">
        <f>'EMAD na UBS JD JAPÃO'!D16</f>
        <v>901</v>
      </c>
      <c r="E257" s="848">
        <f>'EMAD na UBS JD JAPÃO'!E16</f>
        <v>972</v>
      </c>
      <c r="F257" s="848">
        <f>'EMAD na UBS JD JAPÃO'!F16</f>
        <v>901</v>
      </c>
      <c r="G257" s="848">
        <f>'EMAD na UBS JD JAPÃO'!G16</f>
        <v>1128</v>
      </c>
      <c r="H257" s="848">
        <f>'EMAD na UBS JD JAPÃO'!H16</f>
        <v>901</v>
      </c>
      <c r="I257" s="848">
        <f>'EMAD na UBS JD JAPÃO'!I16</f>
        <v>1230</v>
      </c>
      <c r="J257" s="848">
        <f>'EMAD na UBS JD JAPÃO'!J16</f>
        <v>901</v>
      </c>
      <c r="K257" s="848">
        <f>'EMAD na UBS JD JAPÃO'!K16</f>
        <v>947</v>
      </c>
      <c r="L257" s="848">
        <f>'EMAD na UBS JD JAPÃO'!L16</f>
        <v>4505</v>
      </c>
      <c r="M257" s="848">
        <f>'EMAD na UBS JD JAPÃO'!M16</f>
        <v>5355</v>
      </c>
      <c r="N257" s="928">
        <f>'EMAD na UBS JD JAPÃO'!N16</f>
        <v>1.1886792452830188</v>
      </c>
    </row>
    <row r="259" spans="1:14" ht="15.75" x14ac:dyDescent="0.25">
      <c r="A259" s="936" t="s">
        <v>661</v>
      </c>
      <c r="B259" s="947"/>
      <c r="C259" s="937"/>
      <c r="D259" s="938"/>
      <c r="E259" s="938"/>
      <c r="F259" s="938"/>
      <c r="G259" s="938"/>
      <c r="H259" s="938"/>
      <c r="I259" s="938"/>
      <c r="J259" s="938"/>
      <c r="K259" s="938"/>
      <c r="L259" s="937"/>
      <c r="M259" s="937"/>
      <c r="N259" s="937"/>
    </row>
    <row r="260" spans="1:14" x14ac:dyDescent="0.25">
      <c r="A260" s="919"/>
      <c r="B260" s="981" t="s">
        <v>486</v>
      </c>
      <c r="C260" s="981"/>
      <c r="D260" s="981" t="s">
        <v>682</v>
      </c>
      <c r="E260" s="981"/>
      <c r="F260" s="981" t="s">
        <v>683</v>
      </c>
      <c r="G260" s="981"/>
      <c r="H260" s="981" t="s">
        <v>684</v>
      </c>
      <c r="I260" s="981"/>
      <c r="J260" s="981" t="s">
        <v>688</v>
      </c>
      <c r="K260" s="981"/>
      <c r="L260" s="996" t="s">
        <v>487</v>
      </c>
      <c r="M260" s="996"/>
      <c r="N260" s="996"/>
    </row>
    <row r="261" spans="1:14" ht="15.75" thickBot="1" x14ac:dyDescent="0.3">
      <c r="A261" s="844" t="s">
        <v>14</v>
      </c>
      <c r="B261" s="941" t="s">
        <v>489</v>
      </c>
      <c r="C261" s="850" t="s">
        <v>488</v>
      </c>
      <c r="D261" s="920" t="s">
        <v>489</v>
      </c>
      <c r="E261" s="850" t="s">
        <v>488</v>
      </c>
      <c r="F261" s="920" t="s">
        <v>489</v>
      </c>
      <c r="G261" s="850" t="s">
        <v>488</v>
      </c>
      <c r="H261" s="920" t="s">
        <v>489</v>
      </c>
      <c r="I261" s="850" t="s">
        <v>488</v>
      </c>
      <c r="J261" s="920" t="s">
        <v>489</v>
      </c>
      <c r="K261" s="850" t="s">
        <v>488</v>
      </c>
      <c r="L261" s="850" t="s">
        <v>680</v>
      </c>
      <c r="M261" s="850" t="s">
        <v>681</v>
      </c>
      <c r="N261" s="922" t="s">
        <v>1</v>
      </c>
    </row>
    <row r="262" spans="1:14" ht="15.75" thickTop="1" x14ac:dyDescent="0.25">
      <c r="A262" s="214" t="str">
        <f>'UBS Vila Ede'!A9</f>
        <v>Cirurgião Dentista (consulta /atendimento) - 20hrs</v>
      </c>
      <c r="B262" s="934">
        <f>'UBS Vila Ede'!B9</f>
        <v>783</v>
      </c>
      <c r="C262" s="92">
        <f>'UBS Vila Ede'!C9</f>
        <v>835</v>
      </c>
      <c r="D262" s="92">
        <f>'UBS Vila Ede'!D9</f>
        <v>783</v>
      </c>
      <c r="E262" s="92">
        <f>'UBS Vila Ede'!E9</f>
        <v>699</v>
      </c>
      <c r="F262" s="92">
        <f>'UBS Vila Ede'!F9</f>
        <v>783</v>
      </c>
      <c r="G262" s="92">
        <f>'UBS Vila Ede'!G9</f>
        <v>552</v>
      </c>
      <c r="H262" s="92">
        <f>'UBS Vila Ede'!H9</f>
        <v>783</v>
      </c>
      <c r="I262" s="92">
        <f>'UBS Vila Ede'!I9</f>
        <v>521</v>
      </c>
      <c r="J262" s="92">
        <f>'UBS Vila Ede'!J9</f>
        <v>783</v>
      </c>
      <c r="K262" s="92">
        <f>'UBS Vila Ede'!K9</f>
        <v>711</v>
      </c>
      <c r="L262" s="92">
        <f>'UBS Vila Ede'!L9</f>
        <v>3915</v>
      </c>
      <c r="M262" s="92">
        <f>'UBS Vila Ede'!M9</f>
        <v>3318</v>
      </c>
      <c r="N262" s="927">
        <f>'UBS Vila Ede'!N9</f>
        <v>0.84750957854406128</v>
      </c>
    </row>
    <row r="263" spans="1:14" x14ac:dyDescent="0.25">
      <c r="A263" s="214" t="str">
        <f>'UBS Vila Ede'!A10</f>
        <v>Cirurgião Dentista (TI clínico restaurador) - 20hrs</v>
      </c>
      <c r="B263" s="934">
        <f>'UBS Vila Ede'!B10</f>
        <v>117</v>
      </c>
      <c r="C263" s="92">
        <f>'UBS Vila Ede'!C10</f>
        <v>199</v>
      </c>
      <c r="D263" s="92">
        <f>'UBS Vila Ede'!D10</f>
        <v>117</v>
      </c>
      <c r="E263" s="92">
        <f>'UBS Vila Ede'!E10</f>
        <v>120</v>
      </c>
      <c r="F263" s="92">
        <f>'UBS Vila Ede'!F10</f>
        <v>117</v>
      </c>
      <c r="G263" s="92">
        <f>'UBS Vila Ede'!G10</f>
        <v>68</v>
      </c>
      <c r="H263" s="92">
        <f>'UBS Vila Ede'!H10</f>
        <v>117</v>
      </c>
      <c r="I263" s="92">
        <f>'UBS Vila Ede'!I10</f>
        <v>76</v>
      </c>
      <c r="J263" s="92">
        <f>'UBS Vila Ede'!J10</f>
        <v>117</v>
      </c>
      <c r="K263" s="92">
        <f>'UBS Vila Ede'!K10</f>
        <v>98</v>
      </c>
      <c r="L263" s="92">
        <f>'UBS Vila Ede'!L10</f>
        <v>585</v>
      </c>
      <c r="M263" s="92">
        <f>'UBS Vila Ede'!M10</f>
        <v>561</v>
      </c>
      <c r="N263" s="927">
        <f>'UBS Vila Ede'!N10</f>
        <v>0.95897435897435901</v>
      </c>
    </row>
    <row r="264" spans="1:14" x14ac:dyDescent="0.25">
      <c r="A264" s="214" t="str">
        <f>'UBS Vila Ede'!A11</f>
        <v>Cirurgião Dentista (TI prótese) - 20hrs</v>
      </c>
      <c r="B264" s="934">
        <f>'UBS Vila Ede'!B11</f>
        <v>36</v>
      </c>
      <c r="C264" s="92">
        <f>'UBS Vila Ede'!C11</f>
        <v>24</v>
      </c>
      <c r="D264" s="92">
        <f>'UBS Vila Ede'!D11</f>
        <v>36</v>
      </c>
      <c r="E264" s="92">
        <f>'UBS Vila Ede'!E11</f>
        <v>21</v>
      </c>
      <c r="F264" s="92">
        <f>'UBS Vila Ede'!F11</f>
        <v>36</v>
      </c>
      <c r="G264" s="92">
        <f>'UBS Vila Ede'!G11</f>
        <v>12</v>
      </c>
      <c r="H264" s="92">
        <f>'UBS Vila Ede'!H11</f>
        <v>36</v>
      </c>
      <c r="I264" s="92">
        <f>'UBS Vila Ede'!I11</f>
        <v>20</v>
      </c>
      <c r="J264" s="92">
        <f>'UBS Vila Ede'!J11</f>
        <v>36</v>
      </c>
      <c r="K264" s="92">
        <f>'UBS Vila Ede'!K11</f>
        <v>30</v>
      </c>
      <c r="L264" s="92">
        <f>'UBS Vila Ede'!L11</f>
        <v>180</v>
      </c>
      <c r="M264" s="92">
        <f>'UBS Vila Ede'!M11</f>
        <v>107</v>
      </c>
      <c r="N264" s="927">
        <f>'UBS Vila Ede'!N11</f>
        <v>0.59444444444444444</v>
      </c>
    </row>
    <row r="265" spans="1:14" x14ac:dyDescent="0.25">
      <c r="A265" s="214" t="str">
        <f>'UBS Vila Ede'!A12</f>
        <v>Médico Clínico (consulta) - 20hrs</v>
      </c>
      <c r="B265" s="934">
        <f>'UBS Vila Ede'!B12</f>
        <v>792</v>
      </c>
      <c r="C265" s="92">
        <f>'UBS Vila Ede'!C12</f>
        <v>692</v>
      </c>
      <c r="D265" s="92">
        <f>'UBS Vila Ede'!D12</f>
        <v>792</v>
      </c>
      <c r="E265" s="92">
        <f>'UBS Vila Ede'!E12</f>
        <v>704</v>
      </c>
      <c r="F265" s="92">
        <f>'UBS Vila Ede'!F12</f>
        <v>792</v>
      </c>
      <c r="G265" s="92">
        <f>'UBS Vila Ede'!G12</f>
        <v>639</v>
      </c>
      <c r="H265" s="92">
        <f>'UBS Vila Ede'!H12</f>
        <v>792</v>
      </c>
      <c r="I265" s="92">
        <f>'UBS Vila Ede'!I12</f>
        <v>753</v>
      </c>
      <c r="J265" s="92">
        <f>'UBS Vila Ede'!J12</f>
        <v>792</v>
      </c>
      <c r="K265" s="92">
        <f>'UBS Vila Ede'!K12</f>
        <v>912</v>
      </c>
      <c r="L265" s="92">
        <f>'UBS Vila Ede'!L12</f>
        <v>3960</v>
      </c>
      <c r="M265" s="92">
        <f>'UBS Vila Ede'!M12</f>
        <v>3700</v>
      </c>
      <c r="N265" s="927">
        <f>'UBS Vila Ede'!N12</f>
        <v>0.93434343434343436</v>
      </c>
    </row>
    <row r="266" spans="1:14" x14ac:dyDescent="0.25">
      <c r="A266" s="214" t="str">
        <f>'UBS Vila Ede'!A13</f>
        <v>Médico Pediatra (consulta) - 20hrs</v>
      </c>
      <c r="B266" s="934">
        <f>'UBS Vila Ede'!B13</f>
        <v>528</v>
      </c>
      <c r="C266" s="92">
        <f>'UBS Vila Ede'!C13</f>
        <v>393</v>
      </c>
      <c r="D266" s="92">
        <f>'UBS Vila Ede'!D13</f>
        <v>528</v>
      </c>
      <c r="E266" s="92">
        <f>'UBS Vila Ede'!E13</f>
        <v>347</v>
      </c>
      <c r="F266" s="92">
        <f>'UBS Vila Ede'!F13</f>
        <v>528</v>
      </c>
      <c r="G266" s="92">
        <f>'UBS Vila Ede'!G13</f>
        <v>380</v>
      </c>
      <c r="H266" s="92">
        <f>'UBS Vila Ede'!H13</f>
        <v>528</v>
      </c>
      <c r="I266" s="92">
        <f>'UBS Vila Ede'!I13</f>
        <v>380</v>
      </c>
      <c r="J266" s="92">
        <f>'UBS Vila Ede'!J13</f>
        <v>528</v>
      </c>
      <c r="K266" s="92">
        <f>'UBS Vila Ede'!K13</f>
        <v>426</v>
      </c>
      <c r="L266" s="92">
        <f>'UBS Vila Ede'!L13</f>
        <v>2640</v>
      </c>
      <c r="M266" s="92">
        <f>'UBS Vila Ede'!M13</f>
        <v>1926</v>
      </c>
      <c r="N266" s="927">
        <f>'UBS Vila Ede'!N13</f>
        <v>0.7295454545454545</v>
      </c>
    </row>
    <row r="267" spans="1:14" x14ac:dyDescent="0.25">
      <c r="A267" s="214" t="str">
        <f>'UBS Vila Ede'!A14</f>
        <v>Médico Psiquiatra (consulta) - 20hrs</v>
      </c>
      <c r="B267" s="934">
        <f>'UBS Vila Ede'!B14</f>
        <v>160</v>
      </c>
      <c r="C267" s="92">
        <f>'UBS Vila Ede'!C14</f>
        <v>158</v>
      </c>
      <c r="D267" s="92">
        <f>'UBS Vila Ede'!D14</f>
        <v>160</v>
      </c>
      <c r="E267" s="92">
        <f>'UBS Vila Ede'!E14</f>
        <v>80</v>
      </c>
      <c r="F267" s="92">
        <f>'UBS Vila Ede'!F14</f>
        <v>160</v>
      </c>
      <c r="G267" s="92">
        <f>'UBS Vila Ede'!G14</f>
        <v>38</v>
      </c>
      <c r="H267" s="92">
        <f>'UBS Vila Ede'!H14</f>
        <v>160</v>
      </c>
      <c r="I267" s="92">
        <f>'UBS Vila Ede'!I14</f>
        <v>16</v>
      </c>
      <c r="J267" s="92">
        <f>'UBS Vila Ede'!J14</f>
        <v>160</v>
      </c>
      <c r="K267" s="92">
        <f>'UBS Vila Ede'!K14</f>
        <v>0</v>
      </c>
      <c r="L267" s="92">
        <f>'UBS Vila Ede'!L14</f>
        <v>800</v>
      </c>
      <c r="M267" s="92">
        <f>'UBS Vila Ede'!M14</f>
        <v>292</v>
      </c>
      <c r="N267" s="927">
        <f>'UBS Vila Ede'!N14</f>
        <v>0.36499999999999999</v>
      </c>
    </row>
    <row r="268" spans="1:14" x14ac:dyDescent="0.25">
      <c r="A268" s="214" t="str">
        <f>'UBS Vila Ede'!A15</f>
        <v>Médico Ginecologista (consulta) - 20hrs</v>
      </c>
      <c r="B268" s="934">
        <f>'UBS Vila Ede'!B15</f>
        <v>528</v>
      </c>
      <c r="C268" s="92">
        <f>'UBS Vila Ede'!C15</f>
        <v>39</v>
      </c>
      <c r="D268" s="92">
        <f>'UBS Vila Ede'!D15</f>
        <v>528</v>
      </c>
      <c r="E268" s="92">
        <f>'UBS Vila Ede'!E15</f>
        <v>32</v>
      </c>
      <c r="F268" s="92">
        <f>'UBS Vila Ede'!F15</f>
        <v>528</v>
      </c>
      <c r="G268" s="92">
        <f>'UBS Vila Ede'!G15</f>
        <v>28</v>
      </c>
      <c r="H268" s="92">
        <f>'UBS Vila Ede'!H15</f>
        <v>528</v>
      </c>
      <c r="I268" s="92">
        <f>'UBS Vila Ede'!I15</f>
        <v>11</v>
      </c>
      <c r="J268" s="92">
        <f>'UBS Vila Ede'!J15</f>
        <v>528</v>
      </c>
      <c r="K268" s="92">
        <f>'UBS Vila Ede'!K15</f>
        <v>0</v>
      </c>
      <c r="L268" s="92">
        <f>'UBS Vila Ede'!L15</f>
        <v>2640</v>
      </c>
      <c r="M268" s="92">
        <f>'UBS Vila Ede'!M15</f>
        <v>110</v>
      </c>
      <c r="N268" s="927">
        <f>'UBS Vila Ede'!N15</f>
        <v>4.1666666666666664E-2</v>
      </c>
    </row>
    <row r="269" spans="1:14" x14ac:dyDescent="0.25">
      <c r="A269" s="214" t="str">
        <f>'UBS Vila Ede'!A16</f>
        <v>Enfermeiro (consulta) - 30hrs</v>
      </c>
      <c r="B269" s="934">
        <f>'UBS Vila Ede'!B16</f>
        <v>540</v>
      </c>
      <c r="C269" s="92">
        <f>'UBS Vila Ede'!C16</f>
        <v>358</v>
      </c>
      <c r="D269" s="92">
        <f>'UBS Vila Ede'!D16</f>
        <v>540</v>
      </c>
      <c r="E269" s="92">
        <f>'UBS Vila Ede'!E16</f>
        <v>479</v>
      </c>
      <c r="F269" s="92">
        <f>'UBS Vila Ede'!F16</f>
        <v>540</v>
      </c>
      <c r="G269" s="92">
        <f>'UBS Vila Ede'!G16</f>
        <v>501</v>
      </c>
      <c r="H269" s="92">
        <f>'UBS Vila Ede'!H16</f>
        <v>540</v>
      </c>
      <c r="I269" s="92">
        <f>'UBS Vila Ede'!I16</f>
        <v>588</v>
      </c>
      <c r="J269" s="92">
        <f>'UBS Vila Ede'!J16</f>
        <v>540</v>
      </c>
      <c r="K269" s="92">
        <f>'UBS Vila Ede'!K16</f>
        <v>565</v>
      </c>
      <c r="L269" s="92">
        <f>'UBS Vila Ede'!L16</f>
        <v>2700</v>
      </c>
      <c r="M269" s="92">
        <f>'UBS Vila Ede'!M16</f>
        <v>2491</v>
      </c>
      <c r="N269" s="927">
        <f>'UBS Vila Ede'!N16</f>
        <v>0.92259259259259263</v>
      </c>
    </row>
    <row r="270" spans="1:14" x14ac:dyDescent="0.25">
      <c r="A270" s="214" t="str">
        <f>'UBS Vila Ede'!A17</f>
        <v>Enfermeiro (visita) - 30hrs</v>
      </c>
      <c r="B270" s="934">
        <f>'UBS Vila Ede'!B17</f>
        <v>30</v>
      </c>
      <c r="C270" s="92">
        <f>'UBS Vila Ede'!C17</f>
        <v>78</v>
      </c>
      <c r="D270" s="92">
        <f>'UBS Vila Ede'!D17</f>
        <v>30</v>
      </c>
      <c r="E270" s="92">
        <f>'UBS Vila Ede'!E17</f>
        <v>34</v>
      </c>
      <c r="F270" s="92">
        <f>'UBS Vila Ede'!F17</f>
        <v>30</v>
      </c>
      <c r="G270" s="92">
        <f>'UBS Vila Ede'!G17</f>
        <v>31</v>
      </c>
      <c r="H270" s="92">
        <f>'UBS Vila Ede'!H17</f>
        <v>30</v>
      </c>
      <c r="I270" s="92">
        <f>'UBS Vila Ede'!I17</f>
        <v>33</v>
      </c>
      <c r="J270" s="92">
        <f>'UBS Vila Ede'!J17</f>
        <v>30</v>
      </c>
      <c r="K270" s="92">
        <f>'UBS Vila Ede'!K17</f>
        <v>46</v>
      </c>
      <c r="L270" s="92">
        <f>'UBS Vila Ede'!L17</f>
        <v>150</v>
      </c>
      <c r="M270" s="92">
        <f>'UBS Vila Ede'!M17</f>
        <v>222</v>
      </c>
      <c r="N270" s="927">
        <f>'UBS Vila Ede'!N17</f>
        <v>1.48</v>
      </c>
    </row>
    <row r="271" spans="1:14" x14ac:dyDescent="0.25">
      <c r="A271" s="214" t="str">
        <f>'UBS Vila Ede'!A18</f>
        <v>Assistente Social (consulta/ VD) - 30hrs</v>
      </c>
      <c r="B271" s="934">
        <f>'UBS Vila Ede'!B18</f>
        <v>122</v>
      </c>
      <c r="C271" s="92">
        <f>'UBS Vila Ede'!C18</f>
        <v>58</v>
      </c>
      <c r="D271" s="92">
        <f>'UBS Vila Ede'!D18</f>
        <v>122</v>
      </c>
      <c r="E271" s="92">
        <f>'UBS Vila Ede'!E18</f>
        <v>67</v>
      </c>
      <c r="F271" s="92">
        <f>'UBS Vila Ede'!F18</f>
        <v>122</v>
      </c>
      <c r="G271" s="92">
        <f>'UBS Vila Ede'!G18</f>
        <v>91</v>
      </c>
      <c r="H271" s="92">
        <f>'UBS Vila Ede'!H18</f>
        <v>122</v>
      </c>
      <c r="I271" s="92">
        <f>'UBS Vila Ede'!I18</f>
        <v>87</v>
      </c>
      <c r="J271" s="92">
        <f>'UBS Vila Ede'!J18</f>
        <v>122</v>
      </c>
      <c r="K271" s="92">
        <f>'UBS Vila Ede'!K18</f>
        <v>80</v>
      </c>
      <c r="L271" s="92">
        <f>'UBS Vila Ede'!L18</f>
        <v>610</v>
      </c>
      <c r="M271" s="92">
        <f>'UBS Vila Ede'!M18</f>
        <v>383</v>
      </c>
      <c r="N271" s="927">
        <f>'UBS Vila Ede'!N18</f>
        <v>0.62786885245901636</v>
      </c>
    </row>
    <row r="272" spans="1:14" x14ac:dyDescent="0.25">
      <c r="A272" s="214" t="str">
        <f>'UBS Vila Ede'!A19</f>
        <v>Assistente Social (nº grupos)</v>
      </c>
      <c r="B272" s="934">
        <f>'UBS Vila Ede'!B19</f>
        <v>30</v>
      </c>
      <c r="C272" s="92">
        <f>'UBS Vila Ede'!C19</f>
        <v>22</v>
      </c>
      <c r="D272" s="92">
        <f>'UBS Vila Ede'!D19</f>
        <v>30</v>
      </c>
      <c r="E272" s="92">
        <f>'UBS Vila Ede'!E19</f>
        <v>20</v>
      </c>
      <c r="F272" s="92">
        <f>'UBS Vila Ede'!F19</f>
        <v>30</v>
      </c>
      <c r="G272" s="92">
        <f>'UBS Vila Ede'!G19</f>
        <v>28</v>
      </c>
      <c r="H272" s="92">
        <f>'UBS Vila Ede'!H19</f>
        <v>30</v>
      </c>
      <c r="I272" s="92">
        <f>'UBS Vila Ede'!I19</f>
        <v>35</v>
      </c>
      <c r="J272" s="92">
        <f>'UBS Vila Ede'!J19</f>
        <v>30</v>
      </c>
      <c r="K272" s="92">
        <f>'UBS Vila Ede'!K19</f>
        <v>47</v>
      </c>
      <c r="L272" s="92">
        <f>'UBS Vila Ede'!L19</f>
        <v>150</v>
      </c>
      <c r="M272" s="92">
        <f>'UBS Vila Ede'!M19</f>
        <v>152</v>
      </c>
      <c r="N272" s="927">
        <f>'UBS Vila Ede'!N19</f>
        <v>1.0133333333333334</v>
      </c>
    </row>
    <row r="273" spans="1:14" x14ac:dyDescent="0.25">
      <c r="A273" s="214" t="str">
        <f>'UBS Vila Ede'!A20</f>
        <v>Fonoaudiólogo (consulta/ VD) - 30hrs</v>
      </c>
      <c r="B273" s="934">
        <f>'UBS Vila Ede'!B20</f>
        <v>46</v>
      </c>
      <c r="C273" s="92">
        <f>'UBS Vila Ede'!C20</f>
        <v>0</v>
      </c>
      <c r="D273" s="92">
        <f>'UBS Vila Ede'!D20</f>
        <v>46</v>
      </c>
      <c r="E273" s="92">
        <f>'UBS Vila Ede'!E20</f>
        <v>0</v>
      </c>
      <c r="F273" s="92">
        <f>'UBS Vila Ede'!F20</f>
        <v>46</v>
      </c>
      <c r="G273" s="92">
        <f>'UBS Vila Ede'!G20</f>
        <v>0</v>
      </c>
      <c r="H273" s="92">
        <f>'UBS Vila Ede'!H20</f>
        <v>46</v>
      </c>
      <c r="I273" s="92">
        <f>'UBS Vila Ede'!I20</f>
        <v>64</v>
      </c>
      <c r="J273" s="92">
        <f>'UBS Vila Ede'!J20</f>
        <v>46</v>
      </c>
      <c r="K273" s="92">
        <f>'UBS Vila Ede'!K20</f>
        <v>56</v>
      </c>
      <c r="L273" s="92">
        <f>'UBS Vila Ede'!L20</f>
        <v>230</v>
      </c>
      <c r="M273" s="92">
        <f>'UBS Vila Ede'!M20</f>
        <v>120</v>
      </c>
      <c r="N273" s="927">
        <f>'UBS Vila Ede'!N20</f>
        <v>0.52173913043478259</v>
      </c>
    </row>
    <row r="274" spans="1:14" x14ac:dyDescent="0.25">
      <c r="A274" s="214" t="str">
        <f>'UBS Vila Ede'!A21</f>
        <v>Fonoaudiólogo (nº grupos)</v>
      </c>
      <c r="B274" s="934">
        <f>'UBS Vila Ede'!B21</f>
        <v>30</v>
      </c>
      <c r="C274" s="92">
        <f>'UBS Vila Ede'!C21</f>
        <v>0</v>
      </c>
      <c r="D274" s="92">
        <f>'UBS Vila Ede'!D21</f>
        <v>30</v>
      </c>
      <c r="E274" s="92">
        <f>'UBS Vila Ede'!E21</f>
        <v>0</v>
      </c>
      <c r="F274" s="92">
        <f>'UBS Vila Ede'!F21</f>
        <v>30</v>
      </c>
      <c r="G274" s="92">
        <f>'UBS Vila Ede'!G21</f>
        <v>1</v>
      </c>
      <c r="H274" s="92">
        <f>'UBS Vila Ede'!H21</f>
        <v>30</v>
      </c>
      <c r="I274" s="92">
        <f>'UBS Vila Ede'!I21</f>
        <v>2</v>
      </c>
      <c r="J274" s="92">
        <f>'UBS Vila Ede'!J21</f>
        <v>30</v>
      </c>
      <c r="K274" s="92">
        <f>'UBS Vila Ede'!K21</f>
        <v>26</v>
      </c>
      <c r="L274" s="92">
        <f>'UBS Vila Ede'!L21</f>
        <v>150</v>
      </c>
      <c r="M274" s="92">
        <f>'UBS Vila Ede'!M21</f>
        <v>29</v>
      </c>
      <c r="N274" s="927">
        <f>'UBS Vila Ede'!N21</f>
        <v>0.19333333333333333</v>
      </c>
    </row>
    <row r="275" spans="1:14" x14ac:dyDescent="0.25">
      <c r="A275" s="214" t="str">
        <f>'UBS Vila Ede'!A22</f>
        <v>Psicólogo (consulta/ VD) - 30hrs</v>
      </c>
      <c r="B275" s="934">
        <f>'UBS Vila Ede'!B22</f>
        <v>92</v>
      </c>
      <c r="C275" s="92">
        <f>'UBS Vila Ede'!C22</f>
        <v>78</v>
      </c>
      <c r="D275" s="92">
        <f>'UBS Vila Ede'!D22</f>
        <v>92</v>
      </c>
      <c r="E275" s="92">
        <f>'UBS Vila Ede'!E22</f>
        <v>76</v>
      </c>
      <c r="F275" s="92">
        <f>'UBS Vila Ede'!F22</f>
        <v>92</v>
      </c>
      <c r="G275" s="92">
        <f>'UBS Vila Ede'!G22</f>
        <v>130</v>
      </c>
      <c r="H275" s="92">
        <f>'UBS Vila Ede'!H22</f>
        <v>92</v>
      </c>
      <c r="I275" s="92">
        <f>'UBS Vila Ede'!I22</f>
        <v>141</v>
      </c>
      <c r="J275" s="92">
        <f>'UBS Vila Ede'!J22</f>
        <v>92</v>
      </c>
      <c r="K275" s="92">
        <f>'UBS Vila Ede'!K22</f>
        <v>110</v>
      </c>
      <c r="L275" s="92">
        <f>'UBS Vila Ede'!L22</f>
        <v>460</v>
      </c>
      <c r="M275" s="92">
        <f>'UBS Vila Ede'!M22</f>
        <v>535</v>
      </c>
      <c r="N275" s="927">
        <f>'UBS Vila Ede'!N22</f>
        <v>1.1630434782608696</v>
      </c>
    </row>
    <row r="276" spans="1:14" x14ac:dyDescent="0.25">
      <c r="A276" s="214" t="str">
        <f>'UBS Vila Ede'!A23</f>
        <v>Psicólogo (nº grupos)</v>
      </c>
      <c r="B276" s="934">
        <f>'UBS Vila Ede'!B23</f>
        <v>60</v>
      </c>
      <c r="C276" s="92">
        <f>'UBS Vila Ede'!C23</f>
        <v>35</v>
      </c>
      <c r="D276" s="92">
        <f>'UBS Vila Ede'!D23</f>
        <v>60</v>
      </c>
      <c r="E276" s="92">
        <f>'UBS Vila Ede'!E23</f>
        <v>21</v>
      </c>
      <c r="F276" s="92">
        <f>'UBS Vila Ede'!F23</f>
        <v>60</v>
      </c>
      <c r="G276" s="92">
        <f>'UBS Vila Ede'!G23</f>
        <v>39</v>
      </c>
      <c r="H276" s="92">
        <f>'UBS Vila Ede'!H23</f>
        <v>60</v>
      </c>
      <c r="I276" s="92">
        <f>'UBS Vila Ede'!I23</f>
        <v>49</v>
      </c>
      <c r="J276" s="92">
        <f>'UBS Vila Ede'!J23</f>
        <v>60</v>
      </c>
      <c r="K276" s="92">
        <f>'UBS Vila Ede'!K23</f>
        <v>58</v>
      </c>
      <c r="L276" s="92">
        <f>'UBS Vila Ede'!L23</f>
        <v>300</v>
      </c>
      <c r="M276" s="92">
        <f>'UBS Vila Ede'!M23</f>
        <v>202</v>
      </c>
      <c r="N276" s="927">
        <f>'UBS Vila Ede'!N23</f>
        <v>0.67333333333333334</v>
      </c>
    </row>
    <row r="277" spans="1:14" x14ac:dyDescent="0.25">
      <c r="A277" s="214" t="str">
        <f>'UBS Vila Ede'!A24</f>
        <v>Farmacêutico (consulta/ VD) - 40hrs</v>
      </c>
      <c r="B277" s="934">
        <f>'UBS Vila Ede'!B24</f>
        <v>96</v>
      </c>
      <c r="C277" s="92">
        <f>'UBS Vila Ede'!C24</f>
        <v>98</v>
      </c>
      <c r="D277" s="92">
        <f>'UBS Vila Ede'!D24</f>
        <v>96</v>
      </c>
      <c r="E277" s="92">
        <f>'UBS Vila Ede'!E24</f>
        <v>100</v>
      </c>
      <c r="F277" s="92">
        <f>'UBS Vila Ede'!F24</f>
        <v>96</v>
      </c>
      <c r="G277" s="92">
        <f>'UBS Vila Ede'!G24</f>
        <v>51</v>
      </c>
      <c r="H277" s="92">
        <f>'UBS Vila Ede'!H24</f>
        <v>96</v>
      </c>
      <c r="I277" s="92">
        <f>'UBS Vila Ede'!I24</f>
        <v>95</v>
      </c>
      <c r="J277" s="92">
        <f>'UBS Vila Ede'!J24</f>
        <v>96</v>
      </c>
      <c r="K277" s="92">
        <f>'UBS Vila Ede'!K24</f>
        <v>123</v>
      </c>
      <c r="L277" s="92">
        <f>'UBS Vila Ede'!L24</f>
        <v>480</v>
      </c>
      <c r="M277" s="92">
        <f>'UBS Vila Ede'!M24</f>
        <v>467</v>
      </c>
      <c r="N277" s="927">
        <f>'UBS Vila Ede'!N24</f>
        <v>0.97291666666666665</v>
      </c>
    </row>
    <row r="278" spans="1:14" x14ac:dyDescent="0.25">
      <c r="A278" s="214" t="str">
        <f>'UBS Vila Ede'!A25</f>
        <v>Farmacêutico (nº grupos)</v>
      </c>
      <c r="B278" s="934">
        <f>'UBS Vila Ede'!B25</f>
        <v>16</v>
      </c>
      <c r="C278" s="92">
        <f>'UBS Vila Ede'!C25</f>
        <v>21</v>
      </c>
      <c r="D278" s="92">
        <f>'UBS Vila Ede'!D25</f>
        <v>16</v>
      </c>
      <c r="E278" s="92">
        <f>'UBS Vila Ede'!E25</f>
        <v>26</v>
      </c>
      <c r="F278" s="92">
        <f>'UBS Vila Ede'!F25</f>
        <v>16</v>
      </c>
      <c r="G278" s="92">
        <f>'UBS Vila Ede'!G25</f>
        <v>9</v>
      </c>
      <c r="H278" s="92">
        <f>'UBS Vila Ede'!H25</f>
        <v>16</v>
      </c>
      <c r="I278" s="92">
        <f>'UBS Vila Ede'!I25</f>
        <v>16</v>
      </c>
      <c r="J278" s="92">
        <f>'UBS Vila Ede'!J25</f>
        <v>16</v>
      </c>
      <c r="K278" s="92">
        <f>'UBS Vila Ede'!K25</f>
        <v>30</v>
      </c>
      <c r="L278" s="92">
        <f>'UBS Vila Ede'!L25</f>
        <v>80</v>
      </c>
      <c r="M278" s="92">
        <f>'UBS Vila Ede'!M25</f>
        <v>102</v>
      </c>
      <c r="N278" s="927">
        <f>'UBS Vila Ede'!N25</f>
        <v>1.2749999999999999</v>
      </c>
    </row>
    <row r="279" spans="1:14" x14ac:dyDescent="0.25">
      <c r="A279" s="214" t="str">
        <f>'UBS Vila Ede'!A26</f>
        <v>Técnico de Enfermagem (Visitas) - 30hrs</v>
      </c>
      <c r="B279" s="934">
        <f>'UBS Vila Ede'!B26</f>
        <v>120</v>
      </c>
      <c r="C279" s="92">
        <f>'UBS Vila Ede'!C26</f>
        <v>111</v>
      </c>
      <c r="D279" s="92">
        <f>'UBS Vila Ede'!D26</f>
        <v>120</v>
      </c>
      <c r="E279" s="92">
        <f>'UBS Vila Ede'!E26</f>
        <v>151</v>
      </c>
      <c r="F279" s="92">
        <f>'UBS Vila Ede'!F26</f>
        <v>120</v>
      </c>
      <c r="G279" s="92">
        <f>'UBS Vila Ede'!G26</f>
        <v>141</v>
      </c>
      <c r="H279" s="92">
        <f>'UBS Vila Ede'!H26</f>
        <v>120</v>
      </c>
      <c r="I279" s="92">
        <f>'UBS Vila Ede'!I26</f>
        <v>135</v>
      </c>
      <c r="J279" s="92">
        <f>'UBS Vila Ede'!J26</f>
        <v>120</v>
      </c>
      <c r="K279" s="92">
        <f>'UBS Vila Ede'!K26</f>
        <v>115</v>
      </c>
      <c r="L279" s="92">
        <f>'UBS Vila Ede'!L26</f>
        <v>600</v>
      </c>
      <c r="M279" s="92">
        <f>'UBS Vila Ede'!M26</f>
        <v>653</v>
      </c>
      <c r="N279" s="927">
        <f>'UBS Vila Ede'!N26</f>
        <v>1.0883333333333334</v>
      </c>
    </row>
    <row r="280" spans="1:14" x14ac:dyDescent="0.25">
      <c r="A280" s="214" t="str">
        <f>'UBS Vila Ede'!A27</f>
        <v>PICS - Atividades Coletivas</v>
      </c>
      <c r="B280" s="934">
        <f>'UBS Vila Ede'!B27</f>
        <v>7</v>
      </c>
      <c r="C280" s="92">
        <f>'UBS Vila Ede'!C27</f>
        <v>13</v>
      </c>
      <c r="D280" s="92">
        <f>'UBS Vila Ede'!D27</f>
        <v>7</v>
      </c>
      <c r="E280" s="92">
        <f>'UBS Vila Ede'!E27</f>
        <v>13</v>
      </c>
      <c r="F280" s="92">
        <f>'UBS Vila Ede'!F27</f>
        <v>7</v>
      </c>
      <c r="G280" s="92">
        <f>'UBS Vila Ede'!G27</f>
        <v>11</v>
      </c>
      <c r="H280" s="92">
        <f>'UBS Vila Ede'!H27</f>
        <v>7</v>
      </c>
      <c r="I280" s="92">
        <f>'UBS Vila Ede'!I27</f>
        <v>11</v>
      </c>
      <c r="J280" s="92">
        <f>'UBS Vila Ede'!J27</f>
        <v>7</v>
      </c>
      <c r="K280" s="92">
        <f>'UBS Vila Ede'!K27</f>
        <v>13</v>
      </c>
      <c r="L280" s="92">
        <f>'UBS Vila Ede'!L27</f>
        <v>35</v>
      </c>
      <c r="M280" s="92">
        <f>'UBS Vila Ede'!M27</f>
        <v>61</v>
      </c>
      <c r="N280" s="927">
        <f>'UBS Vila Ede'!N27</f>
        <v>1.7428571428571429</v>
      </c>
    </row>
    <row r="281" spans="1:14" ht="15.75" thickBot="1" x14ac:dyDescent="0.3">
      <c r="A281" s="214" t="str">
        <f>'UBS Vila Ede'!A28</f>
        <v>PICS - Atividades Individuais</v>
      </c>
      <c r="B281" s="934">
        <f>'UBS Vila Ede'!B28</f>
        <v>10</v>
      </c>
      <c r="C281" s="92">
        <f>'UBS Vila Ede'!C28</f>
        <v>9</v>
      </c>
      <c r="D281" s="92">
        <f>'UBS Vila Ede'!D28</f>
        <v>10</v>
      </c>
      <c r="E281" s="92">
        <f>'UBS Vila Ede'!E28</f>
        <v>7</v>
      </c>
      <c r="F281" s="92">
        <f>'UBS Vila Ede'!F28</f>
        <v>10</v>
      </c>
      <c r="G281" s="92">
        <f>'UBS Vila Ede'!G28</f>
        <v>31</v>
      </c>
      <c r="H281" s="92">
        <f>'UBS Vila Ede'!H28</f>
        <v>10</v>
      </c>
      <c r="I281" s="92">
        <f>'UBS Vila Ede'!I28</f>
        <v>30</v>
      </c>
      <c r="J281" s="92">
        <f>'UBS Vila Ede'!J28</f>
        <v>10</v>
      </c>
      <c r="K281" s="92">
        <f>'UBS Vila Ede'!K28</f>
        <v>13</v>
      </c>
      <c r="L281" s="92">
        <f>'UBS Vila Ede'!L28</f>
        <v>50</v>
      </c>
      <c r="M281" s="92">
        <f>'UBS Vila Ede'!M28</f>
        <v>90</v>
      </c>
      <c r="N281" s="927">
        <f>'UBS Vila Ede'!N28</f>
        <v>1.8</v>
      </c>
    </row>
    <row r="282" spans="1:14" ht="15.75" thickBot="1" x14ac:dyDescent="0.3">
      <c r="A282" s="846" t="str">
        <f>'UBS Vila Ede'!A29</f>
        <v>TOTAL</v>
      </c>
      <c r="B282" s="946">
        <f>'UBS Vila Ede'!B29</f>
        <v>4143</v>
      </c>
      <c r="C282" s="848">
        <f>'UBS Vila Ede'!C29</f>
        <v>3221</v>
      </c>
      <c r="D282" s="848">
        <f>'UBS Vila Ede'!D29</f>
        <v>4143</v>
      </c>
      <c r="E282" s="848">
        <f>'UBS Vila Ede'!E29</f>
        <v>2997</v>
      </c>
      <c r="F282" s="848">
        <f>'UBS Vila Ede'!F29</f>
        <v>4143</v>
      </c>
      <c r="G282" s="848">
        <f>'UBS Vila Ede'!G29</f>
        <v>2781</v>
      </c>
      <c r="H282" s="848">
        <f>'UBS Vila Ede'!H29</f>
        <v>4143</v>
      </c>
      <c r="I282" s="848">
        <f>'UBS Vila Ede'!I29</f>
        <v>3063</v>
      </c>
      <c r="J282" s="848">
        <f>'UBS Vila Ede'!J29</f>
        <v>4143</v>
      </c>
      <c r="K282" s="848">
        <f>'UBS Vila Ede'!K29</f>
        <v>3459</v>
      </c>
      <c r="L282" s="848">
        <f>'UBS Vila Ede'!L29</f>
        <v>20715</v>
      </c>
      <c r="M282" s="848">
        <f>'UBS Vila Ede'!M29</f>
        <v>15521</v>
      </c>
      <c r="N282" s="928">
        <f>'UBS Vila Ede'!N29</f>
        <v>0.74926381848901757</v>
      </c>
    </row>
    <row r="284" spans="1:14" ht="15.75" x14ac:dyDescent="0.25">
      <c r="A284" s="936" t="s">
        <v>662</v>
      </c>
      <c r="B284" s="947"/>
      <c r="C284" s="937"/>
      <c r="D284" s="938"/>
      <c r="E284" s="938"/>
      <c r="F284" s="938"/>
      <c r="G284" s="938"/>
      <c r="H284" s="938"/>
      <c r="I284" s="938"/>
      <c r="J284" s="938"/>
      <c r="K284" s="938"/>
      <c r="L284" s="937"/>
      <c r="M284" s="937"/>
      <c r="N284" s="937"/>
    </row>
    <row r="285" spans="1:14" x14ac:dyDescent="0.25">
      <c r="A285" s="919"/>
      <c r="B285" s="981" t="s">
        <v>486</v>
      </c>
      <c r="C285" s="981"/>
      <c r="D285" s="981" t="s">
        <v>682</v>
      </c>
      <c r="E285" s="981"/>
      <c r="F285" s="981" t="s">
        <v>683</v>
      </c>
      <c r="G285" s="981"/>
      <c r="H285" s="981" t="s">
        <v>684</v>
      </c>
      <c r="I285" s="981"/>
      <c r="J285" s="981" t="s">
        <v>688</v>
      </c>
      <c r="K285" s="981"/>
      <c r="L285" s="996" t="s">
        <v>487</v>
      </c>
      <c r="M285" s="996"/>
      <c r="N285" s="996"/>
    </row>
    <row r="286" spans="1:14" ht="15.75" thickBot="1" x14ac:dyDescent="0.3">
      <c r="A286" s="844" t="s">
        <v>14</v>
      </c>
      <c r="B286" s="941" t="s">
        <v>489</v>
      </c>
      <c r="C286" s="850" t="s">
        <v>488</v>
      </c>
      <c r="D286" s="920" t="s">
        <v>489</v>
      </c>
      <c r="E286" s="850" t="s">
        <v>488</v>
      </c>
      <c r="F286" s="920" t="s">
        <v>489</v>
      </c>
      <c r="G286" s="850" t="s">
        <v>488</v>
      </c>
      <c r="H286" s="920" t="s">
        <v>489</v>
      </c>
      <c r="I286" s="850" t="s">
        <v>488</v>
      </c>
      <c r="J286" s="920" t="s">
        <v>489</v>
      </c>
      <c r="K286" s="850" t="s">
        <v>488</v>
      </c>
      <c r="L286" s="850" t="s">
        <v>680</v>
      </c>
      <c r="M286" s="850" t="s">
        <v>681</v>
      </c>
      <c r="N286" s="922" t="s">
        <v>1</v>
      </c>
    </row>
    <row r="287" spans="1:14" ht="15.75" thickTop="1" x14ac:dyDescent="0.25">
      <c r="A287" s="214" t="str">
        <f>'UBS Vila Leonor'!A9</f>
        <v>Cirurgião Dentista (consulta /atendimento) - 20hrs</v>
      </c>
      <c r="B287" s="934">
        <f>'UBS Vila Leonor'!B9</f>
        <v>522</v>
      </c>
      <c r="C287" s="92">
        <f>'UBS Vila Leonor'!C9</f>
        <v>602</v>
      </c>
      <c r="D287" s="92">
        <f>'UBS Vila Leonor'!D9</f>
        <v>522</v>
      </c>
      <c r="E287" s="92">
        <f>'UBS Vila Leonor'!E9</f>
        <v>610</v>
      </c>
      <c r="F287" s="92">
        <f>'UBS Vila Leonor'!F9</f>
        <v>522</v>
      </c>
      <c r="G287" s="92">
        <f>'UBS Vila Leonor'!G9</f>
        <v>583</v>
      </c>
      <c r="H287" s="92">
        <f>'UBS Vila Leonor'!H9</f>
        <v>522</v>
      </c>
      <c r="I287" s="92">
        <f>'UBS Vila Leonor'!I9</f>
        <v>556</v>
      </c>
      <c r="J287" s="92">
        <f>'UBS Vila Leonor'!J9</f>
        <v>522</v>
      </c>
      <c r="K287" s="92">
        <f>'UBS Vila Leonor'!K9</f>
        <v>559</v>
      </c>
      <c r="L287" s="92">
        <f>'UBS Vila Leonor'!L9</f>
        <v>2610</v>
      </c>
      <c r="M287" s="92">
        <f>'UBS Vila Leonor'!M9</f>
        <v>2910</v>
      </c>
      <c r="N287" s="927">
        <f>'UBS Vila Leonor'!N9</f>
        <v>1.1149425287356323</v>
      </c>
    </row>
    <row r="288" spans="1:14" x14ac:dyDescent="0.25">
      <c r="A288" s="214" t="str">
        <f>'UBS Vila Leonor'!A10</f>
        <v>Cirurgião Dentista (TI clínico restaurador) - 20hrs</v>
      </c>
      <c r="B288" s="934">
        <f>'UBS Vila Leonor'!B10</f>
        <v>78</v>
      </c>
      <c r="C288" s="92">
        <f>'UBS Vila Leonor'!C10</f>
        <v>82</v>
      </c>
      <c r="D288" s="92">
        <f>'UBS Vila Leonor'!D10</f>
        <v>78</v>
      </c>
      <c r="E288" s="92">
        <f>'UBS Vila Leonor'!E10</f>
        <v>105</v>
      </c>
      <c r="F288" s="92">
        <f>'UBS Vila Leonor'!F10</f>
        <v>78</v>
      </c>
      <c r="G288" s="92">
        <f>'UBS Vila Leonor'!G10</f>
        <v>66</v>
      </c>
      <c r="H288" s="92">
        <f>'UBS Vila Leonor'!H10</f>
        <v>78</v>
      </c>
      <c r="I288" s="92">
        <f>'UBS Vila Leonor'!I10</f>
        <v>79</v>
      </c>
      <c r="J288" s="92">
        <f>'UBS Vila Leonor'!J10</f>
        <v>78</v>
      </c>
      <c r="K288" s="92">
        <f>'UBS Vila Leonor'!K10</f>
        <v>81</v>
      </c>
      <c r="L288" s="92">
        <f>'UBS Vila Leonor'!L10</f>
        <v>390</v>
      </c>
      <c r="M288" s="92">
        <f>'UBS Vila Leonor'!M10</f>
        <v>413</v>
      </c>
      <c r="N288" s="927">
        <f>'UBS Vila Leonor'!N10</f>
        <v>1.058974358974359</v>
      </c>
    </row>
    <row r="289" spans="1:14" x14ac:dyDescent="0.25">
      <c r="A289" s="214" t="str">
        <f>'UBS Vila Leonor'!A11</f>
        <v>Cirurgião Dentista (TI prótese) - 20hrs</v>
      </c>
      <c r="B289" s="934">
        <f>'UBS Vila Leonor'!B11</f>
        <v>24</v>
      </c>
      <c r="C289" s="92">
        <f>'UBS Vila Leonor'!C11</f>
        <v>15</v>
      </c>
      <c r="D289" s="92">
        <f>'UBS Vila Leonor'!D11</f>
        <v>24</v>
      </c>
      <c r="E289" s="92">
        <f>'UBS Vila Leonor'!E11</f>
        <v>22</v>
      </c>
      <c r="F289" s="92">
        <f>'UBS Vila Leonor'!F11</f>
        <v>24</v>
      </c>
      <c r="G289" s="92">
        <f>'UBS Vila Leonor'!G11</f>
        <v>24</v>
      </c>
      <c r="H289" s="92">
        <f>'UBS Vila Leonor'!H11</f>
        <v>24</v>
      </c>
      <c r="I289" s="92">
        <f>'UBS Vila Leonor'!I11</f>
        <v>19</v>
      </c>
      <c r="J289" s="92">
        <f>'UBS Vila Leonor'!J11</f>
        <v>24</v>
      </c>
      <c r="K289" s="92">
        <f>'UBS Vila Leonor'!K11</f>
        <v>16</v>
      </c>
      <c r="L289" s="92">
        <f>'UBS Vila Leonor'!L11</f>
        <v>120</v>
      </c>
      <c r="M289" s="92">
        <f>'UBS Vila Leonor'!M11</f>
        <v>96</v>
      </c>
      <c r="N289" s="927">
        <f>'UBS Vila Leonor'!N11</f>
        <v>0.8</v>
      </c>
    </row>
    <row r="290" spans="1:14" x14ac:dyDescent="0.25">
      <c r="A290" s="214" t="str">
        <f>'UBS Vila Leonor'!A12</f>
        <v>Médico Clínico (consulta) - 20hrs</v>
      </c>
      <c r="B290" s="934">
        <f>'UBS Vila Leonor'!B12</f>
        <v>660</v>
      </c>
      <c r="C290" s="92">
        <f>'UBS Vila Leonor'!C12</f>
        <v>633</v>
      </c>
      <c r="D290" s="92">
        <f>'UBS Vila Leonor'!D12</f>
        <v>660</v>
      </c>
      <c r="E290" s="92">
        <f>'UBS Vila Leonor'!E12</f>
        <v>499</v>
      </c>
      <c r="F290" s="92">
        <f>'UBS Vila Leonor'!F12</f>
        <v>660</v>
      </c>
      <c r="G290" s="92">
        <f>'UBS Vila Leonor'!G12</f>
        <v>594</v>
      </c>
      <c r="H290" s="92">
        <f>'UBS Vila Leonor'!H12</f>
        <v>660</v>
      </c>
      <c r="I290" s="92">
        <f>'UBS Vila Leonor'!I12</f>
        <v>625</v>
      </c>
      <c r="J290" s="92">
        <f>'UBS Vila Leonor'!J12</f>
        <v>660</v>
      </c>
      <c r="K290" s="92">
        <f>'UBS Vila Leonor'!K12</f>
        <v>521</v>
      </c>
      <c r="L290" s="92">
        <f>'UBS Vila Leonor'!L12</f>
        <v>3300</v>
      </c>
      <c r="M290" s="92">
        <f>'UBS Vila Leonor'!M12</f>
        <v>2872</v>
      </c>
      <c r="N290" s="927">
        <f>'UBS Vila Leonor'!N12</f>
        <v>0.87030303030303036</v>
      </c>
    </row>
    <row r="291" spans="1:14" x14ac:dyDescent="0.25">
      <c r="A291" s="214" t="str">
        <f>'UBS Vila Leonor'!A13</f>
        <v>Médico Pediatra (consulta) - 20hrs</v>
      </c>
      <c r="B291" s="934">
        <f>'UBS Vila Leonor'!B13</f>
        <v>396</v>
      </c>
      <c r="C291" s="92">
        <f>'UBS Vila Leonor'!C13</f>
        <v>206</v>
      </c>
      <c r="D291" s="92">
        <f>'UBS Vila Leonor'!D13</f>
        <v>396</v>
      </c>
      <c r="E291" s="92">
        <f>'UBS Vila Leonor'!E13</f>
        <v>208</v>
      </c>
      <c r="F291" s="92">
        <f>'UBS Vila Leonor'!F13</f>
        <v>396</v>
      </c>
      <c r="G291" s="92">
        <f>'UBS Vila Leonor'!G13</f>
        <v>304</v>
      </c>
      <c r="H291" s="92">
        <f>'UBS Vila Leonor'!H13</f>
        <v>396</v>
      </c>
      <c r="I291" s="92">
        <f>'UBS Vila Leonor'!I13</f>
        <v>331</v>
      </c>
      <c r="J291" s="92">
        <f>'UBS Vila Leonor'!J13</f>
        <v>396</v>
      </c>
      <c r="K291" s="92">
        <f>'UBS Vila Leonor'!K13</f>
        <v>377</v>
      </c>
      <c r="L291" s="92">
        <f>'UBS Vila Leonor'!L13</f>
        <v>1980</v>
      </c>
      <c r="M291" s="92">
        <f>'UBS Vila Leonor'!M13</f>
        <v>1426</v>
      </c>
      <c r="N291" s="927">
        <f>'UBS Vila Leonor'!N13</f>
        <v>0.72020202020202018</v>
      </c>
    </row>
    <row r="292" spans="1:14" x14ac:dyDescent="0.25">
      <c r="A292" s="214" t="str">
        <f>'UBS Vila Leonor'!A14</f>
        <v>Médico Psiquiatra (consulta) - 20hrs</v>
      </c>
      <c r="B292" s="934">
        <f>'UBS Vila Leonor'!B14</f>
        <v>80</v>
      </c>
      <c r="C292" s="92">
        <f>'UBS Vila Leonor'!C14</f>
        <v>0</v>
      </c>
      <c r="D292" s="92">
        <f>'UBS Vila Leonor'!D14</f>
        <v>80</v>
      </c>
      <c r="E292" s="92">
        <f>'UBS Vila Leonor'!E14</f>
        <v>0</v>
      </c>
      <c r="F292" s="92">
        <f>'UBS Vila Leonor'!F14</f>
        <v>80</v>
      </c>
      <c r="G292" s="92">
        <f>'UBS Vila Leonor'!G14</f>
        <v>0</v>
      </c>
      <c r="H292" s="92">
        <f>'UBS Vila Leonor'!H14</f>
        <v>80</v>
      </c>
      <c r="I292" s="92">
        <f>'UBS Vila Leonor'!I14</f>
        <v>0</v>
      </c>
      <c r="J292" s="92">
        <f>'UBS Vila Leonor'!J14</f>
        <v>80</v>
      </c>
      <c r="K292" s="92">
        <f>'UBS Vila Leonor'!K14</f>
        <v>0</v>
      </c>
      <c r="L292" s="92">
        <f>'UBS Vila Leonor'!L14</f>
        <v>400</v>
      </c>
      <c r="M292" s="92">
        <f>'UBS Vila Leonor'!M14</f>
        <v>0</v>
      </c>
      <c r="N292" s="927">
        <f>'UBS Vila Leonor'!N14</f>
        <v>0</v>
      </c>
    </row>
    <row r="293" spans="1:14" x14ac:dyDescent="0.25">
      <c r="A293" s="214" t="str">
        <f>'UBS Vila Leonor'!A15</f>
        <v>Médico Ginecologista (consulta) - 20hrs</v>
      </c>
      <c r="B293" s="934">
        <f>'UBS Vila Leonor'!B15</f>
        <v>528</v>
      </c>
      <c r="C293" s="92">
        <f>'UBS Vila Leonor'!C15</f>
        <v>298</v>
      </c>
      <c r="D293" s="92">
        <f>'UBS Vila Leonor'!D15</f>
        <v>528</v>
      </c>
      <c r="E293" s="92">
        <f>'UBS Vila Leonor'!E15</f>
        <v>354</v>
      </c>
      <c r="F293" s="92">
        <f>'UBS Vila Leonor'!F15</f>
        <v>528</v>
      </c>
      <c r="G293" s="92">
        <f>'UBS Vila Leonor'!G15</f>
        <v>354</v>
      </c>
      <c r="H293" s="92">
        <f>'UBS Vila Leonor'!H15</f>
        <v>528</v>
      </c>
      <c r="I293" s="92">
        <f>'UBS Vila Leonor'!I15</f>
        <v>326</v>
      </c>
      <c r="J293" s="92">
        <f>'UBS Vila Leonor'!J15</f>
        <v>528</v>
      </c>
      <c r="K293" s="92">
        <f>'UBS Vila Leonor'!K15</f>
        <v>304</v>
      </c>
      <c r="L293" s="92">
        <f>'UBS Vila Leonor'!L15</f>
        <v>2640</v>
      </c>
      <c r="M293" s="92">
        <f>'UBS Vila Leonor'!M15</f>
        <v>1636</v>
      </c>
      <c r="N293" s="927">
        <f>'UBS Vila Leonor'!N15</f>
        <v>0.61969696969696975</v>
      </c>
    </row>
    <row r="294" spans="1:14" x14ac:dyDescent="0.25">
      <c r="A294" s="214" t="str">
        <f>'UBS Vila Leonor'!A16</f>
        <v>Enfermeiro (consulta) - 30hrs</v>
      </c>
      <c r="B294" s="934">
        <f>'UBS Vila Leonor'!B16</f>
        <v>432</v>
      </c>
      <c r="C294" s="92">
        <f>'UBS Vila Leonor'!C16</f>
        <v>474</v>
      </c>
      <c r="D294" s="92">
        <f>'UBS Vila Leonor'!D16</f>
        <v>432</v>
      </c>
      <c r="E294" s="92">
        <f>'UBS Vila Leonor'!E16</f>
        <v>655</v>
      </c>
      <c r="F294" s="92">
        <f>'UBS Vila Leonor'!F16</f>
        <v>432</v>
      </c>
      <c r="G294" s="92">
        <f>'UBS Vila Leonor'!G16</f>
        <v>620</v>
      </c>
      <c r="H294" s="92">
        <f>'UBS Vila Leonor'!H16</f>
        <v>432</v>
      </c>
      <c r="I294" s="92">
        <f>'UBS Vila Leonor'!I16</f>
        <v>626</v>
      </c>
      <c r="J294" s="92">
        <f>'UBS Vila Leonor'!J16</f>
        <v>432</v>
      </c>
      <c r="K294" s="92">
        <f>'UBS Vila Leonor'!K16</f>
        <v>471</v>
      </c>
      <c r="L294" s="92">
        <f>'UBS Vila Leonor'!L16</f>
        <v>2160</v>
      </c>
      <c r="M294" s="92">
        <f>'UBS Vila Leonor'!M16</f>
        <v>2846</v>
      </c>
      <c r="N294" s="927">
        <f>'UBS Vila Leonor'!N16</f>
        <v>1.3175925925925926</v>
      </c>
    </row>
    <row r="295" spans="1:14" x14ac:dyDescent="0.25">
      <c r="A295" s="214" t="str">
        <f>'UBS Vila Leonor'!A17</f>
        <v>Enfermeiro (visita) - 30hrs</v>
      </c>
      <c r="B295" s="934">
        <f>'UBS Vila Leonor'!B17</f>
        <v>24</v>
      </c>
      <c r="C295" s="92">
        <f>'UBS Vila Leonor'!C17</f>
        <v>13</v>
      </c>
      <c r="D295" s="92">
        <f>'UBS Vila Leonor'!D17</f>
        <v>24</v>
      </c>
      <c r="E295" s="92">
        <f>'UBS Vila Leonor'!E17</f>
        <v>32</v>
      </c>
      <c r="F295" s="92">
        <f>'UBS Vila Leonor'!F17</f>
        <v>24</v>
      </c>
      <c r="G295" s="92">
        <f>'UBS Vila Leonor'!G17</f>
        <v>36</v>
      </c>
      <c r="H295" s="92">
        <f>'UBS Vila Leonor'!H17</f>
        <v>24</v>
      </c>
      <c r="I295" s="92">
        <f>'UBS Vila Leonor'!I17</f>
        <v>36</v>
      </c>
      <c r="J295" s="92">
        <f>'UBS Vila Leonor'!J17</f>
        <v>24</v>
      </c>
      <c r="K295" s="92">
        <f>'UBS Vila Leonor'!K17</f>
        <v>24</v>
      </c>
      <c r="L295" s="92">
        <f>'UBS Vila Leonor'!L17</f>
        <v>120</v>
      </c>
      <c r="M295" s="92">
        <f>'UBS Vila Leonor'!M17</f>
        <v>141</v>
      </c>
      <c r="N295" s="927">
        <f>'UBS Vila Leonor'!N17</f>
        <v>1.175</v>
      </c>
    </row>
    <row r="296" spans="1:14" x14ac:dyDescent="0.25">
      <c r="A296" s="214" t="str">
        <f>'UBS Vila Leonor'!A18</f>
        <v>Assistente Social (consulta/ VD) - 30hrs</v>
      </c>
      <c r="B296" s="934">
        <f>'UBS Vila Leonor'!B18</f>
        <v>122</v>
      </c>
      <c r="C296" s="92">
        <f>'UBS Vila Leonor'!C18</f>
        <v>120</v>
      </c>
      <c r="D296" s="92">
        <f>'UBS Vila Leonor'!D18</f>
        <v>122</v>
      </c>
      <c r="E296" s="92">
        <f>'UBS Vila Leonor'!E18</f>
        <v>127</v>
      </c>
      <c r="F296" s="92">
        <f>'UBS Vila Leonor'!F18</f>
        <v>122</v>
      </c>
      <c r="G296" s="92">
        <f>'UBS Vila Leonor'!G18</f>
        <v>122</v>
      </c>
      <c r="H296" s="92">
        <f>'UBS Vila Leonor'!H18</f>
        <v>122</v>
      </c>
      <c r="I296" s="92">
        <f>'UBS Vila Leonor'!I18</f>
        <v>89</v>
      </c>
      <c r="J296" s="92">
        <f>'UBS Vila Leonor'!J18</f>
        <v>122</v>
      </c>
      <c r="K296" s="92">
        <f>'UBS Vila Leonor'!K18</f>
        <v>141</v>
      </c>
      <c r="L296" s="92">
        <f>'UBS Vila Leonor'!L18</f>
        <v>610</v>
      </c>
      <c r="M296" s="92">
        <f>'UBS Vila Leonor'!M18</f>
        <v>599</v>
      </c>
      <c r="N296" s="927">
        <f>'UBS Vila Leonor'!N18</f>
        <v>0.9819672131147541</v>
      </c>
    </row>
    <row r="297" spans="1:14" x14ac:dyDescent="0.25">
      <c r="A297" s="214" t="str">
        <f>'UBS Vila Leonor'!A19</f>
        <v>Assistente Social (nº grupos)</v>
      </c>
      <c r="B297" s="934">
        <f>'UBS Vila Leonor'!B19</f>
        <v>30</v>
      </c>
      <c r="C297" s="92">
        <f>'UBS Vila Leonor'!C19</f>
        <v>45</v>
      </c>
      <c r="D297" s="92">
        <f>'UBS Vila Leonor'!D19</f>
        <v>30</v>
      </c>
      <c r="E297" s="92">
        <f>'UBS Vila Leonor'!E19</f>
        <v>40</v>
      </c>
      <c r="F297" s="92">
        <f>'UBS Vila Leonor'!F19</f>
        <v>30</v>
      </c>
      <c r="G297" s="92">
        <f>'UBS Vila Leonor'!G19</f>
        <v>78</v>
      </c>
      <c r="H297" s="92">
        <f>'UBS Vila Leonor'!H19</f>
        <v>30</v>
      </c>
      <c r="I297" s="92">
        <f>'UBS Vila Leonor'!I19</f>
        <v>55</v>
      </c>
      <c r="J297" s="92">
        <f>'UBS Vila Leonor'!J19</f>
        <v>30</v>
      </c>
      <c r="K297" s="92">
        <f>'UBS Vila Leonor'!K19</f>
        <v>48</v>
      </c>
      <c r="L297" s="92">
        <f>'UBS Vila Leonor'!L19</f>
        <v>150</v>
      </c>
      <c r="M297" s="92">
        <f>'UBS Vila Leonor'!M19</f>
        <v>266</v>
      </c>
      <c r="N297" s="927">
        <f>'UBS Vila Leonor'!N19</f>
        <v>1.7733333333333334</v>
      </c>
    </row>
    <row r="298" spans="1:14" x14ac:dyDescent="0.25">
      <c r="A298" s="214" t="str">
        <f>'UBS Vila Leonor'!A20</f>
        <v>Fonoaudiólogo (consulta/ VD) - 8hrs</v>
      </c>
      <c r="B298" s="934">
        <f>'UBS Vila Leonor'!B20</f>
        <v>12</v>
      </c>
      <c r="C298" s="92">
        <f>'UBS Vila Leonor'!C20</f>
        <v>4</v>
      </c>
      <c r="D298" s="92">
        <f>'UBS Vila Leonor'!D20</f>
        <v>12</v>
      </c>
      <c r="E298" s="92">
        <f>'UBS Vila Leonor'!E20</f>
        <v>15</v>
      </c>
      <c r="F298" s="92">
        <f>'UBS Vila Leonor'!F20</f>
        <v>12</v>
      </c>
      <c r="G298" s="92">
        <f>'UBS Vila Leonor'!G20</f>
        <v>14</v>
      </c>
      <c r="H298" s="92">
        <f>'UBS Vila Leonor'!H20</f>
        <v>12</v>
      </c>
      <c r="I298" s="92">
        <f>'UBS Vila Leonor'!I20</f>
        <v>15</v>
      </c>
      <c r="J298" s="92">
        <f>'UBS Vila Leonor'!J20</f>
        <v>12</v>
      </c>
      <c r="K298" s="92">
        <f>'UBS Vila Leonor'!K20</f>
        <v>15</v>
      </c>
      <c r="L298" s="92">
        <f>'UBS Vila Leonor'!L20</f>
        <v>60</v>
      </c>
      <c r="M298" s="92">
        <f>'UBS Vila Leonor'!M20</f>
        <v>63</v>
      </c>
      <c r="N298" s="927">
        <f>'UBS Vila Leonor'!N20</f>
        <v>1.05</v>
      </c>
    </row>
    <row r="299" spans="1:14" x14ac:dyDescent="0.25">
      <c r="A299" s="214" t="str">
        <f>'UBS Vila Leonor'!A21</f>
        <v>Fonoaudiólogo (nº grupos)</v>
      </c>
      <c r="B299" s="934">
        <f>'UBS Vila Leonor'!B21</f>
        <v>8</v>
      </c>
      <c r="C299" s="92">
        <f>'UBS Vila Leonor'!C21</f>
        <v>0</v>
      </c>
      <c r="D299" s="92">
        <f>'UBS Vila Leonor'!D21</f>
        <v>8</v>
      </c>
      <c r="E299" s="92">
        <f>'UBS Vila Leonor'!E21</f>
        <v>7</v>
      </c>
      <c r="F299" s="92">
        <f>'UBS Vila Leonor'!F21</f>
        <v>8</v>
      </c>
      <c r="G299" s="92">
        <f>'UBS Vila Leonor'!G21</f>
        <v>10</v>
      </c>
      <c r="H299" s="92">
        <f>'UBS Vila Leonor'!H21</f>
        <v>8</v>
      </c>
      <c r="I299" s="92">
        <f>'UBS Vila Leonor'!I21</f>
        <v>10</v>
      </c>
      <c r="J299" s="92">
        <f>'UBS Vila Leonor'!J21</f>
        <v>8</v>
      </c>
      <c r="K299" s="92">
        <f>'UBS Vila Leonor'!K21</f>
        <v>7</v>
      </c>
      <c r="L299" s="92">
        <f>'UBS Vila Leonor'!L21</f>
        <v>40</v>
      </c>
      <c r="M299" s="92">
        <f>'UBS Vila Leonor'!M21</f>
        <v>34</v>
      </c>
      <c r="N299" s="927">
        <f>'UBS Vila Leonor'!N21</f>
        <v>0.85</v>
      </c>
    </row>
    <row r="300" spans="1:14" x14ac:dyDescent="0.25">
      <c r="A300" s="214" t="str">
        <f>'UBS Vila Leonor'!A22</f>
        <v>Farmacêutico (consulta/ VD) - 40hrs</v>
      </c>
      <c r="B300" s="934">
        <f>'UBS Vila Leonor'!B22</f>
        <v>96</v>
      </c>
      <c r="C300" s="92">
        <f>'UBS Vila Leonor'!C22</f>
        <v>116</v>
      </c>
      <c r="D300" s="92">
        <f>'UBS Vila Leonor'!D22</f>
        <v>96</v>
      </c>
      <c r="E300" s="92">
        <f>'UBS Vila Leonor'!E22</f>
        <v>56</v>
      </c>
      <c r="F300" s="92">
        <f>'UBS Vila Leonor'!F22</f>
        <v>96</v>
      </c>
      <c r="G300" s="92">
        <f>'UBS Vila Leonor'!G22</f>
        <v>53</v>
      </c>
      <c r="H300" s="92">
        <f>'UBS Vila Leonor'!H22</f>
        <v>96</v>
      </c>
      <c r="I300" s="92">
        <f>'UBS Vila Leonor'!I22</f>
        <v>57</v>
      </c>
      <c r="J300" s="92">
        <f>'UBS Vila Leonor'!J22</f>
        <v>96</v>
      </c>
      <c r="K300" s="92">
        <f>'UBS Vila Leonor'!K22</f>
        <v>65</v>
      </c>
      <c r="L300" s="92">
        <f>'UBS Vila Leonor'!L22</f>
        <v>480</v>
      </c>
      <c r="M300" s="92">
        <f>'UBS Vila Leonor'!M22</f>
        <v>347</v>
      </c>
      <c r="N300" s="927">
        <f>'UBS Vila Leonor'!N22</f>
        <v>0.72291666666666665</v>
      </c>
    </row>
    <row r="301" spans="1:14" x14ac:dyDescent="0.25">
      <c r="A301" s="214" t="str">
        <f>'UBS Vila Leonor'!A23</f>
        <v>Farmacêutico (nº grupos)</v>
      </c>
      <c r="B301" s="934">
        <f>'UBS Vila Leonor'!B23</f>
        <v>16</v>
      </c>
      <c r="C301" s="92">
        <f>'UBS Vila Leonor'!C23</f>
        <v>24</v>
      </c>
      <c r="D301" s="92">
        <f>'UBS Vila Leonor'!D23</f>
        <v>16</v>
      </c>
      <c r="E301" s="92">
        <f>'UBS Vila Leonor'!E23</f>
        <v>13</v>
      </c>
      <c r="F301" s="92">
        <f>'UBS Vila Leonor'!F23</f>
        <v>16</v>
      </c>
      <c r="G301" s="92">
        <f>'UBS Vila Leonor'!G23</f>
        <v>8</v>
      </c>
      <c r="H301" s="92">
        <f>'UBS Vila Leonor'!H23</f>
        <v>16</v>
      </c>
      <c r="I301" s="92">
        <f>'UBS Vila Leonor'!I23</f>
        <v>14</v>
      </c>
      <c r="J301" s="92">
        <f>'UBS Vila Leonor'!J23</f>
        <v>16</v>
      </c>
      <c r="K301" s="92">
        <f>'UBS Vila Leonor'!K23</f>
        <v>16</v>
      </c>
      <c r="L301" s="92">
        <f>'UBS Vila Leonor'!L23</f>
        <v>80</v>
      </c>
      <c r="M301" s="92">
        <f>'UBS Vila Leonor'!M23</f>
        <v>75</v>
      </c>
      <c r="N301" s="927">
        <f>'UBS Vila Leonor'!N23</f>
        <v>0.9375</v>
      </c>
    </row>
    <row r="302" spans="1:14" x14ac:dyDescent="0.25">
      <c r="A302" s="214" t="str">
        <f>'UBS Vila Leonor'!A24</f>
        <v>Nutricionista (consulta/ VD) - 30hrs</v>
      </c>
      <c r="B302" s="934">
        <f>'UBS Vila Leonor'!B24</f>
        <v>60</v>
      </c>
      <c r="C302" s="92">
        <f>'UBS Vila Leonor'!C24</f>
        <v>0</v>
      </c>
      <c r="D302" s="92">
        <f>'UBS Vila Leonor'!D24</f>
        <v>60</v>
      </c>
      <c r="E302" s="92">
        <f>'UBS Vila Leonor'!E24</f>
        <v>0</v>
      </c>
      <c r="F302" s="92">
        <f>'UBS Vila Leonor'!F24</f>
        <v>60</v>
      </c>
      <c r="G302" s="92">
        <f>'UBS Vila Leonor'!G24</f>
        <v>0</v>
      </c>
      <c r="H302" s="92">
        <f>'UBS Vila Leonor'!H24</f>
        <v>60</v>
      </c>
      <c r="I302" s="92">
        <f>'UBS Vila Leonor'!I24</f>
        <v>23</v>
      </c>
      <c r="J302" s="92">
        <f>'UBS Vila Leonor'!J24</f>
        <v>60</v>
      </c>
      <c r="K302" s="92">
        <f>'UBS Vila Leonor'!K24</f>
        <v>88</v>
      </c>
      <c r="L302" s="92">
        <f>'UBS Vila Leonor'!L24</f>
        <v>300</v>
      </c>
      <c r="M302" s="92">
        <f>'UBS Vila Leonor'!M24</f>
        <v>111</v>
      </c>
      <c r="N302" s="927">
        <f>'UBS Vila Leonor'!N24</f>
        <v>0.37</v>
      </c>
    </row>
    <row r="303" spans="1:14" x14ac:dyDescent="0.25">
      <c r="A303" s="214" t="str">
        <f>'UBS Vila Leonor'!A25</f>
        <v>Nutricionista (nº grupos)</v>
      </c>
      <c r="B303" s="934">
        <f>'UBS Vila Leonor'!B25</f>
        <v>40</v>
      </c>
      <c r="C303" s="92">
        <f>'UBS Vila Leonor'!C25</f>
        <v>0</v>
      </c>
      <c r="D303" s="92">
        <f>'UBS Vila Leonor'!D25</f>
        <v>40</v>
      </c>
      <c r="E303" s="92">
        <f>'UBS Vila Leonor'!E25</f>
        <v>0</v>
      </c>
      <c r="F303" s="92">
        <f>'UBS Vila Leonor'!F25</f>
        <v>40</v>
      </c>
      <c r="G303" s="92">
        <f>'UBS Vila Leonor'!G25</f>
        <v>0</v>
      </c>
      <c r="H303" s="92">
        <f>'UBS Vila Leonor'!H25</f>
        <v>40</v>
      </c>
      <c r="I303" s="92">
        <f>'UBS Vila Leonor'!I25</f>
        <v>22</v>
      </c>
      <c r="J303" s="92">
        <f>'UBS Vila Leonor'!J25</f>
        <v>40</v>
      </c>
      <c r="K303" s="92">
        <f>'UBS Vila Leonor'!K25</f>
        <v>45</v>
      </c>
      <c r="L303" s="92">
        <f>'UBS Vila Leonor'!L25</f>
        <v>200</v>
      </c>
      <c r="M303" s="92">
        <f>'UBS Vila Leonor'!M25</f>
        <v>67</v>
      </c>
      <c r="N303" s="927">
        <f>'UBS Vila Leonor'!N25</f>
        <v>0.33500000000000002</v>
      </c>
    </row>
    <row r="304" spans="1:14" x14ac:dyDescent="0.25">
      <c r="A304" s="214" t="str">
        <f>'UBS Vila Leonor'!A26</f>
        <v>Psicólogo (consulta/ VD) - 30hrs</v>
      </c>
      <c r="B304" s="934">
        <f>'UBS Vila Leonor'!B26</f>
        <v>92</v>
      </c>
      <c r="C304" s="92">
        <f>'UBS Vila Leonor'!C26</f>
        <v>56</v>
      </c>
      <c r="D304" s="92">
        <f>'UBS Vila Leonor'!D26</f>
        <v>92</v>
      </c>
      <c r="E304" s="92">
        <f>'UBS Vila Leonor'!E26</f>
        <v>37</v>
      </c>
      <c r="F304" s="92">
        <f>'UBS Vila Leonor'!F26</f>
        <v>92</v>
      </c>
      <c r="G304" s="92">
        <f>'UBS Vila Leonor'!G26</f>
        <v>102</v>
      </c>
      <c r="H304" s="92">
        <f>'UBS Vila Leonor'!H26</f>
        <v>92</v>
      </c>
      <c r="I304" s="92">
        <f>'UBS Vila Leonor'!I26</f>
        <v>90</v>
      </c>
      <c r="J304" s="92">
        <f>'UBS Vila Leonor'!J26</f>
        <v>92</v>
      </c>
      <c r="K304" s="92">
        <f>'UBS Vila Leonor'!K26</f>
        <v>56</v>
      </c>
      <c r="L304" s="92">
        <f>'UBS Vila Leonor'!L26</f>
        <v>460</v>
      </c>
      <c r="M304" s="92">
        <f>'UBS Vila Leonor'!M26</f>
        <v>341</v>
      </c>
      <c r="N304" s="927">
        <f>'UBS Vila Leonor'!N26</f>
        <v>0.74130434782608701</v>
      </c>
    </row>
    <row r="305" spans="1:14" x14ac:dyDescent="0.25">
      <c r="A305" s="214" t="str">
        <f>'UBS Vila Leonor'!A27</f>
        <v>Psicólogo (nº grupos)</v>
      </c>
      <c r="B305" s="934">
        <f>'UBS Vila Leonor'!B27</f>
        <v>60</v>
      </c>
      <c r="C305" s="92">
        <f>'UBS Vila Leonor'!C27</f>
        <v>28</v>
      </c>
      <c r="D305" s="92">
        <f>'UBS Vila Leonor'!D27</f>
        <v>60</v>
      </c>
      <c r="E305" s="92">
        <f>'UBS Vila Leonor'!E27</f>
        <v>29</v>
      </c>
      <c r="F305" s="92">
        <f>'UBS Vila Leonor'!F27</f>
        <v>60</v>
      </c>
      <c r="G305" s="92">
        <f>'UBS Vila Leonor'!G27</f>
        <v>69</v>
      </c>
      <c r="H305" s="92">
        <f>'UBS Vila Leonor'!H27</f>
        <v>60</v>
      </c>
      <c r="I305" s="92">
        <f>'UBS Vila Leonor'!I27</f>
        <v>63</v>
      </c>
      <c r="J305" s="92">
        <f>'UBS Vila Leonor'!J27</f>
        <v>60</v>
      </c>
      <c r="K305" s="92">
        <f>'UBS Vila Leonor'!K27</f>
        <v>28</v>
      </c>
      <c r="L305" s="92">
        <f>'UBS Vila Leonor'!L27</f>
        <v>300</v>
      </c>
      <c r="M305" s="92">
        <f>'UBS Vila Leonor'!M27</f>
        <v>217</v>
      </c>
      <c r="N305" s="927">
        <f>'UBS Vila Leonor'!N27</f>
        <v>0.72333333333333338</v>
      </c>
    </row>
    <row r="306" spans="1:14" x14ac:dyDescent="0.25">
      <c r="A306" s="214" t="str">
        <f>'UBS Vila Leonor'!A28</f>
        <v>Aux/Técnico de Enfermagem (Visitas) - 30hrs</v>
      </c>
      <c r="B306" s="934">
        <f>'UBS Vila Leonor'!B28</f>
        <v>120</v>
      </c>
      <c r="C306" s="92">
        <f>'UBS Vila Leonor'!C28</f>
        <v>104</v>
      </c>
      <c r="D306" s="92">
        <f>'UBS Vila Leonor'!D28</f>
        <v>120</v>
      </c>
      <c r="E306" s="92">
        <f>'UBS Vila Leonor'!E28</f>
        <v>120</v>
      </c>
      <c r="F306" s="92">
        <f>'UBS Vila Leonor'!F28</f>
        <v>120</v>
      </c>
      <c r="G306" s="92">
        <f>'UBS Vila Leonor'!G28</f>
        <v>100</v>
      </c>
      <c r="H306" s="92">
        <f>'UBS Vila Leonor'!H28</f>
        <v>120</v>
      </c>
      <c r="I306" s="92">
        <f>'UBS Vila Leonor'!I28</f>
        <v>118</v>
      </c>
      <c r="J306" s="92">
        <f>'UBS Vila Leonor'!J28</f>
        <v>120</v>
      </c>
      <c r="K306" s="92">
        <f>'UBS Vila Leonor'!K28</f>
        <v>110</v>
      </c>
      <c r="L306" s="92">
        <f>'UBS Vila Leonor'!L28</f>
        <v>600</v>
      </c>
      <c r="M306" s="92">
        <f>'UBS Vila Leonor'!M28</f>
        <v>552</v>
      </c>
      <c r="N306" s="927">
        <f>'UBS Vila Leonor'!N28</f>
        <v>0.92</v>
      </c>
    </row>
    <row r="307" spans="1:14" x14ac:dyDescent="0.25">
      <c r="A307" s="214" t="str">
        <f>'UBS Vila Leonor'!A29</f>
        <v>PICS - Atividades Coletivas</v>
      </c>
      <c r="B307" s="934">
        <f>'UBS Vila Leonor'!B29</f>
        <v>7</v>
      </c>
      <c r="C307" s="92">
        <f>'UBS Vila Leonor'!C29</f>
        <v>8</v>
      </c>
      <c r="D307" s="92">
        <f>'UBS Vila Leonor'!D29</f>
        <v>7</v>
      </c>
      <c r="E307" s="92">
        <f>'UBS Vila Leonor'!E29</f>
        <v>7</v>
      </c>
      <c r="F307" s="92">
        <f>'UBS Vila Leonor'!F29</f>
        <v>7</v>
      </c>
      <c r="G307" s="92">
        <f>'UBS Vila Leonor'!G29</f>
        <v>9</v>
      </c>
      <c r="H307" s="92">
        <f>'UBS Vila Leonor'!H29</f>
        <v>7</v>
      </c>
      <c r="I307" s="92">
        <f>'UBS Vila Leonor'!I29</f>
        <v>8</v>
      </c>
      <c r="J307" s="92">
        <f>'UBS Vila Leonor'!J29</f>
        <v>7</v>
      </c>
      <c r="K307" s="92">
        <f>'UBS Vila Leonor'!K29</f>
        <v>10</v>
      </c>
      <c r="L307" s="92">
        <f>'UBS Vila Leonor'!L29</f>
        <v>35</v>
      </c>
      <c r="M307" s="92">
        <f>'UBS Vila Leonor'!M29</f>
        <v>42</v>
      </c>
      <c r="N307" s="927">
        <f>'UBS Vila Leonor'!N29</f>
        <v>1.2</v>
      </c>
    </row>
    <row r="308" spans="1:14" ht="15.75" thickBot="1" x14ac:dyDescent="0.3">
      <c r="A308" s="214" t="str">
        <f>'UBS Vila Leonor'!A30</f>
        <v>PICS - Atividades Individuais</v>
      </c>
      <c r="B308" s="934">
        <f>'UBS Vila Leonor'!B30</f>
        <v>10</v>
      </c>
      <c r="C308" s="92">
        <f>'UBS Vila Leonor'!C30</f>
        <v>14</v>
      </c>
      <c r="D308" s="92">
        <f>'UBS Vila Leonor'!D30</f>
        <v>10</v>
      </c>
      <c r="E308" s="92">
        <f>'UBS Vila Leonor'!E30</f>
        <v>35</v>
      </c>
      <c r="F308" s="92">
        <f>'UBS Vila Leonor'!F30</f>
        <v>10</v>
      </c>
      <c r="G308" s="92">
        <f>'UBS Vila Leonor'!G30</f>
        <v>17</v>
      </c>
      <c r="H308" s="92">
        <f>'UBS Vila Leonor'!H30</f>
        <v>10</v>
      </c>
      <c r="I308" s="92">
        <f>'UBS Vila Leonor'!I30</f>
        <v>24</v>
      </c>
      <c r="J308" s="92">
        <f>'UBS Vila Leonor'!J30</f>
        <v>10</v>
      </c>
      <c r="K308" s="92">
        <f>'UBS Vila Leonor'!K30</f>
        <v>41</v>
      </c>
      <c r="L308" s="92">
        <f>'UBS Vila Leonor'!L30</f>
        <v>50</v>
      </c>
      <c r="M308" s="92">
        <f>'UBS Vila Leonor'!M30</f>
        <v>131</v>
      </c>
      <c r="N308" s="927">
        <f>'UBS Vila Leonor'!N30</f>
        <v>2.62</v>
      </c>
    </row>
    <row r="309" spans="1:14" ht="15.75" thickBot="1" x14ac:dyDescent="0.3">
      <c r="A309" s="846" t="str">
        <f>'UBS Vila Leonor'!A31</f>
        <v>TOTAL</v>
      </c>
      <c r="B309" s="946">
        <f>'UBS Vila Leonor'!B31</f>
        <v>3417</v>
      </c>
      <c r="C309" s="848">
        <f>'UBS Vila Leonor'!C31</f>
        <v>2842</v>
      </c>
      <c r="D309" s="848">
        <f>'UBS Vila Leonor'!D31</f>
        <v>3417</v>
      </c>
      <c r="E309" s="848">
        <f>'UBS Vila Leonor'!E31</f>
        <v>2971</v>
      </c>
      <c r="F309" s="848">
        <f>'UBS Vila Leonor'!F31</f>
        <v>3417</v>
      </c>
      <c r="G309" s="848">
        <f>'UBS Vila Leonor'!G31</f>
        <v>3163</v>
      </c>
      <c r="H309" s="848">
        <f>'UBS Vila Leonor'!H31</f>
        <v>3417</v>
      </c>
      <c r="I309" s="848">
        <f>'UBS Vila Leonor'!I31</f>
        <v>3186</v>
      </c>
      <c r="J309" s="848">
        <f>'UBS Vila Leonor'!J31</f>
        <v>3417</v>
      </c>
      <c r="K309" s="848">
        <f>'UBS Vila Leonor'!K31</f>
        <v>3023</v>
      </c>
      <c r="L309" s="848">
        <f>'UBS Vila Leonor'!L31</f>
        <v>17085</v>
      </c>
      <c r="M309" s="848">
        <f>'UBS Vila Leonor'!M31</f>
        <v>15185</v>
      </c>
      <c r="N309" s="928">
        <f>'UBS Vila Leonor'!N31</f>
        <v>0.88879133743049454</v>
      </c>
    </row>
    <row r="311" spans="1:14" ht="15.75" x14ac:dyDescent="0.25">
      <c r="A311" s="936" t="s">
        <v>663</v>
      </c>
      <c r="B311" s="947"/>
      <c r="C311" s="937"/>
      <c r="D311" s="938"/>
      <c r="E311" s="938"/>
      <c r="F311" s="938"/>
      <c r="G311" s="938"/>
      <c r="H311" s="938"/>
      <c r="I311" s="938"/>
      <c r="J311" s="938"/>
      <c r="K311" s="938"/>
      <c r="L311" s="937"/>
      <c r="M311" s="937"/>
      <c r="N311" s="937"/>
    </row>
    <row r="312" spans="1:14" x14ac:dyDescent="0.25">
      <c r="A312" s="919"/>
      <c r="B312" s="981" t="s">
        <v>486</v>
      </c>
      <c r="C312" s="981"/>
      <c r="D312" s="981" t="s">
        <v>682</v>
      </c>
      <c r="E312" s="981"/>
      <c r="F312" s="981" t="s">
        <v>683</v>
      </c>
      <c r="G312" s="981"/>
      <c r="H312" s="981" t="s">
        <v>684</v>
      </c>
      <c r="I312" s="981"/>
      <c r="J312" s="981" t="s">
        <v>688</v>
      </c>
      <c r="K312" s="981"/>
      <c r="L312" s="996" t="s">
        <v>487</v>
      </c>
      <c r="M312" s="996"/>
      <c r="N312" s="996"/>
    </row>
    <row r="313" spans="1:14" ht="15.75" thickBot="1" x14ac:dyDescent="0.3">
      <c r="A313" s="844" t="s">
        <v>14</v>
      </c>
      <c r="B313" s="941" t="s">
        <v>489</v>
      </c>
      <c r="C313" s="850" t="s">
        <v>488</v>
      </c>
      <c r="D313" s="920" t="s">
        <v>489</v>
      </c>
      <c r="E313" s="850" t="s">
        <v>488</v>
      </c>
      <c r="F313" s="920" t="s">
        <v>489</v>
      </c>
      <c r="G313" s="850" t="s">
        <v>488</v>
      </c>
      <c r="H313" s="920" t="s">
        <v>489</v>
      </c>
      <c r="I313" s="850" t="s">
        <v>488</v>
      </c>
      <c r="J313" s="920" t="s">
        <v>489</v>
      </c>
      <c r="K313" s="850" t="s">
        <v>488</v>
      </c>
      <c r="L313" s="850" t="s">
        <v>680</v>
      </c>
      <c r="M313" s="850" t="s">
        <v>681</v>
      </c>
      <c r="N313" s="922" t="s">
        <v>1</v>
      </c>
    </row>
    <row r="314" spans="1:14" ht="15.75" thickTop="1" x14ac:dyDescent="0.25">
      <c r="A314" s="214" t="str">
        <f>'UBS Vila Sabrina'!A9</f>
        <v>Cirurgião Dentista (consulta /atendimento) - 20hrs</v>
      </c>
      <c r="B314" s="934">
        <f>'UBS Vila Sabrina'!B9</f>
        <v>522</v>
      </c>
      <c r="C314" s="92">
        <f>'UBS Vila Sabrina'!C9</f>
        <v>636</v>
      </c>
      <c r="D314" s="92">
        <f>'UBS Vila Sabrina'!D9</f>
        <v>522</v>
      </c>
      <c r="E314" s="92">
        <f>'UBS Vila Sabrina'!E9</f>
        <v>603</v>
      </c>
      <c r="F314" s="92">
        <f>'UBS Vila Sabrina'!F9</f>
        <v>522</v>
      </c>
      <c r="G314" s="92">
        <f>'UBS Vila Sabrina'!G9</f>
        <v>586</v>
      </c>
      <c r="H314" s="92">
        <f>'UBS Vila Sabrina'!H9</f>
        <v>522</v>
      </c>
      <c r="I314" s="92">
        <f>'UBS Vila Sabrina'!I9</f>
        <v>346</v>
      </c>
      <c r="J314" s="92">
        <f>'UBS Vila Sabrina'!J9</f>
        <v>522</v>
      </c>
      <c r="K314" s="92">
        <f>'UBS Vila Sabrina'!K9</f>
        <v>605</v>
      </c>
      <c r="L314" s="92">
        <f>'UBS Vila Sabrina'!L9</f>
        <v>2610</v>
      </c>
      <c r="M314" s="92">
        <f>'UBS Vila Sabrina'!M9</f>
        <v>2776</v>
      </c>
      <c r="N314" s="927">
        <f>'UBS Vila Sabrina'!N9</f>
        <v>1.0636015325670498</v>
      </c>
    </row>
    <row r="315" spans="1:14" x14ac:dyDescent="0.25">
      <c r="A315" s="214" t="str">
        <f>'UBS Vila Sabrina'!A10</f>
        <v>Cirurgião Dentista (TI clínico restaurador) - 20hrs</v>
      </c>
      <c r="B315" s="934">
        <f>'UBS Vila Sabrina'!B10</f>
        <v>78</v>
      </c>
      <c r="C315" s="92">
        <f>'UBS Vila Sabrina'!C10</f>
        <v>104</v>
      </c>
      <c r="D315" s="92">
        <f>'UBS Vila Sabrina'!D10</f>
        <v>78</v>
      </c>
      <c r="E315" s="92">
        <f>'UBS Vila Sabrina'!E10</f>
        <v>100</v>
      </c>
      <c r="F315" s="92">
        <f>'UBS Vila Sabrina'!F10</f>
        <v>78</v>
      </c>
      <c r="G315" s="92">
        <f>'UBS Vila Sabrina'!G10</f>
        <v>90</v>
      </c>
      <c r="H315" s="92">
        <f>'UBS Vila Sabrina'!H10</f>
        <v>78</v>
      </c>
      <c r="I315" s="92">
        <f>'UBS Vila Sabrina'!I10</f>
        <v>38</v>
      </c>
      <c r="J315" s="92">
        <f>'UBS Vila Sabrina'!J10</f>
        <v>78</v>
      </c>
      <c r="K315" s="92">
        <f>'UBS Vila Sabrina'!K10</f>
        <v>89</v>
      </c>
      <c r="L315" s="92">
        <f>'UBS Vila Sabrina'!L10</f>
        <v>390</v>
      </c>
      <c r="M315" s="92">
        <f>'UBS Vila Sabrina'!M10</f>
        <v>421</v>
      </c>
      <c r="N315" s="927">
        <f>'UBS Vila Sabrina'!N10</f>
        <v>1.0794871794871794</v>
      </c>
    </row>
    <row r="316" spans="1:14" x14ac:dyDescent="0.25">
      <c r="A316" s="214" t="str">
        <f>'UBS Vila Sabrina'!A11</f>
        <v>Cirurgião Dentista (TI prótese) - 20hrs</v>
      </c>
      <c r="B316" s="934">
        <f>'UBS Vila Sabrina'!B11</f>
        <v>24</v>
      </c>
      <c r="C316" s="92">
        <f>'UBS Vila Sabrina'!C11</f>
        <v>21</v>
      </c>
      <c r="D316" s="92">
        <f>'UBS Vila Sabrina'!D11</f>
        <v>24</v>
      </c>
      <c r="E316" s="92">
        <f>'UBS Vila Sabrina'!E11</f>
        <v>19</v>
      </c>
      <c r="F316" s="92">
        <f>'UBS Vila Sabrina'!F11</f>
        <v>24</v>
      </c>
      <c r="G316" s="92">
        <f>'UBS Vila Sabrina'!G11</f>
        <v>21</v>
      </c>
      <c r="H316" s="92">
        <f>'UBS Vila Sabrina'!H11</f>
        <v>24</v>
      </c>
      <c r="I316" s="92">
        <f>'UBS Vila Sabrina'!I11</f>
        <v>17</v>
      </c>
      <c r="J316" s="92">
        <f>'UBS Vila Sabrina'!J11</f>
        <v>24</v>
      </c>
      <c r="K316" s="92">
        <f>'UBS Vila Sabrina'!K11</f>
        <v>26</v>
      </c>
      <c r="L316" s="92">
        <f>'UBS Vila Sabrina'!L11</f>
        <v>120</v>
      </c>
      <c r="M316" s="92">
        <f>'UBS Vila Sabrina'!M11</f>
        <v>104</v>
      </c>
      <c r="N316" s="927">
        <f>'UBS Vila Sabrina'!N11</f>
        <v>0.8666666666666667</v>
      </c>
    </row>
    <row r="317" spans="1:14" x14ac:dyDescent="0.25">
      <c r="A317" s="214" t="str">
        <f>'UBS Vila Sabrina'!A12</f>
        <v>Médico Clínico (consulta) - 20hrs</v>
      </c>
      <c r="B317" s="934">
        <f>'UBS Vila Sabrina'!B12</f>
        <v>792</v>
      </c>
      <c r="C317" s="92">
        <f>'UBS Vila Sabrina'!C12</f>
        <v>633</v>
      </c>
      <c r="D317" s="92">
        <f>'UBS Vila Sabrina'!D12</f>
        <v>792</v>
      </c>
      <c r="E317" s="92">
        <f>'UBS Vila Sabrina'!E12</f>
        <v>801</v>
      </c>
      <c r="F317" s="92">
        <f>'UBS Vila Sabrina'!F12</f>
        <v>792</v>
      </c>
      <c r="G317" s="92">
        <f>'UBS Vila Sabrina'!G12</f>
        <v>486</v>
      </c>
      <c r="H317" s="92">
        <f>'UBS Vila Sabrina'!H12</f>
        <v>792</v>
      </c>
      <c r="I317" s="92">
        <f>'UBS Vila Sabrina'!I12</f>
        <v>665</v>
      </c>
      <c r="J317" s="92">
        <f>'UBS Vila Sabrina'!J12</f>
        <v>792</v>
      </c>
      <c r="K317" s="92">
        <f>'UBS Vila Sabrina'!K12</f>
        <v>580</v>
      </c>
      <c r="L317" s="92">
        <f>'UBS Vila Sabrina'!L12</f>
        <v>3960</v>
      </c>
      <c r="M317" s="92">
        <f>'UBS Vila Sabrina'!M12</f>
        <v>3165</v>
      </c>
      <c r="N317" s="927">
        <f>'UBS Vila Sabrina'!N12</f>
        <v>0.7992424242424242</v>
      </c>
    </row>
    <row r="318" spans="1:14" x14ac:dyDescent="0.25">
      <c r="A318" s="214" t="str">
        <f>'UBS Vila Sabrina'!A13</f>
        <v>Médico Pediatra (consulta) - 20hrs</v>
      </c>
      <c r="B318" s="934">
        <f>'UBS Vila Sabrina'!B13</f>
        <v>396</v>
      </c>
      <c r="C318" s="92">
        <f>'UBS Vila Sabrina'!C13</f>
        <v>206</v>
      </c>
      <c r="D318" s="92">
        <f>'UBS Vila Sabrina'!D13</f>
        <v>396</v>
      </c>
      <c r="E318" s="92">
        <f>'UBS Vila Sabrina'!E13</f>
        <v>185</v>
      </c>
      <c r="F318" s="92">
        <f>'UBS Vila Sabrina'!F13</f>
        <v>396</v>
      </c>
      <c r="G318" s="92">
        <f>'UBS Vila Sabrina'!G13</f>
        <v>212</v>
      </c>
      <c r="H318" s="92">
        <f>'UBS Vila Sabrina'!H13</f>
        <v>396</v>
      </c>
      <c r="I318" s="92">
        <f>'UBS Vila Sabrina'!I13</f>
        <v>120</v>
      </c>
      <c r="J318" s="92">
        <f>'UBS Vila Sabrina'!J13</f>
        <v>396</v>
      </c>
      <c r="K318" s="92">
        <f>'UBS Vila Sabrina'!K13</f>
        <v>178</v>
      </c>
      <c r="L318" s="92">
        <f>'UBS Vila Sabrina'!L13</f>
        <v>1980</v>
      </c>
      <c r="M318" s="92">
        <f>'UBS Vila Sabrina'!M13</f>
        <v>901</v>
      </c>
      <c r="N318" s="927">
        <f>'UBS Vila Sabrina'!N13</f>
        <v>0.45505050505050504</v>
      </c>
    </row>
    <row r="319" spans="1:14" x14ac:dyDescent="0.25">
      <c r="A319" s="214" t="str">
        <f>'UBS Vila Sabrina'!A14</f>
        <v>Médico Ginecologista (consulta) - 20hrs</v>
      </c>
      <c r="B319" s="934">
        <f>'UBS Vila Sabrina'!B14</f>
        <v>528</v>
      </c>
      <c r="C319" s="92">
        <f>'UBS Vila Sabrina'!C14</f>
        <v>262</v>
      </c>
      <c r="D319" s="92">
        <f>'UBS Vila Sabrina'!D14</f>
        <v>528</v>
      </c>
      <c r="E319" s="92">
        <f>'UBS Vila Sabrina'!E14</f>
        <v>273</v>
      </c>
      <c r="F319" s="92">
        <f>'UBS Vila Sabrina'!F14</f>
        <v>528</v>
      </c>
      <c r="G319" s="92">
        <f>'UBS Vila Sabrina'!G14</f>
        <v>295</v>
      </c>
      <c r="H319" s="92">
        <f>'UBS Vila Sabrina'!H14</f>
        <v>528</v>
      </c>
      <c r="I319" s="92">
        <f>'UBS Vila Sabrina'!I14</f>
        <v>258</v>
      </c>
      <c r="J319" s="92">
        <f>'UBS Vila Sabrina'!J14</f>
        <v>528</v>
      </c>
      <c r="K319" s="92">
        <f>'UBS Vila Sabrina'!K14</f>
        <v>243</v>
      </c>
      <c r="L319" s="92">
        <f>'UBS Vila Sabrina'!L14</f>
        <v>2640</v>
      </c>
      <c r="M319" s="92">
        <f>'UBS Vila Sabrina'!M14</f>
        <v>1331</v>
      </c>
      <c r="N319" s="927">
        <f>'UBS Vila Sabrina'!N14</f>
        <v>0.50416666666666665</v>
      </c>
    </row>
    <row r="320" spans="1:14" x14ac:dyDescent="0.25">
      <c r="A320" s="214" t="str">
        <f>'UBS Vila Sabrina'!A15</f>
        <v>Enfermeiro (consulta) - 30hrs</v>
      </c>
      <c r="B320" s="934">
        <f>'UBS Vila Sabrina'!B15</f>
        <v>540</v>
      </c>
      <c r="C320" s="92">
        <f>'UBS Vila Sabrina'!C15</f>
        <v>639</v>
      </c>
      <c r="D320" s="92">
        <f>'UBS Vila Sabrina'!D15</f>
        <v>540</v>
      </c>
      <c r="E320" s="92">
        <f>'UBS Vila Sabrina'!E15</f>
        <v>801</v>
      </c>
      <c r="F320" s="92">
        <f>'UBS Vila Sabrina'!F15</f>
        <v>540</v>
      </c>
      <c r="G320" s="92">
        <f>'UBS Vila Sabrina'!G15</f>
        <v>549</v>
      </c>
      <c r="H320" s="92">
        <f>'UBS Vila Sabrina'!H15</f>
        <v>540</v>
      </c>
      <c r="I320" s="92">
        <f>'UBS Vila Sabrina'!I15</f>
        <v>800</v>
      </c>
      <c r="J320" s="92">
        <f>'UBS Vila Sabrina'!J15</f>
        <v>540</v>
      </c>
      <c r="K320" s="92">
        <f>'UBS Vila Sabrina'!K15</f>
        <v>625</v>
      </c>
      <c r="L320" s="92">
        <f>'UBS Vila Sabrina'!L15</f>
        <v>2700</v>
      </c>
      <c r="M320" s="92">
        <f>'UBS Vila Sabrina'!M15</f>
        <v>3414</v>
      </c>
      <c r="N320" s="927">
        <f>'UBS Vila Sabrina'!N15</f>
        <v>1.2644444444444445</v>
      </c>
    </row>
    <row r="321" spans="1:14" x14ac:dyDescent="0.25">
      <c r="A321" s="214" t="str">
        <f>'UBS Vila Sabrina'!A16</f>
        <v>Enfermeiro (visita) - 30hrs</v>
      </c>
      <c r="B321" s="934">
        <f>'UBS Vila Sabrina'!B16</f>
        <v>30</v>
      </c>
      <c r="C321" s="92">
        <f>'UBS Vila Sabrina'!C16</f>
        <v>53</v>
      </c>
      <c r="D321" s="92">
        <f>'UBS Vila Sabrina'!D16</f>
        <v>30</v>
      </c>
      <c r="E321" s="92">
        <f>'UBS Vila Sabrina'!E16</f>
        <v>38</v>
      </c>
      <c r="F321" s="92">
        <f>'UBS Vila Sabrina'!F16</f>
        <v>30</v>
      </c>
      <c r="G321" s="92">
        <f>'UBS Vila Sabrina'!G16</f>
        <v>36</v>
      </c>
      <c r="H321" s="92">
        <f>'UBS Vila Sabrina'!H16</f>
        <v>30</v>
      </c>
      <c r="I321" s="92">
        <f>'UBS Vila Sabrina'!I16</f>
        <v>55</v>
      </c>
      <c r="J321" s="92">
        <f>'UBS Vila Sabrina'!J16</f>
        <v>30</v>
      </c>
      <c r="K321" s="92">
        <f>'UBS Vila Sabrina'!K16</f>
        <v>38</v>
      </c>
      <c r="L321" s="92">
        <f>'UBS Vila Sabrina'!L16</f>
        <v>150</v>
      </c>
      <c r="M321" s="92">
        <f>'UBS Vila Sabrina'!M16</f>
        <v>220</v>
      </c>
      <c r="N321" s="927">
        <f>'UBS Vila Sabrina'!N16</f>
        <v>1.4666666666666666</v>
      </c>
    </row>
    <row r="322" spans="1:14" x14ac:dyDescent="0.25">
      <c r="A322" s="214" t="str">
        <f>'UBS Vila Sabrina'!A17</f>
        <v>Assistente Social (consulta/ VD) - 30hrs</v>
      </c>
      <c r="B322" s="934">
        <f>'UBS Vila Sabrina'!B17</f>
        <v>61</v>
      </c>
      <c r="C322" s="92">
        <f>'UBS Vila Sabrina'!C17</f>
        <v>84</v>
      </c>
      <c r="D322" s="92">
        <f>'UBS Vila Sabrina'!D17</f>
        <v>61</v>
      </c>
      <c r="E322" s="92">
        <f>'UBS Vila Sabrina'!E17</f>
        <v>61</v>
      </c>
      <c r="F322" s="92">
        <f>'UBS Vila Sabrina'!F17</f>
        <v>61</v>
      </c>
      <c r="G322" s="92">
        <f>'UBS Vila Sabrina'!G17</f>
        <v>0</v>
      </c>
      <c r="H322" s="92">
        <f>'UBS Vila Sabrina'!H17</f>
        <v>61</v>
      </c>
      <c r="I322" s="92">
        <f>'UBS Vila Sabrina'!I17</f>
        <v>38</v>
      </c>
      <c r="J322" s="92">
        <f>'UBS Vila Sabrina'!J17</f>
        <v>61</v>
      </c>
      <c r="K322" s="92">
        <f>'UBS Vila Sabrina'!K17</f>
        <v>36</v>
      </c>
      <c r="L322" s="92">
        <f>'UBS Vila Sabrina'!L17</f>
        <v>305</v>
      </c>
      <c r="M322" s="92">
        <f>'UBS Vila Sabrina'!M17</f>
        <v>219</v>
      </c>
      <c r="N322" s="927">
        <f>'UBS Vila Sabrina'!N17</f>
        <v>0.71803278688524586</v>
      </c>
    </row>
    <row r="323" spans="1:14" x14ac:dyDescent="0.25">
      <c r="A323" s="214" t="str">
        <f>'UBS Vila Sabrina'!A18</f>
        <v>Assistente Social (nº grupos)</v>
      </c>
      <c r="B323" s="934">
        <f>'UBS Vila Sabrina'!B18</f>
        <v>15</v>
      </c>
      <c r="C323" s="92">
        <f>'UBS Vila Sabrina'!C18</f>
        <v>16</v>
      </c>
      <c r="D323" s="92">
        <f>'UBS Vila Sabrina'!D18</f>
        <v>15</v>
      </c>
      <c r="E323" s="92">
        <f>'UBS Vila Sabrina'!E18</f>
        <v>14</v>
      </c>
      <c r="F323" s="92">
        <f>'UBS Vila Sabrina'!F18</f>
        <v>15</v>
      </c>
      <c r="G323" s="92">
        <f>'UBS Vila Sabrina'!G18</f>
        <v>0</v>
      </c>
      <c r="H323" s="92">
        <f>'UBS Vila Sabrina'!H18</f>
        <v>15</v>
      </c>
      <c r="I323" s="92">
        <f>'UBS Vila Sabrina'!I18</f>
        <v>12</v>
      </c>
      <c r="J323" s="92">
        <f>'UBS Vila Sabrina'!J18</f>
        <v>15</v>
      </c>
      <c r="K323" s="92">
        <f>'UBS Vila Sabrina'!K18</f>
        <v>13</v>
      </c>
      <c r="L323" s="92">
        <f>'UBS Vila Sabrina'!L18</f>
        <v>75</v>
      </c>
      <c r="M323" s="92">
        <f>'UBS Vila Sabrina'!M18</f>
        <v>55</v>
      </c>
      <c r="N323" s="927">
        <f>'UBS Vila Sabrina'!N18</f>
        <v>0.73333333333333328</v>
      </c>
    </row>
    <row r="324" spans="1:14" x14ac:dyDescent="0.25">
      <c r="A324" s="214" t="str">
        <f>'UBS Vila Sabrina'!A19</f>
        <v>Farmacêutico (consulta/ VD) - 40hrs</v>
      </c>
      <c r="B324" s="934">
        <f>'UBS Vila Sabrina'!B19</f>
        <v>96</v>
      </c>
      <c r="C324" s="92">
        <f>'UBS Vila Sabrina'!C19</f>
        <v>69</v>
      </c>
      <c r="D324" s="92">
        <f>'UBS Vila Sabrina'!D19</f>
        <v>96</v>
      </c>
      <c r="E324" s="92">
        <f>'UBS Vila Sabrina'!E19</f>
        <v>45</v>
      </c>
      <c r="F324" s="92">
        <f>'UBS Vila Sabrina'!F19</f>
        <v>96</v>
      </c>
      <c r="G324" s="92">
        <f>'UBS Vila Sabrina'!G19</f>
        <v>93</v>
      </c>
      <c r="H324" s="92">
        <f>'UBS Vila Sabrina'!H19</f>
        <v>96</v>
      </c>
      <c r="I324" s="92">
        <f>'UBS Vila Sabrina'!I19</f>
        <v>91</v>
      </c>
      <c r="J324" s="92">
        <f>'UBS Vila Sabrina'!J19</f>
        <v>96</v>
      </c>
      <c r="K324" s="92">
        <f>'UBS Vila Sabrina'!K19</f>
        <v>46</v>
      </c>
      <c r="L324" s="92">
        <f>'UBS Vila Sabrina'!L19</f>
        <v>480</v>
      </c>
      <c r="M324" s="92">
        <f>'UBS Vila Sabrina'!M19</f>
        <v>344</v>
      </c>
      <c r="N324" s="927">
        <f>'UBS Vila Sabrina'!N19</f>
        <v>0.71666666666666667</v>
      </c>
    </row>
    <row r="325" spans="1:14" x14ac:dyDescent="0.25">
      <c r="A325" s="214" t="str">
        <f>'UBS Vila Sabrina'!A20</f>
        <v>Farmacêutico (nº grupos)</v>
      </c>
      <c r="B325" s="934">
        <f>'UBS Vila Sabrina'!B20</f>
        <v>16</v>
      </c>
      <c r="C325" s="92">
        <f>'UBS Vila Sabrina'!C20</f>
        <v>10</v>
      </c>
      <c r="D325" s="92">
        <f>'UBS Vila Sabrina'!D20</f>
        <v>16</v>
      </c>
      <c r="E325" s="92">
        <f>'UBS Vila Sabrina'!E20</f>
        <v>8</v>
      </c>
      <c r="F325" s="92">
        <f>'UBS Vila Sabrina'!F20</f>
        <v>16</v>
      </c>
      <c r="G325" s="92">
        <f>'UBS Vila Sabrina'!G20</f>
        <v>17</v>
      </c>
      <c r="H325" s="92">
        <f>'UBS Vila Sabrina'!H20</f>
        <v>16</v>
      </c>
      <c r="I325" s="92">
        <f>'UBS Vila Sabrina'!I20</f>
        <v>16</v>
      </c>
      <c r="J325" s="92">
        <f>'UBS Vila Sabrina'!J20</f>
        <v>16</v>
      </c>
      <c r="K325" s="92">
        <f>'UBS Vila Sabrina'!K20</f>
        <v>10</v>
      </c>
      <c r="L325" s="92">
        <f>'UBS Vila Sabrina'!L20</f>
        <v>80</v>
      </c>
      <c r="M325" s="92">
        <f>'UBS Vila Sabrina'!M20</f>
        <v>61</v>
      </c>
      <c r="N325" s="927">
        <f>'UBS Vila Sabrina'!N20</f>
        <v>0.76249999999999996</v>
      </c>
    </row>
    <row r="326" spans="1:14" x14ac:dyDescent="0.25">
      <c r="A326" s="214" t="str">
        <f>'UBS Vila Sabrina'!A21</f>
        <v>Psicólogo (consulta/ VD) - 30hrs</v>
      </c>
      <c r="B326" s="934">
        <f>'UBS Vila Sabrina'!B21</f>
        <v>92</v>
      </c>
      <c r="C326" s="92">
        <f>'UBS Vila Sabrina'!C21</f>
        <v>72</v>
      </c>
      <c r="D326" s="92">
        <f>'UBS Vila Sabrina'!D21</f>
        <v>92</v>
      </c>
      <c r="E326" s="92">
        <f>'UBS Vila Sabrina'!E21</f>
        <v>118</v>
      </c>
      <c r="F326" s="92">
        <f>'UBS Vila Sabrina'!F21</f>
        <v>92</v>
      </c>
      <c r="G326" s="92">
        <f>'UBS Vila Sabrina'!G21</f>
        <v>99</v>
      </c>
      <c r="H326" s="92">
        <f>'UBS Vila Sabrina'!H21</f>
        <v>92</v>
      </c>
      <c r="I326" s="92">
        <f>'UBS Vila Sabrina'!I21</f>
        <v>124</v>
      </c>
      <c r="J326" s="92">
        <f>'UBS Vila Sabrina'!J21</f>
        <v>92</v>
      </c>
      <c r="K326" s="92">
        <f>'UBS Vila Sabrina'!K21</f>
        <v>113</v>
      </c>
      <c r="L326" s="92">
        <f>'UBS Vila Sabrina'!L21</f>
        <v>460</v>
      </c>
      <c r="M326" s="92">
        <f>'UBS Vila Sabrina'!M21</f>
        <v>526</v>
      </c>
      <c r="N326" s="927">
        <f>'UBS Vila Sabrina'!N21</f>
        <v>1.1434782608695653</v>
      </c>
    </row>
    <row r="327" spans="1:14" x14ac:dyDescent="0.25">
      <c r="A327" s="214" t="str">
        <f>'UBS Vila Sabrina'!A22</f>
        <v>Psicólogo (nº grupos)</v>
      </c>
      <c r="B327" s="934">
        <f>'UBS Vila Sabrina'!B22</f>
        <v>60</v>
      </c>
      <c r="C327" s="92">
        <f>'UBS Vila Sabrina'!C22</f>
        <v>46</v>
      </c>
      <c r="D327" s="92">
        <f>'UBS Vila Sabrina'!D22</f>
        <v>60</v>
      </c>
      <c r="E327" s="92">
        <f>'UBS Vila Sabrina'!E22</f>
        <v>60</v>
      </c>
      <c r="F327" s="92">
        <f>'UBS Vila Sabrina'!F22</f>
        <v>60</v>
      </c>
      <c r="G327" s="92">
        <f>'UBS Vila Sabrina'!G22</f>
        <v>62</v>
      </c>
      <c r="H327" s="92">
        <f>'UBS Vila Sabrina'!H22</f>
        <v>60</v>
      </c>
      <c r="I327" s="92">
        <f>'UBS Vila Sabrina'!I22</f>
        <v>60</v>
      </c>
      <c r="J327" s="92">
        <f>'UBS Vila Sabrina'!J22</f>
        <v>60</v>
      </c>
      <c r="K327" s="92">
        <f>'UBS Vila Sabrina'!K22</f>
        <v>63</v>
      </c>
      <c r="L327" s="92">
        <f>'UBS Vila Sabrina'!L22</f>
        <v>300</v>
      </c>
      <c r="M327" s="92">
        <f>'UBS Vila Sabrina'!M22</f>
        <v>291</v>
      </c>
      <c r="N327" s="927">
        <f>'UBS Vila Sabrina'!N22</f>
        <v>0.97</v>
      </c>
    </row>
    <row r="328" spans="1:14" x14ac:dyDescent="0.25">
      <c r="A328" s="214" t="str">
        <f>'UBS Vila Sabrina'!A23</f>
        <v>Técnico de Enfermagem (Visitas) - 30hrs</v>
      </c>
      <c r="B328" s="934">
        <f>'UBS Vila Sabrina'!B23</f>
        <v>120</v>
      </c>
      <c r="C328" s="92">
        <f>'UBS Vila Sabrina'!C23</f>
        <v>114</v>
      </c>
      <c r="D328" s="92">
        <f>'UBS Vila Sabrina'!D23</f>
        <v>120</v>
      </c>
      <c r="E328" s="92">
        <f>'UBS Vila Sabrina'!E23</f>
        <v>122</v>
      </c>
      <c r="F328" s="92">
        <f>'UBS Vila Sabrina'!F23</f>
        <v>120</v>
      </c>
      <c r="G328" s="92">
        <f>'UBS Vila Sabrina'!G23</f>
        <v>132</v>
      </c>
      <c r="H328" s="92">
        <f>'UBS Vila Sabrina'!H23</f>
        <v>120</v>
      </c>
      <c r="I328" s="92">
        <f>'UBS Vila Sabrina'!I23</f>
        <v>121</v>
      </c>
      <c r="J328" s="92">
        <f>'UBS Vila Sabrina'!J23</f>
        <v>120</v>
      </c>
      <c r="K328" s="92">
        <f>'UBS Vila Sabrina'!K23</f>
        <v>121</v>
      </c>
      <c r="L328" s="92">
        <f>'UBS Vila Sabrina'!L23</f>
        <v>600</v>
      </c>
      <c r="M328" s="92">
        <f>'UBS Vila Sabrina'!M23</f>
        <v>610</v>
      </c>
      <c r="N328" s="927">
        <f>'UBS Vila Sabrina'!N23</f>
        <v>1.0166666666666666</v>
      </c>
    </row>
    <row r="329" spans="1:14" x14ac:dyDescent="0.25">
      <c r="A329" s="214" t="str">
        <f>'UBS Vila Sabrina'!A24</f>
        <v>PICS - Atividades Coletivas</v>
      </c>
      <c r="B329" s="934">
        <f>'UBS Vila Sabrina'!B24</f>
        <v>7</v>
      </c>
      <c r="C329" s="92">
        <f>'UBS Vila Sabrina'!C24</f>
        <v>7</v>
      </c>
      <c r="D329" s="92">
        <f>'UBS Vila Sabrina'!D24</f>
        <v>7</v>
      </c>
      <c r="E329" s="92">
        <f>'UBS Vila Sabrina'!E24</f>
        <v>14</v>
      </c>
      <c r="F329" s="92">
        <f>'UBS Vila Sabrina'!F24</f>
        <v>7</v>
      </c>
      <c r="G329" s="92">
        <f>'UBS Vila Sabrina'!G24</f>
        <v>10</v>
      </c>
      <c r="H329" s="92">
        <f>'UBS Vila Sabrina'!H24</f>
        <v>7</v>
      </c>
      <c r="I329" s="92">
        <f>'UBS Vila Sabrina'!I24</f>
        <v>2</v>
      </c>
      <c r="J329" s="92">
        <f>'UBS Vila Sabrina'!J24</f>
        <v>7</v>
      </c>
      <c r="K329" s="92">
        <f>'UBS Vila Sabrina'!K24</f>
        <v>12</v>
      </c>
      <c r="L329" s="92">
        <f>'UBS Vila Sabrina'!L24</f>
        <v>35</v>
      </c>
      <c r="M329" s="92">
        <f>'UBS Vila Sabrina'!M24</f>
        <v>45</v>
      </c>
      <c r="N329" s="927">
        <f>'UBS Vila Sabrina'!N24</f>
        <v>1.2857142857142858</v>
      </c>
    </row>
    <row r="330" spans="1:14" ht="15.75" thickBot="1" x14ac:dyDescent="0.3">
      <c r="A330" s="214" t="str">
        <f>'UBS Vila Sabrina'!A25</f>
        <v>PICS - Atividades Individuais</v>
      </c>
      <c r="B330" s="934">
        <f>'UBS Vila Sabrina'!B25</f>
        <v>10</v>
      </c>
      <c r="C330" s="92">
        <f>'UBS Vila Sabrina'!C25</f>
        <v>7</v>
      </c>
      <c r="D330" s="92">
        <f>'UBS Vila Sabrina'!D25</f>
        <v>10</v>
      </c>
      <c r="E330" s="92">
        <f>'UBS Vila Sabrina'!E25</f>
        <v>2</v>
      </c>
      <c r="F330" s="92">
        <f>'UBS Vila Sabrina'!F25</f>
        <v>10</v>
      </c>
      <c r="G330" s="92">
        <f>'UBS Vila Sabrina'!G25</f>
        <v>0</v>
      </c>
      <c r="H330" s="92">
        <f>'UBS Vila Sabrina'!H25</f>
        <v>10</v>
      </c>
      <c r="I330" s="92">
        <f>'UBS Vila Sabrina'!I25</f>
        <v>0</v>
      </c>
      <c r="J330" s="92">
        <f>'UBS Vila Sabrina'!J25</f>
        <v>10</v>
      </c>
      <c r="K330" s="92">
        <f>'UBS Vila Sabrina'!K25</f>
        <v>0</v>
      </c>
      <c r="L330" s="92">
        <f>'UBS Vila Sabrina'!L25</f>
        <v>50</v>
      </c>
      <c r="M330" s="92">
        <f>'UBS Vila Sabrina'!M25</f>
        <v>9</v>
      </c>
      <c r="N330" s="927">
        <f>'UBS Vila Sabrina'!N25</f>
        <v>0.18</v>
      </c>
    </row>
    <row r="331" spans="1:14" ht="15.75" thickBot="1" x14ac:dyDescent="0.3">
      <c r="A331" s="846" t="str">
        <f>'UBS Vila Sabrina'!A26</f>
        <v>TOTAL</v>
      </c>
      <c r="B331" s="946">
        <f>'UBS Vila Sabrina'!B26</f>
        <v>3387</v>
      </c>
      <c r="C331" s="848">
        <f>'UBS Vila Sabrina'!C26</f>
        <v>2979</v>
      </c>
      <c r="D331" s="848">
        <f>'UBS Vila Sabrina'!D26</f>
        <v>3387</v>
      </c>
      <c r="E331" s="848">
        <f>'UBS Vila Sabrina'!E26</f>
        <v>3264</v>
      </c>
      <c r="F331" s="848">
        <f>'UBS Vila Sabrina'!F26</f>
        <v>3387</v>
      </c>
      <c r="G331" s="848">
        <f>'UBS Vila Sabrina'!G26</f>
        <v>2688</v>
      </c>
      <c r="H331" s="848">
        <f>'UBS Vila Sabrina'!H26</f>
        <v>3387</v>
      </c>
      <c r="I331" s="848">
        <f>'UBS Vila Sabrina'!I26</f>
        <v>2763</v>
      </c>
      <c r="J331" s="848">
        <f>'UBS Vila Sabrina'!J26</f>
        <v>3387</v>
      </c>
      <c r="K331" s="848">
        <f>'UBS Vila Sabrina'!K26</f>
        <v>2798</v>
      </c>
      <c r="L331" s="848">
        <f>'UBS Vila Sabrina'!L26</f>
        <v>16935</v>
      </c>
      <c r="M331" s="848">
        <f>'UBS Vila Sabrina'!M26</f>
        <v>14492</v>
      </c>
      <c r="N331" s="928">
        <f>'UBS Vila Sabrina'!N26</f>
        <v>0.85574254502509595</v>
      </c>
    </row>
    <row r="333" spans="1:14" ht="15.75" x14ac:dyDescent="0.25">
      <c r="A333" s="936" t="s">
        <v>664</v>
      </c>
      <c r="B333" s="947"/>
      <c r="C333" s="937"/>
      <c r="D333" s="938"/>
      <c r="E333" s="938"/>
      <c r="F333" s="938"/>
      <c r="G333" s="938"/>
      <c r="H333" s="938"/>
      <c r="I333" s="938"/>
      <c r="J333" s="938"/>
      <c r="K333" s="938"/>
      <c r="L333" s="937"/>
      <c r="M333" s="937"/>
      <c r="N333" s="937"/>
    </row>
    <row r="334" spans="1:14" x14ac:dyDescent="0.25">
      <c r="A334" s="919"/>
      <c r="B334" s="981" t="s">
        <v>486</v>
      </c>
      <c r="C334" s="981"/>
      <c r="D334" s="981" t="s">
        <v>682</v>
      </c>
      <c r="E334" s="981"/>
      <c r="F334" s="981" t="s">
        <v>683</v>
      </c>
      <c r="G334" s="981"/>
      <c r="H334" s="981" t="s">
        <v>684</v>
      </c>
      <c r="I334" s="981"/>
      <c r="J334" s="981" t="s">
        <v>688</v>
      </c>
      <c r="K334" s="981"/>
      <c r="L334" s="996" t="s">
        <v>487</v>
      </c>
      <c r="M334" s="996"/>
      <c r="N334" s="996"/>
    </row>
    <row r="335" spans="1:14" ht="15.75" thickBot="1" x14ac:dyDescent="0.3">
      <c r="A335" s="844" t="s">
        <v>14</v>
      </c>
      <c r="B335" s="941" t="s">
        <v>489</v>
      </c>
      <c r="C335" s="850" t="s">
        <v>488</v>
      </c>
      <c r="D335" s="920" t="s">
        <v>489</v>
      </c>
      <c r="E335" s="850" t="s">
        <v>488</v>
      </c>
      <c r="F335" s="920" t="s">
        <v>489</v>
      </c>
      <c r="G335" s="850" t="s">
        <v>488</v>
      </c>
      <c r="H335" s="920" t="s">
        <v>489</v>
      </c>
      <c r="I335" s="850" t="s">
        <v>488</v>
      </c>
      <c r="J335" s="920" t="s">
        <v>489</v>
      </c>
      <c r="K335" s="850" t="s">
        <v>488</v>
      </c>
      <c r="L335" s="850" t="s">
        <v>680</v>
      </c>
      <c r="M335" s="850" t="s">
        <v>681</v>
      </c>
      <c r="N335" s="922" t="s">
        <v>1</v>
      </c>
    </row>
    <row r="336" spans="1:14" ht="15.75" thickTop="1" x14ac:dyDescent="0.25">
      <c r="A336" s="214" t="str">
        <f>'UBS Carandiru'!A9</f>
        <v>Cirurgião Dentista (consulta /atendimento) - 20hrs</v>
      </c>
      <c r="B336" s="934">
        <f>'UBS Carandiru'!B9</f>
        <v>783</v>
      </c>
      <c r="C336" s="92">
        <f>'UBS Carandiru'!C9</f>
        <v>712</v>
      </c>
      <c r="D336" s="92">
        <f>'UBS Carandiru'!D9</f>
        <v>783</v>
      </c>
      <c r="E336" s="92">
        <f>'UBS Carandiru'!E9</f>
        <v>558</v>
      </c>
      <c r="F336" s="92">
        <f>'UBS Carandiru'!F9</f>
        <v>783</v>
      </c>
      <c r="G336" s="92">
        <f>'UBS Carandiru'!G9</f>
        <v>509</v>
      </c>
      <c r="H336" s="92">
        <f>'UBS Carandiru'!H9</f>
        <v>783</v>
      </c>
      <c r="I336" s="92">
        <f>'UBS Carandiru'!I9</f>
        <v>612</v>
      </c>
      <c r="J336" s="92">
        <f>'UBS Carandiru'!J9</f>
        <v>783</v>
      </c>
      <c r="K336" s="92">
        <f>'UBS Carandiru'!K9</f>
        <v>667</v>
      </c>
      <c r="L336" s="92">
        <f>'UBS Carandiru'!L9</f>
        <v>3915</v>
      </c>
      <c r="M336" s="92">
        <f>'UBS Carandiru'!M9</f>
        <v>3058</v>
      </c>
      <c r="N336" s="927">
        <f>'UBS Carandiru'!N9</f>
        <v>0.78109833971902942</v>
      </c>
    </row>
    <row r="337" spans="1:14" x14ac:dyDescent="0.25">
      <c r="A337" s="214" t="str">
        <f>'UBS Carandiru'!A10</f>
        <v>Cirurgião Dentista (TI clínico restaurador) - 20hrs</v>
      </c>
      <c r="B337" s="934">
        <f>'UBS Carandiru'!B10</f>
        <v>117</v>
      </c>
      <c r="C337" s="92">
        <f>'UBS Carandiru'!C10</f>
        <v>271</v>
      </c>
      <c r="D337" s="92">
        <f>'UBS Carandiru'!D10</f>
        <v>117</v>
      </c>
      <c r="E337" s="92">
        <f>'UBS Carandiru'!E10</f>
        <v>100</v>
      </c>
      <c r="F337" s="92">
        <f>'UBS Carandiru'!F10</f>
        <v>117</v>
      </c>
      <c r="G337" s="92">
        <f>'UBS Carandiru'!G10</f>
        <v>67</v>
      </c>
      <c r="H337" s="92">
        <f>'UBS Carandiru'!H10</f>
        <v>117</v>
      </c>
      <c r="I337" s="92">
        <f>'UBS Carandiru'!I10</f>
        <v>70</v>
      </c>
      <c r="J337" s="92">
        <f>'UBS Carandiru'!J10</f>
        <v>117</v>
      </c>
      <c r="K337" s="92">
        <f>'UBS Carandiru'!K10</f>
        <v>85</v>
      </c>
      <c r="L337" s="92">
        <f>'UBS Carandiru'!L10</f>
        <v>585</v>
      </c>
      <c r="M337" s="92">
        <f>'UBS Carandiru'!M10</f>
        <v>593</v>
      </c>
      <c r="N337" s="927">
        <f>'UBS Carandiru'!N10</f>
        <v>1.0136752136752136</v>
      </c>
    </row>
    <row r="338" spans="1:14" x14ac:dyDescent="0.25">
      <c r="A338" s="214" t="str">
        <f>'UBS Carandiru'!A11</f>
        <v>Cirurgião Dentista (TI prótese) - 20hrs</v>
      </c>
      <c r="B338" s="934">
        <f>'UBS Carandiru'!B11</f>
        <v>36</v>
      </c>
      <c r="C338" s="92">
        <f>'UBS Carandiru'!C11</f>
        <v>19</v>
      </c>
      <c r="D338" s="92">
        <f>'UBS Carandiru'!D11</f>
        <v>36</v>
      </c>
      <c r="E338" s="92">
        <f>'UBS Carandiru'!E11</f>
        <v>11</v>
      </c>
      <c r="F338" s="92">
        <f>'UBS Carandiru'!F11</f>
        <v>36</v>
      </c>
      <c r="G338" s="92">
        <f>'UBS Carandiru'!G11</f>
        <v>6</v>
      </c>
      <c r="H338" s="92">
        <f>'UBS Carandiru'!H11</f>
        <v>36</v>
      </c>
      <c r="I338" s="92">
        <f>'UBS Carandiru'!I11</f>
        <v>12</v>
      </c>
      <c r="J338" s="92">
        <f>'UBS Carandiru'!J11</f>
        <v>36</v>
      </c>
      <c r="K338" s="92">
        <f>'UBS Carandiru'!K11</f>
        <v>26</v>
      </c>
      <c r="L338" s="92">
        <f>'UBS Carandiru'!L11</f>
        <v>180</v>
      </c>
      <c r="M338" s="92">
        <f>'UBS Carandiru'!M11</f>
        <v>74</v>
      </c>
      <c r="N338" s="927">
        <f>'UBS Carandiru'!N11</f>
        <v>0.41111111111111109</v>
      </c>
    </row>
    <row r="339" spans="1:14" x14ac:dyDescent="0.25">
      <c r="A339" s="214" t="str">
        <f>'UBS Carandiru'!A12</f>
        <v>Médico Clínico (consulta) - 20hrs</v>
      </c>
      <c r="B339" s="934">
        <f>'UBS Carandiru'!B12</f>
        <v>792</v>
      </c>
      <c r="C339" s="92">
        <f>'UBS Carandiru'!C12</f>
        <v>570</v>
      </c>
      <c r="D339" s="92">
        <f>'UBS Carandiru'!D12</f>
        <v>792</v>
      </c>
      <c r="E339" s="92">
        <f>'UBS Carandiru'!E12</f>
        <v>712</v>
      </c>
      <c r="F339" s="92">
        <f>'UBS Carandiru'!F12</f>
        <v>792</v>
      </c>
      <c r="G339" s="92">
        <f>'UBS Carandiru'!G12</f>
        <v>568</v>
      </c>
      <c r="H339" s="92">
        <f>'UBS Carandiru'!H12</f>
        <v>792</v>
      </c>
      <c r="I339" s="92">
        <f>'UBS Carandiru'!I12</f>
        <v>680</v>
      </c>
      <c r="J339" s="92">
        <f>'UBS Carandiru'!J12</f>
        <v>792</v>
      </c>
      <c r="K339" s="92">
        <f>'UBS Carandiru'!K12</f>
        <v>715</v>
      </c>
      <c r="L339" s="92">
        <f>'UBS Carandiru'!L12</f>
        <v>3960</v>
      </c>
      <c r="M339" s="92">
        <f>'UBS Carandiru'!M12</f>
        <v>3245</v>
      </c>
      <c r="N339" s="927">
        <f>'UBS Carandiru'!N12</f>
        <v>0.81944444444444442</v>
      </c>
    </row>
    <row r="340" spans="1:14" x14ac:dyDescent="0.25">
      <c r="A340" s="214" t="str">
        <f>'UBS Carandiru'!A13</f>
        <v>Médico Pediatra (consulta) - 30hrs</v>
      </c>
      <c r="B340" s="934">
        <f>'UBS Carandiru'!B13</f>
        <v>396</v>
      </c>
      <c r="C340" s="92">
        <f>'UBS Carandiru'!C13</f>
        <v>222</v>
      </c>
      <c r="D340" s="92">
        <f>'UBS Carandiru'!D13</f>
        <v>396</v>
      </c>
      <c r="E340" s="92">
        <f>'UBS Carandiru'!E13</f>
        <v>265</v>
      </c>
      <c r="F340" s="92">
        <f>'UBS Carandiru'!F13</f>
        <v>396</v>
      </c>
      <c r="G340" s="92">
        <f>'UBS Carandiru'!G13</f>
        <v>107</v>
      </c>
      <c r="H340" s="92">
        <f>'UBS Carandiru'!H13</f>
        <v>396</v>
      </c>
      <c r="I340" s="92">
        <f>'UBS Carandiru'!I13</f>
        <v>232</v>
      </c>
      <c r="J340" s="92">
        <f>'UBS Carandiru'!J13</f>
        <v>396</v>
      </c>
      <c r="K340" s="92">
        <f>'UBS Carandiru'!K13</f>
        <v>204</v>
      </c>
      <c r="L340" s="92">
        <f>'UBS Carandiru'!L13</f>
        <v>1980</v>
      </c>
      <c r="M340" s="92">
        <f>'UBS Carandiru'!M13</f>
        <v>1030</v>
      </c>
      <c r="N340" s="927">
        <f>'UBS Carandiru'!N13</f>
        <v>0.52020202020202022</v>
      </c>
    </row>
    <row r="341" spans="1:14" x14ac:dyDescent="0.25">
      <c r="A341" s="214" t="str">
        <f>'UBS Carandiru'!A14</f>
        <v>Médico Psiquiatra (consulta) - 20hrs</v>
      </c>
      <c r="B341" s="934">
        <f>'UBS Carandiru'!B14</f>
        <v>160</v>
      </c>
      <c r="C341" s="92">
        <f>'UBS Carandiru'!C14</f>
        <v>146</v>
      </c>
      <c r="D341" s="92">
        <f>'UBS Carandiru'!D14</f>
        <v>160</v>
      </c>
      <c r="E341" s="92">
        <f>'UBS Carandiru'!E14</f>
        <v>141</v>
      </c>
      <c r="F341" s="92">
        <f>'UBS Carandiru'!F14</f>
        <v>160</v>
      </c>
      <c r="G341" s="92">
        <f>'UBS Carandiru'!G14</f>
        <v>136</v>
      </c>
      <c r="H341" s="92">
        <f>'UBS Carandiru'!H14</f>
        <v>160</v>
      </c>
      <c r="I341" s="92">
        <f>'UBS Carandiru'!I14</f>
        <v>135</v>
      </c>
      <c r="J341" s="92">
        <f>'UBS Carandiru'!J14</f>
        <v>160</v>
      </c>
      <c r="K341" s="92">
        <f>'UBS Carandiru'!K14</f>
        <v>134</v>
      </c>
      <c r="L341" s="92">
        <f>'UBS Carandiru'!L14</f>
        <v>800</v>
      </c>
      <c r="M341" s="92">
        <f>'UBS Carandiru'!M14</f>
        <v>692</v>
      </c>
      <c r="N341" s="927">
        <f>'UBS Carandiru'!N14</f>
        <v>0.86499999999999999</v>
      </c>
    </row>
    <row r="342" spans="1:14" x14ac:dyDescent="0.25">
      <c r="A342" s="214" t="str">
        <f>'UBS Carandiru'!A15</f>
        <v>Médico Ginecologista (consulta)  - 20hrs</v>
      </c>
      <c r="B342" s="934">
        <f>'UBS Carandiru'!B15</f>
        <v>528</v>
      </c>
      <c r="C342" s="92">
        <f>'UBS Carandiru'!C15</f>
        <v>326</v>
      </c>
      <c r="D342" s="92">
        <f>'UBS Carandiru'!D15</f>
        <v>528</v>
      </c>
      <c r="E342" s="92">
        <f>'UBS Carandiru'!E15</f>
        <v>292</v>
      </c>
      <c r="F342" s="92">
        <f>'UBS Carandiru'!F15</f>
        <v>528</v>
      </c>
      <c r="G342" s="92">
        <f>'UBS Carandiru'!G15</f>
        <v>294</v>
      </c>
      <c r="H342" s="92">
        <f>'UBS Carandiru'!H15</f>
        <v>528</v>
      </c>
      <c r="I342" s="92">
        <f>'UBS Carandiru'!I15</f>
        <v>321</v>
      </c>
      <c r="J342" s="92">
        <f>'UBS Carandiru'!J15</f>
        <v>528</v>
      </c>
      <c r="K342" s="92">
        <f>'UBS Carandiru'!K15</f>
        <v>254</v>
      </c>
      <c r="L342" s="92">
        <f>'UBS Carandiru'!L15</f>
        <v>2640</v>
      </c>
      <c r="M342" s="92">
        <f>'UBS Carandiru'!M15</f>
        <v>1487</v>
      </c>
      <c r="N342" s="927">
        <f>'UBS Carandiru'!N15</f>
        <v>0.56325757575757573</v>
      </c>
    </row>
    <row r="343" spans="1:14" x14ac:dyDescent="0.25">
      <c r="A343" s="214" t="str">
        <f>'UBS Carandiru'!A16</f>
        <v>Médico Cardiologista (consulta) - 20hrs</v>
      </c>
      <c r="B343" s="934">
        <f>'UBS Carandiru'!B16</f>
        <v>120</v>
      </c>
      <c r="C343" s="92">
        <f>'UBS Carandiru'!C16</f>
        <v>130</v>
      </c>
      <c r="D343" s="92">
        <f>'UBS Carandiru'!D16</f>
        <v>120</v>
      </c>
      <c r="E343" s="92">
        <f>'UBS Carandiru'!E16</f>
        <v>102</v>
      </c>
      <c r="F343" s="92">
        <f>'UBS Carandiru'!F16</f>
        <v>120</v>
      </c>
      <c r="G343" s="92">
        <f>'UBS Carandiru'!G16</f>
        <v>111</v>
      </c>
      <c r="H343" s="92">
        <f>'UBS Carandiru'!H16</f>
        <v>120</v>
      </c>
      <c r="I343" s="92">
        <f>'UBS Carandiru'!I16</f>
        <v>89</v>
      </c>
      <c r="J343" s="92">
        <f>'UBS Carandiru'!J16</f>
        <v>120</v>
      </c>
      <c r="K343" s="92">
        <f>'UBS Carandiru'!K16</f>
        <v>117</v>
      </c>
      <c r="L343" s="92">
        <f>'UBS Carandiru'!L16</f>
        <v>600</v>
      </c>
      <c r="M343" s="92">
        <f>'UBS Carandiru'!M16</f>
        <v>549</v>
      </c>
      <c r="N343" s="927">
        <f>'UBS Carandiru'!N16</f>
        <v>0.91500000000000004</v>
      </c>
    </row>
    <row r="344" spans="1:14" x14ac:dyDescent="0.25">
      <c r="A344" s="214" t="str">
        <f>'UBS Carandiru'!A17</f>
        <v>Médico Ortopedista (consulta) - 12hrs</v>
      </c>
      <c r="B344" s="934">
        <f>'UBS Carandiru'!B17</f>
        <v>528</v>
      </c>
      <c r="C344" s="92">
        <f>'UBS Carandiru'!C17</f>
        <v>361</v>
      </c>
      <c r="D344" s="92">
        <f>'UBS Carandiru'!D17</f>
        <v>528</v>
      </c>
      <c r="E344" s="92">
        <f>'UBS Carandiru'!E17</f>
        <v>491</v>
      </c>
      <c r="F344" s="92">
        <f>'UBS Carandiru'!F17</f>
        <v>528</v>
      </c>
      <c r="G344" s="92">
        <f>'UBS Carandiru'!G17</f>
        <v>391</v>
      </c>
      <c r="H344" s="92">
        <f>'UBS Carandiru'!H17</f>
        <v>528</v>
      </c>
      <c r="I344" s="92">
        <f>'UBS Carandiru'!I17</f>
        <v>515</v>
      </c>
      <c r="J344" s="92">
        <f>'UBS Carandiru'!J17</f>
        <v>528</v>
      </c>
      <c r="K344" s="92">
        <f>'UBS Carandiru'!K17</f>
        <v>437</v>
      </c>
      <c r="L344" s="92">
        <f>'UBS Carandiru'!L17</f>
        <v>2640</v>
      </c>
      <c r="M344" s="92">
        <f>'UBS Carandiru'!M17</f>
        <v>2195</v>
      </c>
      <c r="N344" s="927">
        <f>'UBS Carandiru'!N17</f>
        <v>0.83143939393939392</v>
      </c>
    </row>
    <row r="345" spans="1:14" x14ac:dyDescent="0.25">
      <c r="A345" s="214" t="str">
        <f>'UBS Carandiru'!A18</f>
        <v>Enfermeiro (consulta) - 30hrs</v>
      </c>
      <c r="B345" s="934">
        <f>'UBS Carandiru'!B18</f>
        <v>432</v>
      </c>
      <c r="C345" s="92">
        <f>'UBS Carandiru'!C18</f>
        <v>488</v>
      </c>
      <c r="D345" s="92">
        <f>'UBS Carandiru'!D18</f>
        <v>432</v>
      </c>
      <c r="E345" s="92">
        <f>'UBS Carandiru'!E18</f>
        <v>458</v>
      </c>
      <c r="F345" s="92">
        <f>'UBS Carandiru'!F18</f>
        <v>432</v>
      </c>
      <c r="G345" s="92">
        <f>'UBS Carandiru'!G18</f>
        <v>382</v>
      </c>
      <c r="H345" s="92">
        <f>'UBS Carandiru'!H18</f>
        <v>432</v>
      </c>
      <c r="I345" s="92">
        <f>'UBS Carandiru'!I18</f>
        <v>451</v>
      </c>
      <c r="J345" s="92">
        <f>'UBS Carandiru'!J18</f>
        <v>432</v>
      </c>
      <c r="K345" s="92">
        <f>'UBS Carandiru'!K18</f>
        <v>462</v>
      </c>
      <c r="L345" s="92">
        <f>'UBS Carandiru'!L18</f>
        <v>2160</v>
      </c>
      <c r="M345" s="92">
        <f>'UBS Carandiru'!M18</f>
        <v>2241</v>
      </c>
      <c r="N345" s="927">
        <f>'UBS Carandiru'!N18</f>
        <v>1.0375000000000001</v>
      </c>
    </row>
    <row r="346" spans="1:14" x14ac:dyDescent="0.25">
      <c r="A346" s="214" t="str">
        <f>'UBS Carandiru'!A19</f>
        <v>Enfermeiro (visita) - 30hrs</v>
      </c>
      <c r="B346" s="934">
        <f>'UBS Carandiru'!B19</f>
        <v>24</v>
      </c>
      <c r="C346" s="92">
        <f>'UBS Carandiru'!C19</f>
        <v>23</v>
      </c>
      <c r="D346" s="92">
        <f>'UBS Carandiru'!D19</f>
        <v>24</v>
      </c>
      <c r="E346" s="92">
        <f>'UBS Carandiru'!E19</f>
        <v>22</v>
      </c>
      <c r="F346" s="92">
        <f>'UBS Carandiru'!F19</f>
        <v>24</v>
      </c>
      <c r="G346" s="92">
        <f>'UBS Carandiru'!G19</f>
        <v>18</v>
      </c>
      <c r="H346" s="92">
        <f>'UBS Carandiru'!H19</f>
        <v>24</v>
      </c>
      <c r="I346" s="92">
        <f>'UBS Carandiru'!I19</f>
        <v>32</v>
      </c>
      <c r="J346" s="92">
        <f>'UBS Carandiru'!J19</f>
        <v>24</v>
      </c>
      <c r="K346" s="92">
        <f>'UBS Carandiru'!K19</f>
        <v>42</v>
      </c>
      <c r="L346" s="92">
        <f>'UBS Carandiru'!L19</f>
        <v>120</v>
      </c>
      <c r="M346" s="92">
        <f>'UBS Carandiru'!M19</f>
        <v>137</v>
      </c>
      <c r="N346" s="927">
        <f>'UBS Carandiru'!N19</f>
        <v>1.1416666666666666</v>
      </c>
    </row>
    <row r="347" spans="1:14" x14ac:dyDescent="0.25">
      <c r="A347" s="214" t="str">
        <f>'UBS Carandiru'!A20</f>
        <v>Assistente Social (consulta/ VD) - 30hrs</v>
      </c>
      <c r="B347" s="934">
        <f>'UBS Carandiru'!B20</f>
        <v>122</v>
      </c>
      <c r="C347" s="92">
        <f>'UBS Carandiru'!C20</f>
        <v>142</v>
      </c>
      <c r="D347" s="92">
        <f>'UBS Carandiru'!D20</f>
        <v>122</v>
      </c>
      <c r="E347" s="92">
        <f>'UBS Carandiru'!E20</f>
        <v>169</v>
      </c>
      <c r="F347" s="92">
        <f>'UBS Carandiru'!F20</f>
        <v>122</v>
      </c>
      <c r="G347" s="92">
        <f>'UBS Carandiru'!G20</f>
        <v>117</v>
      </c>
      <c r="H347" s="92">
        <f>'UBS Carandiru'!H20</f>
        <v>122</v>
      </c>
      <c r="I347" s="92">
        <f>'UBS Carandiru'!I20</f>
        <v>174</v>
      </c>
      <c r="J347" s="92">
        <f>'UBS Carandiru'!J20</f>
        <v>122</v>
      </c>
      <c r="K347" s="92">
        <f>'UBS Carandiru'!K20</f>
        <v>125</v>
      </c>
      <c r="L347" s="92">
        <f>'UBS Carandiru'!L20</f>
        <v>610</v>
      </c>
      <c r="M347" s="92">
        <f>'UBS Carandiru'!M20</f>
        <v>727</v>
      </c>
      <c r="N347" s="927">
        <f>'UBS Carandiru'!N20</f>
        <v>1.1918032786885246</v>
      </c>
    </row>
    <row r="348" spans="1:14" x14ac:dyDescent="0.25">
      <c r="A348" s="214" t="str">
        <f>'UBS Carandiru'!A21</f>
        <v>Assistente Social (nº grupos)</v>
      </c>
      <c r="B348" s="934">
        <f>'UBS Carandiru'!B21</f>
        <v>30</v>
      </c>
      <c r="C348" s="92">
        <f>'UBS Carandiru'!C21</f>
        <v>22</v>
      </c>
      <c r="D348" s="92">
        <f>'UBS Carandiru'!D21</f>
        <v>30</v>
      </c>
      <c r="E348" s="92">
        <f>'UBS Carandiru'!E21</f>
        <v>20</v>
      </c>
      <c r="F348" s="92">
        <f>'UBS Carandiru'!F21</f>
        <v>30</v>
      </c>
      <c r="G348" s="92">
        <f>'UBS Carandiru'!G21</f>
        <v>26</v>
      </c>
      <c r="H348" s="92">
        <f>'UBS Carandiru'!H21</f>
        <v>30</v>
      </c>
      <c r="I348" s="92">
        <f>'UBS Carandiru'!I21</f>
        <v>25</v>
      </c>
      <c r="J348" s="92">
        <f>'UBS Carandiru'!J21</f>
        <v>30</v>
      </c>
      <c r="K348" s="92">
        <f>'UBS Carandiru'!K21</f>
        <v>31</v>
      </c>
      <c r="L348" s="92">
        <f>'UBS Carandiru'!L21</f>
        <v>150</v>
      </c>
      <c r="M348" s="92">
        <f>'UBS Carandiru'!M21</f>
        <v>124</v>
      </c>
      <c r="N348" s="927">
        <f>'UBS Carandiru'!N21</f>
        <v>0.82666666666666666</v>
      </c>
    </row>
    <row r="349" spans="1:14" x14ac:dyDescent="0.25">
      <c r="A349" s="214" t="str">
        <f>'UBS Carandiru'!A22</f>
        <v>Farmacêutico (consulta/ VD) - 40hrs</v>
      </c>
      <c r="B349" s="934">
        <f>'UBS Carandiru'!B22</f>
        <v>96</v>
      </c>
      <c r="C349" s="92">
        <f>'UBS Carandiru'!C22</f>
        <v>13</v>
      </c>
      <c r="D349" s="92">
        <f>'UBS Carandiru'!D22</f>
        <v>96</v>
      </c>
      <c r="E349" s="92">
        <f>'UBS Carandiru'!E22</f>
        <v>14</v>
      </c>
      <c r="F349" s="92">
        <f>'UBS Carandiru'!F22</f>
        <v>96</v>
      </c>
      <c r="G349" s="92">
        <f>'UBS Carandiru'!G22</f>
        <v>1</v>
      </c>
      <c r="H349" s="92">
        <f>'UBS Carandiru'!H22</f>
        <v>96</v>
      </c>
      <c r="I349" s="92">
        <f>'UBS Carandiru'!I22</f>
        <v>4</v>
      </c>
      <c r="J349" s="92">
        <f>'UBS Carandiru'!J22</f>
        <v>96</v>
      </c>
      <c r="K349" s="92">
        <f>'UBS Carandiru'!K22</f>
        <v>35</v>
      </c>
      <c r="L349" s="92">
        <f>'UBS Carandiru'!L22</f>
        <v>480</v>
      </c>
      <c r="M349" s="92">
        <f>'UBS Carandiru'!M22</f>
        <v>67</v>
      </c>
      <c r="N349" s="927">
        <f>'UBS Carandiru'!N22</f>
        <v>0.13958333333333334</v>
      </c>
    </row>
    <row r="350" spans="1:14" x14ac:dyDescent="0.25">
      <c r="A350" s="214" t="str">
        <f>'UBS Carandiru'!A23</f>
        <v>Farmacêutico (nº grupos)</v>
      </c>
      <c r="B350" s="934">
        <f>'UBS Carandiru'!B23</f>
        <v>16</v>
      </c>
      <c r="C350" s="92">
        <f>'UBS Carandiru'!C23</f>
        <v>1</v>
      </c>
      <c r="D350" s="92">
        <f>'UBS Carandiru'!D23</f>
        <v>16</v>
      </c>
      <c r="E350" s="92">
        <f>'UBS Carandiru'!E23</f>
        <v>3</v>
      </c>
      <c r="F350" s="92">
        <f>'UBS Carandiru'!F23</f>
        <v>16</v>
      </c>
      <c r="G350" s="92">
        <f>'UBS Carandiru'!G23</f>
        <v>0</v>
      </c>
      <c r="H350" s="92">
        <f>'UBS Carandiru'!H23</f>
        <v>16</v>
      </c>
      <c r="I350" s="92">
        <f>'UBS Carandiru'!I23</f>
        <v>1</v>
      </c>
      <c r="J350" s="92">
        <f>'UBS Carandiru'!J23</f>
        <v>16</v>
      </c>
      <c r="K350" s="92">
        <f>'UBS Carandiru'!K23</f>
        <v>1</v>
      </c>
      <c r="L350" s="92">
        <f>'UBS Carandiru'!L23</f>
        <v>80</v>
      </c>
      <c r="M350" s="92">
        <f>'UBS Carandiru'!M23</f>
        <v>6</v>
      </c>
      <c r="N350" s="927">
        <f>'UBS Carandiru'!N23</f>
        <v>7.4999999999999997E-2</v>
      </c>
    </row>
    <row r="351" spans="1:14" x14ac:dyDescent="0.25">
      <c r="A351" s="214" t="str">
        <f>'UBS Carandiru'!A24</f>
        <v>Psicólogo (consulta/ VD) - 30hrs</v>
      </c>
      <c r="B351" s="934">
        <f>'UBS Carandiru'!B24</f>
        <v>92</v>
      </c>
      <c r="C351" s="92">
        <f>'UBS Carandiru'!C24</f>
        <v>73</v>
      </c>
      <c r="D351" s="92">
        <f>'UBS Carandiru'!D24</f>
        <v>92</v>
      </c>
      <c r="E351" s="92">
        <f>'UBS Carandiru'!E24</f>
        <v>94</v>
      </c>
      <c r="F351" s="92">
        <f>'UBS Carandiru'!F24</f>
        <v>92</v>
      </c>
      <c r="G351" s="92">
        <f>'UBS Carandiru'!G24</f>
        <v>116</v>
      </c>
      <c r="H351" s="92">
        <f>'UBS Carandiru'!H24</f>
        <v>92</v>
      </c>
      <c r="I351" s="92">
        <f>'UBS Carandiru'!I24</f>
        <v>48</v>
      </c>
      <c r="J351" s="92">
        <f>'UBS Carandiru'!J24</f>
        <v>92</v>
      </c>
      <c r="K351" s="92">
        <f>'UBS Carandiru'!K24</f>
        <v>81</v>
      </c>
      <c r="L351" s="92">
        <f>'UBS Carandiru'!L24</f>
        <v>460</v>
      </c>
      <c r="M351" s="92">
        <f>'UBS Carandiru'!M24</f>
        <v>412</v>
      </c>
      <c r="N351" s="927">
        <f>'UBS Carandiru'!N24</f>
        <v>0.89565217391304353</v>
      </c>
    </row>
    <row r="352" spans="1:14" x14ac:dyDescent="0.25">
      <c r="A352" s="214" t="str">
        <f>'UBS Carandiru'!A25</f>
        <v>Psicólogo (nº grupos)</v>
      </c>
      <c r="B352" s="934">
        <f>'UBS Carandiru'!B25</f>
        <v>60</v>
      </c>
      <c r="C352" s="92">
        <f>'UBS Carandiru'!C25</f>
        <v>13</v>
      </c>
      <c r="D352" s="92">
        <f>'UBS Carandiru'!D25</f>
        <v>60</v>
      </c>
      <c r="E352" s="92">
        <f>'UBS Carandiru'!E25</f>
        <v>23</v>
      </c>
      <c r="F352" s="92">
        <f>'UBS Carandiru'!F25</f>
        <v>60</v>
      </c>
      <c r="G352" s="92">
        <f>'UBS Carandiru'!G25</f>
        <v>36</v>
      </c>
      <c r="H352" s="92">
        <f>'UBS Carandiru'!H25</f>
        <v>60</v>
      </c>
      <c r="I352" s="92">
        <f>'UBS Carandiru'!I25</f>
        <v>20</v>
      </c>
      <c r="J352" s="92">
        <f>'UBS Carandiru'!J25</f>
        <v>60</v>
      </c>
      <c r="K352" s="92">
        <f>'UBS Carandiru'!K25</f>
        <v>21</v>
      </c>
      <c r="L352" s="92">
        <f>'UBS Carandiru'!L25</f>
        <v>300</v>
      </c>
      <c r="M352" s="92">
        <f>'UBS Carandiru'!M25</f>
        <v>113</v>
      </c>
      <c r="N352" s="927">
        <f>'UBS Carandiru'!N25</f>
        <v>0.37666666666666665</v>
      </c>
    </row>
    <row r="353" spans="1:14" x14ac:dyDescent="0.25">
      <c r="A353" s="214" t="str">
        <f>'UBS Carandiru'!A26</f>
        <v>Técnico de Enfermagem (Visitas) - 30hrs</v>
      </c>
      <c r="B353" s="934">
        <f>'UBS Carandiru'!B26</f>
        <v>120</v>
      </c>
      <c r="C353" s="92">
        <f>'UBS Carandiru'!C26</f>
        <v>98</v>
      </c>
      <c r="D353" s="92">
        <f>'UBS Carandiru'!D26</f>
        <v>120</v>
      </c>
      <c r="E353" s="92">
        <f>'UBS Carandiru'!E26</f>
        <v>117</v>
      </c>
      <c r="F353" s="92">
        <f>'UBS Carandiru'!F26</f>
        <v>120</v>
      </c>
      <c r="G353" s="92">
        <f>'UBS Carandiru'!G26</f>
        <v>109</v>
      </c>
      <c r="H353" s="92">
        <f>'UBS Carandiru'!H26</f>
        <v>120</v>
      </c>
      <c r="I353" s="92">
        <f>'UBS Carandiru'!I26</f>
        <v>137</v>
      </c>
      <c r="J353" s="92">
        <f>'UBS Carandiru'!J26</f>
        <v>120</v>
      </c>
      <c r="K353" s="92">
        <f>'UBS Carandiru'!K26</f>
        <v>88</v>
      </c>
      <c r="L353" s="92">
        <f>'UBS Carandiru'!L26</f>
        <v>600</v>
      </c>
      <c r="M353" s="92">
        <f>'UBS Carandiru'!M26</f>
        <v>549</v>
      </c>
      <c r="N353" s="927">
        <f>'UBS Carandiru'!N26</f>
        <v>0.91500000000000004</v>
      </c>
    </row>
    <row r="354" spans="1:14" x14ac:dyDescent="0.25">
      <c r="A354" s="214" t="str">
        <f>'UBS Carandiru'!A27</f>
        <v>PICS - Atividades Coletivas</v>
      </c>
      <c r="B354" s="934">
        <f>'UBS Carandiru'!B27</f>
        <v>7</v>
      </c>
      <c r="C354" s="92">
        <f>'UBS Carandiru'!C27</f>
        <v>13</v>
      </c>
      <c r="D354" s="92">
        <f>'UBS Carandiru'!D27</f>
        <v>7</v>
      </c>
      <c r="E354" s="92">
        <f>'UBS Carandiru'!E27</f>
        <v>15</v>
      </c>
      <c r="F354" s="92">
        <f>'UBS Carandiru'!F27</f>
        <v>7</v>
      </c>
      <c r="G354" s="92">
        <f>'UBS Carandiru'!G27</f>
        <v>20</v>
      </c>
      <c r="H354" s="92">
        <f>'UBS Carandiru'!H27</f>
        <v>7</v>
      </c>
      <c r="I354" s="92">
        <f>'UBS Carandiru'!I27</f>
        <v>10</v>
      </c>
      <c r="J354" s="92">
        <f>'UBS Carandiru'!J27</f>
        <v>7</v>
      </c>
      <c r="K354" s="92">
        <f>'UBS Carandiru'!K27</f>
        <v>17</v>
      </c>
      <c r="L354" s="92">
        <f>'UBS Carandiru'!L27</f>
        <v>35</v>
      </c>
      <c r="M354" s="92">
        <f>'UBS Carandiru'!M27</f>
        <v>75</v>
      </c>
      <c r="N354" s="927">
        <f>'UBS Carandiru'!N27</f>
        <v>2.1428571428571428</v>
      </c>
    </row>
    <row r="355" spans="1:14" ht="15.75" thickBot="1" x14ac:dyDescent="0.3">
      <c r="A355" s="214" t="str">
        <f>'UBS Carandiru'!A28</f>
        <v>PICS - Atividades Individuais</v>
      </c>
      <c r="B355" s="934">
        <f>'UBS Carandiru'!B28</f>
        <v>10</v>
      </c>
      <c r="C355" s="92">
        <f>'UBS Carandiru'!C28</f>
        <v>73</v>
      </c>
      <c r="D355" s="92">
        <f>'UBS Carandiru'!D28</f>
        <v>10</v>
      </c>
      <c r="E355" s="92">
        <f>'UBS Carandiru'!E28</f>
        <v>61</v>
      </c>
      <c r="F355" s="92">
        <f>'UBS Carandiru'!F28</f>
        <v>10</v>
      </c>
      <c r="G355" s="92">
        <f>'UBS Carandiru'!G28</f>
        <v>48</v>
      </c>
      <c r="H355" s="92">
        <f>'UBS Carandiru'!H28</f>
        <v>10</v>
      </c>
      <c r="I355" s="92">
        <f>'UBS Carandiru'!I28</f>
        <v>51</v>
      </c>
      <c r="J355" s="92">
        <f>'UBS Carandiru'!J28</f>
        <v>10</v>
      </c>
      <c r="K355" s="92">
        <f>'UBS Carandiru'!K28</f>
        <v>41</v>
      </c>
      <c r="L355" s="92">
        <f>'UBS Carandiru'!L28</f>
        <v>50</v>
      </c>
      <c r="M355" s="92">
        <f>'UBS Carandiru'!M28</f>
        <v>274</v>
      </c>
      <c r="N355" s="927">
        <f>'UBS Carandiru'!N28</f>
        <v>5.48</v>
      </c>
    </row>
    <row r="356" spans="1:14" ht="15.75" thickBot="1" x14ac:dyDescent="0.3">
      <c r="A356" s="846" t="str">
        <f>'UBS Carandiru'!A29</f>
        <v>TOTAL</v>
      </c>
      <c r="B356" s="946">
        <f>'UBS Carandiru'!B29</f>
        <v>4469</v>
      </c>
      <c r="C356" s="848">
        <f>'UBS Carandiru'!C29</f>
        <v>3716</v>
      </c>
      <c r="D356" s="848">
        <f>'UBS Carandiru'!D29</f>
        <v>4469</v>
      </c>
      <c r="E356" s="848">
        <f>'UBS Carandiru'!E29</f>
        <v>3668</v>
      </c>
      <c r="F356" s="848">
        <f>'UBS Carandiru'!F29</f>
        <v>4469</v>
      </c>
      <c r="G356" s="848">
        <f>'UBS Carandiru'!G29</f>
        <v>3062</v>
      </c>
      <c r="H356" s="848">
        <f>'UBS Carandiru'!H29</f>
        <v>4469</v>
      </c>
      <c r="I356" s="848">
        <f>'UBS Carandiru'!I29</f>
        <v>3619</v>
      </c>
      <c r="J356" s="848">
        <f>'UBS Carandiru'!J29</f>
        <v>4469</v>
      </c>
      <c r="K356" s="848">
        <f>'UBS Carandiru'!K29</f>
        <v>3583</v>
      </c>
      <c r="L356" s="848">
        <f>'UBS Carandiru'!L29</f>
        <v>22345</v>
      </c>
      <c r="M356" s="848">
        <f>'UBS Carandiru'!M29</f>
        <v>17648</v>
      </c>
      <c r="N356" s="928">
        <f>'UBS Carandiru'!N29</f>
        <v>0.78979637502797051</v>
      </c>
    </row>
    <row r="358" spans="1:14" ht="15.75" x14ac:dyDescent="0.25">
      <c r="A358" s="936" t="s">
        <v>665</v>
      </c>
      <c r="B358" s="947"/>
      <c r="C358" s="937"/>
      <c r="D358" s="938"/>
      <c r="E358" s="938"/>
      <c r="F358" s="938"/>
      <c r="G358" s="938"/>
      <c r="H358" s="938"/>
      <c r="I358" s="938"/>
      <c r="J358" s="938"/>
      <c r="K358" s="938"/>
      <c r="L358" s="937"/>
      <c r="M358" s="937"/>
      <c r="N358" s="937"/>
    </row>
    <row r="359" spans="1:14" x14ac:dyDescent="0.25">
      <c r="A359" s="919"/>
      <c r="B359" s="981" t="s">
        <v>486</v>
      </c>
      <c r="C359" s="981"/>
      <c r="D359" s="981" t="s">
        <v>682</v>
      </c>
      <c r="E359" s="981"/>
      <c r="F359" s="981" t="s">
        <v>683</v>
      </c>
      <c r="G359" s="981"/>
      <c r="H359" s="981" t="s">
        <v>684</v>
      </c>
      <c r="I359" s="981"/>
      <c r="J359" s="981" t="s">
        <v>688</v>
      </c>
      <c r="K359" s="981"/>
      <c r="L359" s="996" t="s">
        <v>487</v>
      </c>
      <c r="M359" s="996"/>
      <c r="N359" s="996"/>
    </row>
    <row r="360" spans="1:14" ht="15.75" thickBot="1" x14ac:dyDescent="0.3">
      <c r="A360" s="844" t="s">
        <v>14</v>
      </c>
      <c r="B360" s="941" t="s">
        <v>489</v>
      </c>
      <c r="C360" s="850" t="s">
        <v>488</v>
      </c>
      <c r="D360" s="920" t="s">
        <v>489</v>
      </c>
      <c r="E360" s="850" t="s">
        <v>488</v>
      </c>
      <c r="F360" s="920" t="s">
        <v>489</v>
      </c>
      <c r="G360" s="850" t="s">
        <v>488</v>
      </c>
      <c r="H360" s="920" t="s">
        <v>489</v>
      </c>
      <c r="I360" s="850" t="s">
        <v>488</v>
      </c>
      <c r="J360" s="920" t="s">
        <v>489</v>
      </c>
      <c r="K360" s="850" t="s">
        <v>488</v>
      </c>
      <c r="L360" s="850" t="s">
        <v>680</v>
      </c>
      <c r="M360" s="850" t="s">
        <v>681</v>
      </c>
      <c r="N360" s="922" t="s">
        <v>1</v>
      </c>
    </row>
    <row r="361" spans="1:14" ht="15.75" thickTop="1" x14ac:dyDescent="0.25">
      <c r="A361" s="214" t="str">
        <f>'URSI CARANDIRU'!A9</f>
        <v>Médico Geriatra (consulta/ VD)  - 20hrs</v>
      </c>
      <c r="B361" s="934">
        <f>'URSI CARANDIRU'!B9</f>
        <v>192</v>
      </c>
      <c r="C361" s="92">
        <f>'URSI CARANDIRU'!C9</f>
        <v>241</v>
      </c>
      <c r="D361" s="92">
        <f>'URSI CARANDIRU'!D9</f>
        <v>192</v>
      </c>
      <c r="E361" s="92">
        <f>'URSI CARANDIRU'!E9</f>
        <v>221</v>
      </c>
      <c r="F361" s="92">
        <f>'URSI CARANDIRU'!F9</f>
        <v>192</v>
      </c>
      <c r="G361" s="92">
        <f>'URSI CARANDIRU'!G9</f>
        <v>213</v>
      </c>
      <c r="H361" s="92">
        <f>'URSI CARANDIRU'!H9</f>
        <v>192</v>
      </c>
      <c r="I361" s="92">
        <f>'URSI CARANDIRU'!I9</f>
        <v>218</v>
      </c>
      <c r="J361" s="92">
        <f>'URSI CARANDIRU'!J9</f>
        <v>192</v>
      </c>
      <c r="K361" s="92">
        <f>'URSI CARANDIRU'!K9</f>
        <v>188</v>
      </c>
      <c r="L361" s="92">
        <f>'URSI CARANDIRU'!L9</f>
        <v>960</v>
      </c>
      <c r="M361" s="92">
        <f>'URSI CARANDIRU'!M9</f>
        <v>1081</v>
      </c>
      <c r="N361" s="927">
        <f>'URSI CARANDIRU'!N9</f>
        <v>1.1260416666666666</v>
      </c>
    </row>
    <row r="362" spans="1:14" x14ac:dyDescent="0.25">
      <c r="A362" s="214" t="str">
        <f>'URSI CARANDIRU'!A10</f>
        <v>Assistente Social (consulta/ VD) - 30hrs</v>
      </c>
      <c r="B362" s="934">
        <f>'URSI CARANDIRU'!B10</f>
        <v>160</v>
      </c>
      <c r="C362" s="92">
        <f>'URSI CARANDIRU'!C10</f>
        <v>205</v>
      </c>
      <c r="D362" s="92">
        <f>'URSI CARANDIRU'!D10</f>
        <v>160</v>
      </c>
      <c r="E362" s="92">
        <f>'URSI CARANDIRU'!E10</f>
        <v>110</v>
      </c>
      <c r="F362" s="92">
        <f>'URSI CARANDIRU'!F10</f>
        <v>160</v>
      </c>
      <c r="G362" s="92">
        <f>'URSI CARANDIRU'!G10</f>
        <v>97</v>
      </c>
      <c r="H362" s="92">
        <f>'URSI CARANDIRU'!H10</f>
        <v>160</v>
      </c>
      <c r="I362" s="92">
        <f>'URSI CARANDIRU'!I10</f>
        <v>183</v>
      </c>
      <c r="J362" s="92">
        <f>'URSI CARANDIRU'!J10</f>
        <v>160</v>
      </c>
      <c r="K362" s="92">
        <f>'URSI CARANDIRU'!K10</f>
        <v>138</v>
      </c>
      <c r="L362" s="92">
        <f>'URSI CARANDIRU'!L10</f>
        <v>800</v>
      </c>
      <c r="M362" s="92">
        <f>'URSI CARANDIRU'!M10</f>
        <v>733</v>
      </c>
      <c r="N362" s="927">
        <f>'URSI CARANDIRU'!N10</f>
        <v>0.91625000000000001</v>
      </c>
    </row>
    <row r="363" spans="1:14" x14ac:dyDescent="0.25">
      <c r="A363" s="214" t="str">
        <f>'URSI CARANDIRU'!A11</f>
        <v>Enfermeiro (consulta/ VD) - 30hrs</v>
      </c>
      <c r="B363" s="934">
        <f>'URSI CARANDIRU'!B11</f>
        <v>176</v>
      </c>
      <c r="C363" s="92">
        <f>'URSI CARANDIRU'!C11</f>
        <v>212</v>
      </c>
      <c r="D363" s="92">
        <f>'URSI CARANDIRU'!D11</f>
        <v>176</v>
      </c>
      <c r="E363" s="92">
        <f>'URSI CARANDIRU'!E11</f>
        <v>200</v>
      </c>
      <c r="F363" s="92">
        <f>'URSI CARANDIRU'!F11</f>
        <v>176</v>
      </c>
      <c r="G363" s="92">
        <f>'URSI CARANDIRU'!G11</f>
        <v>206</v>
      </c>
      <c r="H363" s="92">
        <f>'URSI CARANDIRU'!H11</f>
        <v>176</v>
      </c>
      <c r="I363" s="92">
        <f>'URSI CARANDIRU'!I11</f>
        <v>155</v>
      </c>
      <c r="J363" s="92">
        <f>'URSI CARANDIRU'!J11</f>
        <v>176</v>
      </c>
      <c r="K363" s="92">
        <f>'URSI CARANDIRU'!K11</f>
        <v>174</v>
      </c>
      <c r="L363" s="92">
        <f>'URSI CARANDIRU'!L11</f>
        <v>880</v>
      </c>
      <c r="M363" s="92">
        <f>'URSI CARANDIRU'!M11</f>
        <v>947</v>
      </c>
      <c r="N363" s="927">
        <f>'URSI CARANDIRU'!N11</f>
        <v>1.0761363636363637</v>
      </c>
    </row>
    <row r="364" spans="1:14" x14ac:dyDescent="0.25">
      <c r="A364" s="214" t="str">
        <f>'URSI CARANDIRU'!A12</f>
        <v>Nutricionista (consulta/ VD) - 40hrs</v>
      </c>
      <c r="B364" s="934">
        <f>'URSI CARANDIRU'!B12</f>
        <v>116</v>
      </c>
      <c r="C364" s="92">
        <f>'URSI CARANDIRU'!C12</f>
        <v>0</v>
      </c>
      <c r="D364" s="92">
        <f>'URSI CARANDIRU'!D12</f>
        <v>116</v>
      </c>
      <c r="E364" s="92">
        <f>'URSI CARANDIRU'!E12</f>
        <v>79</v>
      </c>
      <c r="F364" s="92">
        <f>'URSI CARANDIRU'!F12</f>
        <v>116</v>
      </c>
      <c r="G364" s="92">
        <f>'URSI CARANDIRU'!G12</f>
        <v>72</v>
      </c>
      <c r="H364" s="92">
        <f>'URSI CARANDIRU'!H12</f>
        <v>116</v>
      </c>
      <c r="I364" s="92">
        <f>'URSI CARANDIRU'!I12</f>
        <v>122</v>
      </c>
      <c r="J364" s="92">
        <f>'URSI CARANDIRU'!J12</f>
        <v>116</v>
      </c>
      <c r="K364" s="92">
        <f>'URSI CARANDIRU'!K12</f>
        <v>78</v>
      </c>
      <c r="L364" s="92">
        <f>'URSI CARANDIRU'!L12</f>
        <v>580</v>
      </c>
      <c r="M364" s="92">
        <f>'URSI CARANDIRU'!M12</f>
        <v>351</v>
      </c>
      <c r="N364" s="927">
        <f>'URSI CARANDIRU'!N12</f>
        <v>0.60517241379310349</v>
      </c>
    </row>
    <row r="365" spans="1:14" x14ac:dyDescent="0.25">
      <c r="A365" s="214" t="str">
        <f>'URSI CARANDIRU'!A13</f>
        <v>Fisioterapeuta (consulta/ VD) - 30hrs</v>
      </c>
      <c r="B365" s="934">
        <f>'URSI CARANDIRU'!B13</f>
        <v>200</v>
      </c>
      <c r="C365" s="92">
        <f>'URSI CARANDIRU'!C13</f>
        <v>223</v>
      </c>
      <c r="D365" s="92">
        <f>'URSI CARANDIRU'!D13</f>
        <v>200</v>
      </c>
      <c r="E365" s="92">
        <f>'URSI CARANDIRU'!E13</f>
        <v>171</v>
      </c>
      <c r="F365" s="92">
        <f>'URSI CARANDIRU'!F13</f>
        <v>200</v>
      </c>
      <c r="G365" s="92">
        <f>'URSI CARANDIRU'!G13</f>
        <v>200</v>
      </c>
      <c r="H365" s="92">
        <f>'URSI CARANDIRU'!H13</f>
        <v>200</v>
      </c>
      <c r="I365" s="92">
        <f>'URSI CARANDIRU'!I13</f>
        <v>125</v>
      </c>
      <c r="J365" s="92">
        <f>'URSI CARANDIRU'!J13</f>
        <v>200</v>
      </c>
      <c r="K365" s="92">
        <f>'URSI CARANDIRU'!K13</f>
        <v>171</v>
      </c>
      <c r="L365" s="92">
        <f>'URSI CARANDIRU'!L13</f>
        <v>1000</v>
      </c>
      <c r="M365" s="92">
        <f>'URSI CARANDIRU'!M13</f>
        <v>890</v>
      </c>
      <c r="N365" s="927">
        <f>'URSI CARANDIRU'!N13</f>
        <v>0.89</v>
      </c>
    </row>
    <row r="366" spans="1:14" x14ac:dyDescent="0.25">
      <c r="A366" s="214" t="str">
        <f>'URSI CARANDIRU'!A14</f>
        <v>Terapeuta Ocupacional (consulta/ VD) - 30hrs</v>
      </c>
      <c r="B366" s="934">
        <f>'URSI CARANDIRU'!B14</f>
        <v>100</v>
      </c>
      <c r="C366" s="92">
        <f>'URSI CARANDIRU'!C14</f>
        <v>70</v>
      </c>
      <c r="D366" s="92">
        <f>'URSI CARANDIRU'!D14</f>
        <v>100</v>
      </c>
      <c r="E366" s="92">
        <f>'URSI CARANDIRU'!E14</f>
        <v>93</v>
      </c>
      <c r="F366" s="92">
        <f>'URSI CARANDIRU'!F14</f>
        <v>100</v>
      </c>
      <c r="G366" s="92">
        <f>'URSI CARANDIRU'!G14</f>
        <v>86</v>
      </c>
      <c r="H366" s="92">
        <f>'URSI CARANDIRU'!H14</f>
        <v>100</v>
      </c>
      <c r="I366" s="92">
        <f>'URSI CARANDIRU'!I14</f>
        <v>94</v>
      </c>
      <c r="J366" s="92">
        <f>'URSI CARANDIRU'!J14</f>
        <v>100</v>
      </c>
      <c r="K366" s="92">
        <f>'URSI CARANDIRU'!K14</f>
        <v>89</v>
      </c>
      <c r="L366" s="92">
        <f>'URSI CARANDIRU'!L14</f>
        <v>500</v>
      </c>
      <c r="M366" s="92">
        <f>'URSI CARANDIRU'!M14</f>
        <v>432</v>
      </c>
      <c r="N366" s="927">
        <f>'URSI CARANDIRU'!N14</f>
        <v>0.86399999999999999</v>
      </c>
    </row>
    <row r="367" spans="1:14" x14ac:dyDescent="0.25">
      <c r="A367" s="214" t="str">
        <f>'URSI CARANDIRU'!A15</f>
        <v>Psicólogo (consulta/ VD) - 40hrs</v>
      </c>
      <c r="B367" s="934">
        <f>'URSI CARANDIRU'!B15</f>
        <v>84</v>
      </c>
      <c r="C367" s="92">
        <f>'URSI CARANDIRU'!C15</f>
        <v>127</v>
      </c>
      <c r="D367" s="92">
        <f>'URSI CARANDIRU'!D15</f>
        <v>84</v>
      </c>
      <c r="E367" s="92">
        <f>'URSI CARANDIRU'!E15</f>
        <v>110</v>
      </c>
      <c r="F367" s="92">
        <f>'URSI CARANDIRU'!F15</f>
        <v>84</v>
      </c>
      <c r="G367" s="92">
        <f>'URSI CARANDIRU'!G15</f>
        <v>82</v>
      </c>
      <c r="H367" s="92">
        <f>'URSI CARANDIRU'!H15</f>
        <v>84</v>
      </c>
      <c r="I367" s="92">
        <f>'URSI CARANDIRU'!I15</f>
        <v>93</v>
      </c>
      <c r="J367" s="92">
        <f>'URSI CARANDIRU'!J15</f>
        <v>84</v>
      </c>
      <c r="K367" s="92">
        <f>'URSI CARANDIRU'!K15</f>
        <v>98</v>
      </c>
      <c r="L367" s="92">
        <f>'URSI CARANDIRU'!L15</f>
        <v>420</v>
      </c>
      <c r="M367" s="92">
        <f>'URSI CARANDIRU'!M15</f>
        <v>510</v>
      </c>
      <c r="N367" s="927">
        <f>'URSI CARANDIRU'!N15</f>
        <v>1.2142857142857142</v>
      </c>
    </row>
    <row r="368" spans="1:14" x14ac:dyDescent="0.25">
      <c r="A368" s="214" t="str">
        <f>'URSI CARANDIRU'!A16</f>
        <v>PICS - Atividades Coletivas</v>
      </c>
      <c r="B368" s="934">
        <f>'URSI CARANDIRU'!B16</f>
        <v>7</v>
      </c>
      <c r="C368" s="92">
        <f>'URSI CARANDIRU'!C16</f>
        <v>14</v>
      </c>
      <c r="D368" s="92">
        <f>'URSI CARANDIRU'!D16</f>
        <v>7</v>
      </c>
      <c r="E368" s="92">
        <f>'URSI CARANDIRU'!E16</f>
        <v>5</v>
      </c>
      <c r="F368" s="92">
        <f>'URSI CARANDIRU'!F16</f>
        <v>7</v>
      </c>
      <c r="G368" s="92">
        <f>'URSI CARANDIRU'!G16</f>
        <v>12</v>
      </c>
      <c r="H368" s="92">
        <f>'URSI CARANDIRU'!H16</f>
        <v>7</v>
      </c>
      <c r="I368" s="92">
        <f>'URSI CARANDIRU'!I16</f>
        <v>16</v>
      </c>
      <c r="J368" s="92">
        <f>'URSI CARANDIRU'!J16</f>
        <v>7</v>
      </c>
      <c r="K368" s="92">
        <f>'URSI CARANDIRU'!K16</f>
        <v>13</v>
      </c>
      <c r="L368" s="92">
        <f>'URSI CARANDIRU'!L16</f>
        <v>35</v>
      </c>
      <c r="M368" s="92">
        <f>'URSI CARANDIRU'!M16</f>
        <v>60</v>
      </c>
      <c r="N368" s="927">
        <f>'URSI CARANDIRU'!N16</f>
        <v>1.7142857142857142</v>
      </c>
    </row>
    <row r="369" spans="1:14" ht="15.75" thickBot="1" x14ac:dyDescent="0.3">
      <c r="A369" s="214" t="str">
        <f>'URSI CARANDIRU'!A17</f>
        <v>PICS - Atividades Individuais</v>
      </c>
      <c r="B369" s="934">
        <f>'URSI CARANDIRU'!B17</f>
        <v>10</v>
      </c>
      <c r="C369" s="92">
        <f>'URSI CARANDIRU'!C17</f>
        <v>120</v>
      </c>
      <c r="D369" s="92">
        <f>'URSI CARANDIRU'!D17</f>
        <v>10</v>
      </c>
      <c r="E369" s="92">
        <f>'URSI CARANDIRU'!E17</f>
        <v>119</v>
      </c>
      <c r="F369" s="92">
        <f>'URSI CARANDIRU'!F17</f>
        <v>10</v>
      </c>
      <c r="G369" s="92">
        <f>'URSI CARANDIRU'!G17</f>
        <v>118</v>
      </c>
      <c r="H369" s="92">
        <f>'URSI CARANDIRU'!H17</f>
        <v>10</v>
      </c>
      <c r="I369" s="92">
        <f>'URSI CARANDIRU'!I17</f>
        <v>57</v>
      </c>
      <c r="J369" s="92">
        <f>'URSI CARANDIRU'!J17</f>
        <v>10</v>
      </c>
      <c r="K369" s="92">
        <f>'URSI CARANDIRU'!K17</f>
        <v>69</v>
      </c>
      <c r="L369" s="92">
        <f>'URSI CARANDIRU'!L17</f>
        <v>50</v>
      </c>
      <c r="M369" s="92">
        <f>'URSI CARANDIRU'!M17</f>
        <v>483</v>
      </c>
      <c r="N369" s="927">
        <f>'URSI CARANDIRU'!N17</f>
        <v>9.66</v>
      </c>
    </row>
    <row r="370" spans="1:14" s="832" customFormat="1" ht="16.5" customHeight="1" thickBot="1" x14ac:dyDescent="0.25">
      <c r="A370" s="846" t="str">
        <f>'URSI CARANDIRU'!A18</f>
        <v>TOTAL</v>
      </c>
      <c r="B370" s="946">
        <f>'URSI CARANDIRU'!B18</f>
        <v>1045</v>
      </c>
      <c r="C370" s="848">
        <f>'URSI CARANDIRU'!C18</f>
        <v>1212</v>
      </c>
      <c r="D370" s="848">
        <f>'URSI CARANDIRU'!D18</f>
        <v>1045</v>
      </c>
      <c r="E370" s="848">
        <f>'URSI CARANDIRU'!E18</f>
        <v>1108</v>
      </c>
      <c r="F370" s="848">
        <f>'URSI CARANDIRU'!F18</f>
        <v>1045</v>
      </c>
      <c r="G370" s="848">
        <f>'URSI CARANDIRU'!G18</f>
        <v>1086</v>
      </c>
      <c r="H370" s="848">
        <f>'URSI CARANDIRU'!H18</f>
        <v>1045</v>
      </c>
      <c r="I370" s="848">
        <f>'URSI CARANDIRU'!I18</f>
        <v>1063</v>
      </c>
      <c r="J370" s="848">
        <f>'URSI CARANDIRU'!J18</f>
        <v>1045</v>
      </c>
      <c r="K370" s="848">
        <f>'URSI CARANDIRU'!K18</f>
        <v>1018</v>
      </c>
      <c r="L370" s="848">
        <f>'URSI CARANDIRU'!L18</f>
        <v>5225</v>
      </c>
      <c r="M370" s="848">
        <f>'URSI CARANDIRU'!M18</f>
        <v>5487</v>
      </c>
      <c r="N370" s="928">
        <f>'URSI CARANDIRU'!N18</f>
        <v>1.0501435406698565</v>
      </c>
    </row>
    <row r="372" spans="1:14" ht="15.75" x14ac:dyDescent="0.25">
      <c r="A372" s="936" t="s">
        <v>666</v>
      </c>
      <c r="B372" s="947"/>
      <c r="C372" s="937"/>
      <c r="D372" s="938"/>
      <c r="E372" s="938"/>
      <c r="F372" s="938"/>
      <c r="G372" s="938"/>
      <c r="H372" s="938"/>
      <c r="I372" s="938"/>
      <c r="J372" s="938"/>
      <c r="K372" s="938"/>
      <c r="L372" s="937"/>
      <c r="M372" s="937"/>
      <c r="N372" s="937"/>
    </row>
    <row r="373" spans="1:14" x14ac:dyDescent="0.25">
      <c r="A373" s="919"/>
      <c r="B373" s="981" t="s">
        <v>486</v>
      </c>
      <c r="C373" s="981"/>
      <c r="D373" s="981" t="s">
        <v>682</v>
      </c>
      <c r="E373" s="981"/>
      <c r="F373" s="981" t="s">
        <v>683</v>
      </c>
      <c r="G373" s="981"/>
      <c r="H373" s="981" t="s">
        <v>684</v>
      </c>
      <c r="I373" s="981"/>
      <c r="J373" s="981" t="s">
        <v>688</v>
      </c>
      <c r="K373" s="981"/>
      <c r="L373" s="996" t="s">
        <v>487</v>
      </c>
      <c r="M373" s="996"/>
      <c r="N373" s="996"/>
    </row>
    <row r="374" spans="1:14" ht="15.75" thickBot="1" x14ac:dyDescent="0.3">
      <c r="A374" s="844" t="s">
        <v>14</v>
      </c>
      <c r="B374" s="941" t="s">
        <v>489</v>
      </c>
      <c r="C374" s="850" t="s">
        <v>488</v>
      </c>
      <c r="D374" s="920" t="s">
        <v>489</v>
      </c>
      <c r="E374" s="850" t="s">
        <v>488</v>
      </c>
      <c r="F374" s="920" t="s">
        <v>489</v>
      </c>
      <c r="G374" s="850" t="s">
        <v>488</v>
      </c>
      <c r="H374" s="920" t="s">
        <v>489</v>
      </c>
      <c r="I374" s="850" t="s">
        <v>488</v>
      </c>
      <c r="J374" s="920" t="s">
        <v>489</v>
      </c>
      <c r="K374" s="850" t="s">
        <v>488</v>
      </c>
      <c r="L374" s="850" t="s">
        <v>680</v>
      </c>
      <c r="M374" s="850" t="s">
        <v>681</v>
      </c>
      <c r="N374" s="922" t="s">
        <v>1</v>
      </c>
    </row>
    <row r="375" spans="1:14" ht="15.75" thickTop="1" x14ac:dyDescent="0.25">
      <c r="A375" s="214" t="str">
        <f>'UBS Vila Maria P Gnecco'!A9</f>
        <v>Cirurgião Dentista (consulta /atendimento) - 20hrs</v>
      </c>
      <c r="B375" s="934">
        <f>'UBS Vila Maria P Gnecco'!B9</f>
        <v>522</v>
      </c>
      <c r="C375" s="92">
        <f>'UBS Vila Maria P Gnecco'!C9</f>
        <v>573</v>
      </c>
      <c r="D375" s="92">
        <f>'UBS Vila Maria P Gnecco'!D9</f>
        <v>522</v>
      </c>
      <c r="E375" s="92">
        <f>'UBS Vila Maria P Gnecco'!E9</f>
        <v>523</v>
      </c>
      <c r="F375" s="92">
        <f>'UBS Vila Maria P Gnecco'!F9</f>
        <v>522</v>
      </c>
      <c r="G375" s="92">
        <f>'UBS Vila Maria P Gnecco'!G9</f>
        <v>604</v>
      </c>
      <c r="H375" s="92">
        <f>'UBS Vila Maria P Gnecco'!H9</f>
        <v>522</v>
      </c>
      <c r="I375" s="92">
        <f>'UBS Vila Maria P Gnecco'!I9</f>
        <v>561</v>
      </c>
      <c r="J375" s="92">
        <f>'UBS Vila Maria P Gnecco'!J9</f>
        <v>522</v>
      </c>
      <c r="K375" s="92">
        <f>'UBS Vila Maria P Gnecco'!K9</f>
        <v>530</v>
      </c>
      <c r="L375" s="92">
        <f>'UBS Vila Maria P Gnecco'!L9</f>
        <v>2610</v>
      </c>
      <c r="M375" s="92">
        <f>'UBS Vila Maria P Gnecco'!M9</f>
        <v>2791</v>
      </c>
      <c r="N375" s="927">
        <f>'UBS Vila Maria P Gnecco'!N9</f>
        <v>1.0693486590038315</v>
      </c>
    </row>
    <row r="376" spans="1:14" x14ac:dyDescent="0.25">
      <c r="A376" s="214" t="str">
        <f>'UBS Vila Maria P Gnecco'!A10</f>
        <v>Cirurgião Dentista (TI clínico restaurador) - 20hrs</v>
      </c>
      <c r="B376" s="934">
        <f>'UBS Vila Maria P Gnecco'!B10</f>
        <v>78</v>
      </c>
      <c r="C376" s="92">
        <f>'UBS Vila Maria P Gnecco'!C10</f>
        <v>115</v>
      </c>
      <c r="D376" s="92">
        <f>'UBS Vila Maria P Gnecco'!D10</f>
        <v>78</v>
      </c>
      <c r="E376" s="92">
        <f>'UBS Vila Maria P Gnecco'!E10</f>
        <v>111</v>
      </c>
      <c r="F376" s="92">
        <f>'UBS Vila Maria P Gnecco'!F10</f>
        <v>78</v>
      </c>
      <c r="G376" s="92">
        <f>'UBS Vila Maria P Gnecco'!G10</f>
        <v>81</v>
      </c>
      <c r="H376" s="92">
        <f>'UBS Vila Maria P Gnecco'!H10</f>
        <v>78</v>
      </c>
      <c r="I376" s="92">
        <f>'UBS Vila Maria P Gnecco'!I10</f>
        <v>61</v>
      </c>
      <c r="J376" s="92">
        <f>'UBS Vila Maria P Gnecco'!J10</f>
        <v>78</v>
      </c>
      <c r="K376" s="92">
        <f>'UBS Vila Maria P Gnecco'!K10</f>
        <v>82</v>
      </c>
      <c r="L376" s="92">
        <f>'UBS Vila Maria P Gnecco'!L10</f>
        <v>390</v>
      </c>
      <c r="M376" s="92">
        <f>'UBS Vila Maria P Gnecco'!M10</f>
        <v>450</v>
      </c>
      <c r="N376" s="927">
        <f>'UBS Vila Maria P Gnecco'!N10</f>
        <v>1.1538461538461537</v>
      </c>
    </row>
    <row r="377" spans="1:14" x14ac:dyDescent="0.25">
      <c r="A377" s="214" t="str">
        <f>'UBS Vila Maria P Gnecco'!A11</f>
        <v>Cirurgião Dentista (TI prótese) - 20hrs</v>
      </c>
      <c r="B377" s="934">
        <f>'UBS Vila Maria P Gnecco'!B11</f>
        <v>24</v>
      </c>
      <c r="C377" s="92">
        <f>'UBS Vila Maria P Gnecco'!C11</f>
        <v>12</v>
      </c>
      <c r="D377" s="92">
        <f>'UBS Vila Maria P Gnecco'!D11</f>
        <v>24</v>
      </c>
      <c r="E377" s="92">
        <f>'UBS Vila Maria P Gnecco'!E11</f>
        <v>18</v>
      </c>
      <c r="F377" s="92">
        <f>'UBS Vila Maria P Gnecco'!F11</f>
        <v>24</v>
      </c>
      <c r="G377" s="92">
        <f>'UBS Vila Maria P Gnecco'!G11</f>
        <v>24</v>
      </c>
      <c r="H377" s="92">
        <f>'UBS Vila Maria P Gnecco'!H11</f>
        <v>24</v>
      </c>
      <c r="I377" s="92">
        <f>'UBS Vila Maria P Gnecco'!I11</f>
        <v>21</v>
      </c>
      <c r="J377" s="92">
        <f>'UBS Vila Maria P Gnecco'!J11</f>
        <v>24</v>
      </c>
      <c r="K377" s="92">
        <f>'UBS Vila Maria P Gnecco'!K11</f>
        <v>18</v>
      </c>
      <c r="L377" s="92">
        <f>'UBS Vila Maria P Gnecco'!L11</f>
        <v>120</v>
      </c>
      <c r="M377" s="92">
        <f>'UBS Vila Maria P Gnecco'!M11</f>
        <v>93</v>
      </c>
      <c r="N377" s="927">
        <f>'UBS Vila Maria P Gnecco'!N11</f>
        <v>0.77500000000000002</v>
      </c>
    </row>
    <row r="378" spans="1:14" x14ac:dyDescent="0.25">
      <c r="A378" s="214" t="str">
        <f>'UBS Vila Maria P Gnecco'!A12</f>
        <v>Médico Clínico (consulta) - 20hrs</v>
      </c>
      <c r="B378" s="934">
        <f>'UBS Vila Maria P Gnecco'!B12</f>
        <v>792</v>
      </c>
      <c r="C378" s="92">
        <f>'UBS Vila Maria P Gnecco'!C12</f>
        <v>744</v>
      </c>
      <c r="D378" s="92">
        <f>'UBS Vila Maria P Gnecco'!D12</f>
        <v>792</v>
      </c>
      <c r="E378" s="92">
        <f>'UBS Vila Maria P Gnecco'!E12</f>
        <v>703</v>
      </c>
      <c r="F378" s="92">
        <f>'UBS Vila Maria P Gnecco'!F12</f>
        <v>792</v>
      </c>
      <c r="G378" s="92">
        <f>'UBS Vila Maria P Gnecco'!G12</f>
        <v>517</v>
      </c>
      <c r="H378" s="92">
        <f>'UBS Vila Maria P Gnecco'!H12</f>
        <v>792</v>
      </c>
      <c r="I378" s="92">
        <f>'UBS Vila Maria P Gnecco'!I12</f>
        <v>761</v>
      </c>
      <c r="J378" s="92">
        <f>'UBS Vila Maria P Gnecco'!J12</f>
        <v>792</v>
      </c>
      <c r="K378" s="92">
        <f>'UBS Vila Maria P Gnecco'!K12</f>
        <v>810</v>
      </c>
      <c r="L378" s="92">
        <f>'UBS Vila Maria P Gnecco'!L12</f>
        <v>3960</v>
      </c>
      <c r="M378" s="92">
        <f>'UBS Vila Maria P Gnecco'!M12</f>
        <v>3535</v>
      </c>
      <c r="N378" s="927">
        <f>'UBS Vila Maria P Gnecco'!N12</f>
        <v>0.89267676767676762</v>
      </c>
    </row>
    <row r="379" spans="1:14" x14ac:dyDescent="0.25">
      <c r="A379" s="214" t="str">
        <f>'UBS Vila Maria P Gnecco'!A13</f>
        <v>Médico Pediatra (consulta) - 20hrs</v>
      </c>
      <c r="B379" s="934">
        <f>'UBS Vila Maria P Gnecco'!B13</f>
        <v>396</v>
      </c>
      <c r="C379" s="92">
        <f>'UBS Vila Maria P Gnecco'!C13</f>
        <v>308</v>
      </c>
      <c r="D379" s="92">
        <f>'UBS Vila Maria P Gnecco'!D13</f>
        <v>396</v>
      </c>
      <c r="E379" s="92">
        <f>'UBS Vila Maria P Gnecco'!E13</f>
        <v>310</v>
      </c>
      <c r="F379" s="92">
        <f>'UBS Vila Maria P Gnecco'!F13</f>
        <v>396</v>
      </c>
      <c r="G379" s="92">
        <f>'UBS Vila Maria P Gnecco'!G13</f>
        <v>353</v>
      </c>
      <c r="H379" s="92">
        <f>'UBS Vila Maria P Gnecco'!H13</f>
        <v>396</v>
      </c>
      <c r="I379" s="92">
        <f>'UBS Vila Maria P Gnecco'!I13</f>
        <v>358</v>
      </c>
      <c r="J379" s="92">
        <f>'UBS Vila Maria P Gnecco'!J13</f>
        <v>396</v>
      </c>
      <c r="K379" s="92">
        <f>'UBS Vila Maria P Gnecco'!K13</f>
        <v>273</v>
      </c>
      <c r="L379" s="92">
        <f>'UBS Vila Maria P Gnecco'!L13</f>
        <v>1980</v>
      </c>
      <c r="M379" s="92">
        <f>'UBS Vila Maria P Gnecco'!M13</f>
        <v>1602</v>
      </c>
      <c r="N379" s="927">
        <f>'UBS Vila Maria P Gnecco'!N13</f>
        <v>0.80909090909090908</v>
      </c>
    </row>
    <row r="380" spans="1:14" x14ac:dyDescent="0.25">
      <c r="A380" s="214" t="str">
        <f>'UBS Vila Maria P Gnecco'!A14</f>
        <v>Médico Psiquiatra (consulta) - 20hrs</v>
      </c>
      <c r="B380" s="934">
        <f>'UBS Vila Maria P Gnecco'!B14</f>
        <v>160</v>
      </c>
      <c r="C380" s="92">
        <f>'UBS Vila Maria P Gnecco'!C14</f>
        <v>76</v>
      </c>
      <c r="D380" s="92">
        <f>'UBS Vila Maria P Gnecco'!D14</f>
        <v>160</v>
      </c>
      <c r="E380" s="92">
        <f>'UBS Vila Maria P Gnecco'!E14</f>
        <v>79</v>
      </c>
      <c r="F380" s="92">
        <f>'UBS Vila Maria P Gnecco'!F14</f>
        <v>160</v>
      </c>
      <c r="G380" s="92">
        <f>'UBS Vila Maria P Gnecco'!G14</f>
        <v>75</v>
      </c>
      <c r="H380" s="92">
        <f>'UBS Vila Maria P Gnecco'!H14</f>
        <v>160</v>
      </c>
      <c r="I380" s="92">
        <f>'UBS Vila Maria P Gnecco'!I14</f>
        <v>79</v>
      </c>
      <c r="J380" s="92">
        <f>'UBS Vila Maria P Gnecco'!J14</f>
        <v>160</v>
      </c>
      <c r="K380" s="92">
        <f>'UBS Vila Maria P Gnecco'!K14</f>
        <v>81</v>
      </c>
      <c r="L380" s="92">
        <f>'UBS Vila Maria P Gnecco'!L14</f>
        <v>800</v>
      </c>
      <c r="M380" s="92">
        <f>'UBS Vila Maria P Gnecco'!M14</f>
        <v>390</v>
      </c>
      <c r="N380" s="927">
        <f>'UBS Vila Maria P Gnecco'!N14</f>
        <v>0.48749999999999999</v>
      </c>
    </row>
    <row r="381" spans="1:14" x14ac:dyDescent="0.25">
      <c r="A381" s="214" t="str">
        <f>'UBS Vila Maria P Gnecco'!A15</f>
        <v>Médico Ginecologista (consulta) - 20hrs</v>
      </c>
      <c r="B381" s="934">
        <f>'UBS Vila Maria P Gnecco'!B15</f>
        <v>396</v>
      </c>
      <c r="C381" s="92">
        <f>'UBS Vila Maria P Gnecco'!C15</f>
        <v>272</v>
      </c>
      <c r="D381" s="92">
        <f>'UBS Vila Maria P Gnecco'!D15</f>
        <v>396</v>
      </c>
      <c r="E381" s="92">
        <f>'UBS Vila Maria P Gnecco'!E15</f>
        <v>357</v>
      </c>
      <c r="F381" s="92">
        <f>'UBS Vila Maria P Gnecco'!F15</f>
        <v>396</v>
      </c>
      <c r="G381" s="92">
        <f>'UBS Vila Maria P Gnecco'!G15</f>
        <v>355</v>
      </c>
      <c r="H381" s="92">
        <f>'UBS Vila Maria P Gnecco'!H15</f>
        <v>396</v>
      </c>
      <c r="I381" s="92">
        <f>'UBS Vila Maria P Gnecco'!I15</f>
        <v>418</v>
      </c>
      <c r="J381" s="92">
        <f>'UBS Vila Maria P Gnecco'!J15</f>
        <v>396</v>
      </c>
      <c r="K381" s="92">
        <f>'UBS Vila Maria P Gnecco'!K15</f>
        <v>366</v>
      </c>
      <c r="L381" s="92">
        <f>'UBS Vila Maria P Gnecco'!L15</f>
        <v>1980</v>
      </c>
      <c r="M381" s="92">
        <f>'UBS Vila Maria P Gnecco'!M15</f>
        <v>1768</v>
      </c>
      <c r="N381" s="927">
        <f>'UBS Vila Maria P Gnecco'!N15</f>
        <v>0.89292929292929291</v>
      </c>
    </row>
    <row r="382" spans="1:14" x14ac:dyDescent="0.25">
      <c r="A382" s="214" t="str">
        <f>'UBS Vila Maria P Gnecco'!A16</f>
        <v>Enfermeiro (consulta) - 30hrs</v>
      </c>
      <c r="B382" s="934">
        <f>'UBS Vila Maria P Gnecco'!B16</f>
        <v>432</v>
      </c>
      <c r="C382" s="92">
        <f>'UBS Vila Maria P Gnecco'!C16</f>
        <v>533</v>
      </c>
      <c r="D382" s="92">
        <f>'UBS Vila Maria P Gnecco'!D16</f>
        <v>432</v>
      </c>
      <c r="E382" s="92">
        <f>'UBS Vila Maria P Gnecco'!E16</f>
        <v>478</v>
      </c>
      <c r="F382" s="92">
        <f>'UBS Vila Maria P Gnecco'!F16</f>
        <v>432</v>
      </c>
      <c r="G382" s="92">
        <f>'UBS Vila Maria P Gnecco'!G16</f>
        <v>475</v>
      </c>
      <c r="H382" s="92">
        <f>'UBS Vila Maria P Gnecco'!H16</f>
        <v>432</v>
      </c>
      <c r="I382" s="92">
        <f>'UBS Vila Maria P Gnecco'!I16</f>
        <v>451</v>
      </c>
      <c r="J382" s="92">
        <f>'UBS Vila Maria P Gnecco'!J16</f>
        <v>432</v>
      </c>
      <c r="K382" s="92">
        <f>'UBS Vila Maria P Gnecco'!K16</f>
        <v>360</v>
      </c>
      <c r="L382" s="92">
        <f>'UBS Vila Maria P Gnecco'!L16</f>
        <v>2160</v>
      </c>
      <c r="M382" s="92">
        <f>'UBS Vila Maria P Gnecco'!M16</f>
        <v>2297</v>
      </c>
      <c r="N382" s="927">
        <f>'UBS Vila Maria P Gnecco'!N16</f>
        <v>1.063425925925926</v>
      </c>
    </row>
    <row r="383" spans="1:14" x14ac:dyDescent="0.25">
      <c r="A383" s="214" t="str">
        <f>'UBS Vila Maria P Gnecco'!A17</f>
        <v>Enfermeiro (visita) - 30hrs</v>
      </c>
      <c r="B383" s="934">
        <f>'UBS Vila Maria P Gnecco'!B17</f>
        <v>24</v>
      </c>
      <c r="C383" s="92">
        <f>'UBS Vila Maria P Gnecco'!C17</f>
        <v>35</v>
      </c>
      <c r="D383" s="92">
        <f>'UBS Vila Maria P Gnecco'!D17</f>
        <v>24</v>
      </c>
      <c r="E383" s="92">
        <f>'UBS Vila Maria P Gnecco'!E17</f>
        <v>45</v>
      </c>
      <c r="F383" s="92">
        <f>'UBS Vila Maria P Gnecco'!F17</f>
        <v>24</v>
      </c>
      <c r="G383" s="92">
        <f>'UBS Vila Maria P Gnecco'!G17</f>
        <v>21</v>
      </c>
      <c r="H383" s="92">
        <f>'UBS Vila Maria P Gnecco'!H17</f>
        <v>24</v>
      </c>
      <c r="I383" s="92">
        <f>'UBS Vila Maria P Gnecco'!I17</f>
        <v>30</v>
      </c>
      <c r="J383" s="92">
        <f>'UBS Vila Maria P Gnecco'!J17</f>
        <v>24</v>
      </c>
      <c r="K383" s="92">
        <f>'UBS Vila Maria P Gnecco'!K17</f>
        <v>41</v>
      </c>
      <c r="L383" s="92">
        <f>'UBS Vila Maria P Gnecco'!L17</f>
        <v>120</v>
      </c>
      <c r="M383" s="92">
        <f>'UBS Vila Maria P Gnecco'!M17</f>
        <v>172</v>
      </c>
      <c r="N383" s="927">
        <f>'UBS Vila Maria P Gnecco'!N17</f>
        <v>1.4333333333333333</v>
      </c>
    </row>
    <row r="384" spans="1:14" x14ac:dyDescent="0.25">
      <c r="A384" s="214" t="str">
        <f>'UBS Vila Maria P Gnecco'!A18</f>
        <v>Assistente Social (consulta/ VD) - 30hrs</v>
      </c>
      <c r="B384" s="934">
        <f>'UBS Vila Maria P Gnecco'!B18</f>
        <v>122</v>
      </c>
      <c r="C384" s="92">
        <f>'UBS Vila Maria P Gnecco'!C18</f>
        <v>90</v>
      </c>
      <c r="D384" s="92">
        <f>'UBS Vila Maria P Gnecco'!D18</f>
        <v>122</v>
      </c>
      <c r="E384" s="92">
        <f>'UBS Vila Maria P Gnecco'!E18</f>
        <v>123</v>
      </c>
      <c r="F384" s="92">
        <f>'UBS Vila Maria P Gnecco'!F18</f>
        <v>122</v>
      </c>
      <c r="G384" s="92">
        <f>'UBS Vila Maria P Gnecco'!G18</f>
        <v>61</v>
      </c>
      <c r="H384" s="92">
        <f>'UBS Vila Maria P Gnecco'!H18</f>
        <v>122</v>
      </c>
      <c r="I384" s="92">
        <f>'UBS Vila Maria P Gnecco'!I18</f>
        <v>31</v>
      </c>
      <c r="J384" s="92">
        <f>'UBS Vila Maria P Gnecco'!J18</f>
        <v>122</v>
      </c>
      <c r="K384" s="92">
        <f>'UBS Vila Maria P Gnecco'!K18</f>
        <v>12</v>
      </c>
      <c r="L384" s="92">
        <f>'UBS Vila Maria P Gnecco'!L18</f>
        <v>610</v>
      </c>
      <c r="M384" s="92">
        <f>'UBS Vila Maria P Gnecco'!M18</f>
        <v>317</v>
      </c>
      <c r="N384" s="927">
        <f>'UBS Vila Maria P Gnecco'!N18</f>
        <v>0.51967213114754096</v>
      </c>
    </row>
    <row r="385" spans="1:14" x14ac:dyDescent="0.25">
      <c r="A385" s="214" t="str">
        <f>'UBS Vila Maria P Gnecco'!A19</f>
        <v>Assistente Social (nº grupos)</v>
      </c>
      <c r="B385" s="934">
        <f>'UBS Vila Maria P Gnecco'!B19</f>
        <v>30</v>
      </c>
      <c r="C385" s="92">
        <f>'UBS Vila Maria P Gnecco'!C19</f>
        <v>27</v>
      </c>
      <c r="D385" s="92">
        <f>'UBS Vila Maria P Gnecco'!D19</f>
        <v>30</v>
      </c>
      <c r="E385" s="92">
        <f>'UBS Vila Maria P Gnecco'!E19</f>
        <v>34</v>
      </c>
      <c r="F385" s="92">
        <f>'UBS Vila Maria P Gnecco'!F19</f>
        <v>30</v>
      </c>
      <c r="G385" s="92">
        <f>'UBS Vila Maria P Gnecco'!G19</f>
        <v>23</v>
      </c>
      <c r="H385" s="92">
        <f>'UBS Vila Maria P Gnecco'!H19</f>
        <v>30</v>
      </c>
      <c r="I385" s="92">
        <f>'UBS Vila Maria P Gnecco'!I19</f>
        <v>13</v>
      </c>
      <c r="J385" s="92">
        <f>'UBS Vila Maria P Gnecco'!J19</f>
        <v>30</v>
      </c>
      <c r="K385" s="92">
        <f>'UBS Vila Maria P Gnecco'!K19</f>
        <v>1</v>
      </c>
      <c r="L385" s="92">
        <f>'UBS Vila Maria P Gnecco'!L19</f>
        <v>150</v>
      </c>
      <c r="M385" s="92">
        <f>'UBS Vila Maria P Gnecco'!M19</f>
        <v>98</v>
      </c>
      <c r="N385" s="927">
        <f>'UBS Vila Maria P Gnecco'!N19</f>
        <v>0.65333333333333332</v>
      </c>
    </row>
    <row r="386" spans="1:14" x14ac:dyDescent="0.25">
      <c r="A386" s="214" t="str">
        <f>'UBS Vila Maria P Gnecco'!A20</f>
        <v>Educador Fisico (consulta/ VD) - 30hrs</v>
      </c>
      <c r="B386" s="934">
        <f>'UBS Vila Maria P Gnecco'!B20</f>
        <v>15</v>
      </c>
      <c r="C386" s="92">
        <f>'UBS Vila Maria P Gnecco'!C20</f>
        <v>29</v>
      </c>
      <c r="D386" s="92">
        <f>'UBS Vila Maria P Gnecco'!D20</f>
        <v>15</v>
      </c>
      <c r="E386" s="92">
        <f>'UBS Vila Maria P Gnecco'!E20</f>
        <v>29</v>
      </c>
      <c r="F386" s="92">
        <f>'UBS Vila Maria P Gnecco'!F20</f>
        <v>15</v>
      </c>
      <c r="G386" s="92">
        <f>'UBS Vila Maria P Gnecco'!G20</f>
        <v>5</v>
      </c>
      <c r="H386" s="92">
        <f>'UBS Vila Maria P Gnecco'!H20</f>
        <v>15</v>
      </c>
      <c r="I386" s="92">
        <f>'UBS Vila Maria P Gnecco'!I20</f>
        <v>18</v>
      </c>
      <c r="J386" s="92">
        <f>'UBS Vila Maria P Gnecco'!J20</f>
        <v>15</v>
      </c>
      <c r="K386" s="92">
        <f>'UBS Vila Maria P Gnecco'!K20</f>
        <v>15</v>
      </c>
      <c r="L386" s="92">
        <f>'UBS Vila Maria P Gnecco'!L20</f>
        <v>75</v>
      </c>
      <c r="M386" s="92">
        <f>'UBS Vila Maria P Gnecco'!M20</f>
        <v>96</v>
      </c>
      <c r="N386" s="927">
        <f>'UBS Vila Maria P Gnecco'!N20</f>
        <v>1.28</v>
      </c>
    </row>
    <row r="387" spans="1:14" x14ac:dyDescent="0.25">
      <c r="A387" s="214" t="str">
        <f>'UBS Vila Maria P Gnecco'!A21</f>
        <v>Educador Físico (nº grupos)</v>
      </c>
      <c r="B387" s="934">
        <f>'UBS Vila Maria P Gnecco'!B21</f>
        <v>61</v>
      </c>
      <c r="C387" s="92">
        <f>'UBS Vila Maria P Gnecco'!C21</f>
        <v>32</v>
      </c>
      <c r="D387" s="92">
        <f>'UBS Vila Maria P Gnecco'!D21</f>
        <v>61</v>
      </c>
      <c r="E387" s="92">
        <f>'UBS Vila Maria P Gnecco'!E21</f>
        <v>59</v>
      </c>
      <c r="F387" s="92">
        <f>'UBS Vila Maria P Gnecco'!F21</f>
        <v>61</v>
      </c>
      <c r="G387" s="92">
        <f>'UBS Vila Maria P Gnecco'!G21</f>
        <v>10</v>
      </c>
      <c r="H387" s="92">
        <f>'UBS Vila Maria P Gnecco'!H21</f>
        <v>61</v>
      </c>
      <c r="I387" s="92">
        <f>'UBS Vila Maria P Gnecco'!I21</f>
        <v>30</v>
      </c>
      <c r="J387" s="92">
        <f>'UBS Vila Maria P Gnecco'!J21</f>
        <v>61</v>
      </c>
      <c r="K387" s="92">
        <f>'UBS Vila Maria P Gnecco'!K21</f>
        <v>10</v>
      </c>
      <c r="L387" s="92">
        <f>'UBS Vila Maria P Gnecco'!L21</f>
        <v>305</v>
      </c>
      <c r="M387" s="92">
        <f>'UBS Vila Maria P Gnecco'!M21</f>
        <v>141</v>
      </c>
      <c r="N387" s="927">
        <f>'UBS Vila Maria P Gnecco'!N21</f>
        <v>0.46229508196721314</v>
      </c>
    </row>
    <row r="388" spans="1:14" x14ac:dyDescent="0.25">
      <c r="A388" s="214" t="str">
        <f>'UBS Vila Maria P Gnecco'!A22</f>
        <v>Fonoaudiólogo (consulta/ VD) - 12hrs</v>
      </c>
      <c r="B388" s="934">
        <f>'UBS Vila Maria P Gnecco'!B22</f>
        <v>18</v>
      </c>
      <c r="C388" s="92">
        <f>'UBS Vila Maria P Gnecco'!C22</f>
        <v>0</v>
      </c>
      <c r="D388" s="92">
        <f>'UBS Vila Maria P Gnecco'!D22</f>
        <v>18</v>
      </c>
      <c r="E388" s="92">
        <f>'UBS Vila Maria P Gnecco'!E22</f>
        <v>0</v>
      </c>
      <c r="F388" s="92">
        <f>'UBS Vila Maria P Gnecco'!F22</f>
        <v>18</v>
      </c>
      <c r="G388" s="92">
        <f>'UBS Vila Maria P Gnecco'!G22</f>
        <v>0</v>
      </c>
      <c r="H388" s="92">
        <f>'UBS Vila Maria P Gnecco'!H22</f>
        <v>18</v>
      </c>
      <c r="I388" s="92">
        <f>'UBS Vila Maria P Gnecco'!I22</f>
        <v>30</v>
      </c>
      <c r="J388" s="92">
        <f>'UBS Vila Maria P Gnecco'!J22</f>
        <v>18</v>
      </c>
      <c r="K388" s="92">
        <f>'UBS Vila Maria P Gnecco'!K22</f>
        <v>22</v>
      </c>
      <c r="L388" s="92">
        <f>'UBS Vila Maria P Gnecco'!L22</f>
        <v>90</v>
      </c>
      <c r="M388" s="92">
        <f>'UBS Vila Maria P Gnecco'!M22</f>
        <v>52</v>
      </c>
      <c r="N388" s="927">
        <f>'UBS Vila Maria P Gnecco'!N22</f>
        <v>0.57777777777777772</v>
      </c>
    </row>
    <row r="389" spans="1:14" x14ac:dyDescent="0.25">
      <c r="A389" s="214" t="str">
        <f>'UBS Vila Maria P Gnecco'!A23</f>
        <v>Fonoaudiólogo (nº grupos)</v>
      </c>
      <c r="B389" s="934">
        <f>'UBS Vila Maria P Gnecco'!B23</f>
        <v>12</v>
      </c>
      <c r="C389" s="92">
        <f>'UBS Vila Maria P Gnecco'!C23</f>
        <v>0</v>
      </c>
      <c r="D389" s="92">
        <f>'UBS Vila Maria P Gnecco'!D23</f>
        <v>12</v>
      </c>
      <c r="E389" s="92">
        <f>'UBS Vila Maria P Gnecco'!E23</f>
        <v>0</v>
      </c>
      <c r="F389" s="92">
        <f>'UBS Vila Maria P Gnecco'!F23</f>
        <v>12</v>
      </c>
      <c r="G389" s="92">
        <f>'UBS Vila Maria P Gnecco'!G23</f>
        <v>0</v>
      </c>
      <c r="H389" s="92">
        <f>'UBS Vila Maria P Gnecco'!H23</f>
        <v>12</v>
      </c>
      <c r="I389" s="92">
        <f>'UBS Vila Maria P Gnecco'!I23</f>
        <v>13</v>
      </c>
      <c r="J389" s="92">
        <f>'UBS Vila Maria P Gnecco'!J23</f>
        <v>12</v>
      </c>
      <c r="K389" s="92">
        <f>'UBS Vila Maria P Gnecco'!K23</f>
        <v>17</v>
      </c>
      <c r="L389" s="92">
        <f>'UBS Vila Maria P Gnecco'!L23</f>
        <v>60</v>
      </c>
      <c r="M389" s="92">
        <f>'UBS Vila Maria P Gnecco'!M23</f>
        <v>30</v>
      </c>
      <c r="N389" s="927">
        <f>'UBS Vila Maria P Gnecco'!N23</f>
        <v>0.5</v>
      </c>
    </row>
    <row r="390" spans="1:14" x14ac:dyDescent="0.25">
      <c r="A390" s="214" t="str">
        <f>'UBS Vila Maria P Gnecco'!A24</f>
        <v>Farmacêutico (consulta/ VD) - 40hrs</v>
      </c>
      <c r="B390" s="934">
        <f>'UBS Vila Maria P Gnecco'!B24</f>
        <v>144</v>
      </c>
      <c r="C390" s="92">
        <f>'UBS Vila Maria P Gnecco'!C24</f>
        <v>63</v>
      </c>
      <c r="D390" s="92">
        <f>'UBS Vila Maria P Gnecco'!D24</f>
        <v>144</v>
      </c>
      <c r="E390" s="92">
        <f>'UBS Vila Maria P Gnecco'!E24</f>
        <v>136</v>
      </c>
      <c r="F390" s="92">
        <f>'UBS Vila Maria P Gnecco'!F24</f>
        <v>144</v>
      </c>
      <c r="G390" s="92">
        <f>'UBS Vila Maria P Gnecco'!G24</f>
        <v>144</v>
      </c>
      <c r="H390" s="92">
        <f>'UBS Vila Maria P Gnecco'!H24</f>
        <v>144</v>
      </c>
      <c r="I390" s="92">
        <f>'UBS Vila Maria P Gnecco'!I24</f>
        <v>127</v>
      </c>
      <c r="J390" s="92">
        <f>'UBS Vila Maria P Gnecco'!J24</f>
        <v>144</v>
      </c>
      <c r="K390" s="92">
        <f>'UBS Vila Maria P Gnecco'!K24</f>
        <v>110</v>
      </c>
      <c r="L390" s="92">
        <f>'UBS Vila Maria P Gnecco'!L24</f>
        <v>720</v>
      </c>
      <c r="M390" s="92">
        <f>'UBS Vila Maria P Gnecco'!M24</f>
        <v>580</v>
      </c>
      <c r="N390" s="927">
        <f>'UBS Vila Maria P Gnecco'!N24</f>
        <v>0.80555555555555558</v>
      </c>
    </row>
    <row r="391" spans="1:14" x14ac:dyDescent="0.25">
      <c r="A391" s="214" t="str">
        <f>'UBS Vila Maria P Gnecco'!A25</f>
        <v>Farmacêutico (nº grupos)</v>
      </c>
      <c r="B391" s="934">
        <f>'UBS Vila Maria P Gnecco'!B25</f>
        <v>24</v>
      </c>
      <c r="C391" s="92">
        <f>'UBS Vila Maria P Gnecco'!C25</f>
        <v>12</v>
      </c>
      <c r="D391" s="92">
        <f>'UBS Vila Maria P Gnecco'!D25</f>
        <v>24</v>
      </c>
      <c r="E391" s="92">
        <f>'UBS Vila Maria P Gnecco'!E25</f>
        <v>33</v>
      </c>
      <c r="F391" s="92">
        <f>'UBS Vila Maria P Gnecco'!F25</f>
        <v>24</v>
      </c>
      <c r="G391" s="92">
        <f>'UBS Vila Maria P Gnecco'!G25</f>
        <v>36</v>
      </c>
      <c r="H391" s="92">
        <f>'UBS Vila Maria P Gnecco'!H25</f>
        <v>24</v>
      </c>
      <c r="I391" s="92">
        <f>'UBS Vila Maria P Gnecco'!I25</f>
        <v>27</v>
      </c>
      <c r="J391" s="92">
        <f>'UBS Vila Maria P Gnecco'!J25</f>
        <v>24</v>
      </c>
      <c r="K391" s="92">
        <f>'UBS Vila Maria P Gnecco'!K25</f>
        <v>27</v>
      </c>
      <c r="L391" s="92">
        <f>'UBS Vila Maria P Gnecco'!L25</f>
        <v>120</v>
      </c>
      <c r="M391" s="92">
        <f>'UBS Vila Maria P Gnecco'!M25</f>
        <v>135</v>
      </c>
      <c r="N391" s="927">
        <f>'UBS Vila Maria P Gnecco'!N25</f>
        <v>1.125</v>
      </c>
    </row>
    <row r="392" spans="1:14" x14ac:dyDescent="0.25">
      <c r="A392" s="214" t="str">
        <f>'UBS Vila Maria P Gnecco'!A26</f>
        <v>Nutricionista (consulta/VD) - 40hrs</v>
      </c>
      <c r="B392" s="934">
        <f>'UBS Vila Maria P Gnecco'!B26</f>
        <v>60</v>
      </c>
      <c r="C392" s="92">
        <f>'UBS Vila Maria P Gnecco'!C26</f>
        <v>66</v>
      </c>
      <c r="D392" s="92">
        <f>'UBS Vila Maria P Gnecco'!D26</f>
        <v>60</v>
      </c>
      <c r="E392" s="92">
        <f>'UBS Vila Maria P Gnecco'!E26</f>
        <v>78</v>
      </c>
      <c r="F392" s="92">
        <f>'UBS Vila Maria P Gnecco'!F26</f>
        <v>60</v>
      </c>
      <c r="G392" s="92">
        <f>'UBS Vila Maria P Gnecco'!G26</f>
        <v>90</v>
      </c>
      <c r="H392" s="92">
        <f>'UBS Vila Maria P Gnecco'!H26</f>
        <v>60</v>
      </c>
      <c r="I392" s="92">
        <f>'UBS Vila Maria P Gnecco'!I26</f>
        <v>61</v>
      </c>
      <c r="J392" s="92">
        <f>'UBS Vila Maria P Gnecco'!J26</f>
        <v>60</v>
      </c>
      <c r="K392" s="92">
        <f>'UBS Vila Maria P Gnecco'!K26</f>
        <v>64</v>
      </c>
      <c r="L392" s="92">
        <f>'UBS Vila Maria P Gnecco'!L26</f>
        <v>300</v>
      </c>
      <c r="M392" s="92">
        <f>'UBS Vila Maria P Gnecco'!M26</f>
        <v>359</v>
      </c>
      <c r="N392" s="927">
        <f>'UBS Vila Maria P Gnecco'!N26</f>
        <v>1.1966666666666668</v>
      </c>
    </row>
    <row r="393" spans="1:14" x14ac:dyDescent="0.25">
      <c r="A393" s="214" t="str">
        <f>'UBS Vila Maria P Gnecco'!A27</f>
        <v xml:space="preserve">Nutricionista (grupos) </v>
      </c>
      <c r="B393" s="934">
        <f>'UBS Vila Maria P Gnecco'!B27</f>
        <v>40</v>
      </c>
      <c r="C393" s="92">
        <f>'UBS Vila Maria P Gnecco'!C27</f>
        <v>24</v>
      </c>
      <c r="D393" s="92">
        <f>'UBS Vila Maria P Gnecco'!D27</f>
        <v>40</v>
      </c>
      <c r="E393" s="92">
        <f>'UBS Vila Maria P Gnecco'!E27</f>
        <v>38</v>
      </c>
      <c r="F393" s="92">
        <f>'UBS Vila Maria P Gnecco'!F27</f>
        <v>40</v>
      </c>
      <c r="G393" s="92">
        <f>'UBS Vila Maria P Gnecco'!G27</f>
        <v>46</v>
      </c>
      <c r="H393" s="92">
        <f>'UBS Vila Maria P Gnecco'!H27</f>
        <v>40</v>
      </c>
      <c r="I393" s="92">
        <f>'UBS Vila Maria P Gnecco'!I27</f>
        <v>51</v>
      </c>
      <c r="J393" s="92">
        <f>'UBS Vila Maria P Gnecco'!J27</f>
        <v>40</v>
      </c>
      <c r="K393" s="92">
        <f>'UBS Vila Maria P Gnecco'!K27</f>
        <v>63</v>
      </c>
      <c r="L393" s="92">
        <f>'UBS Vila Maria P Gnecco'!L27</f>
        <v>200</v>
      </c>
      <c r="M393" s="92">
        <f>'UBS Vila Maria P Gnecco'!M27</f>
        <v>222</v>
      </c>
      <c r="N393" s="927">
        <f>'UBS Vila Maria P Gnecco'!N27</f>
        <v>1.1100000000000001</v>
      </c>
    </row>
    <row r="394" spans="1:14" x14ac:dyDescent="0.25">
      <c r="A394" s="214" t="str">
        <f>'UBS Vila Maria P Gnecco'!A28</f>
        <v>Psicólogo (consulta/ VD) - 30hrs</v>
      </c>
      <c r="B394" s="934">
        <f>'UBS Vila Maria P Gnecco'!B28</f>
        <v>138</v>
      </c>
      <c r="C394" s="92">
        <f>'UBS Vila Maria P Gnecco'!C28</f>
        <v>82</v>
      </c>
      <c r="D394" s="92">
        <f>'UBS Vila Maria P Gnecco'!D28</f>
        <v>138</v>
      </c>
      <c r="E394" s="92">
        <f>'UBS Vila Maria P Gnecco'!E28</f>
        <v>89</v>
      </c>
      <c r="F394" s="92">
        <f>'UBS Vila Maria P Gnecco'!F28</f>
        <v>138</v>
      </c>
      <c r="G394" s="92">
        <f>'UBS Vila Maria P Gnecco'!G28</f>
        <v>77</v>
      </c>
      <c r="H394" s="92">
        <f>'UBS Vila Maria P Gnecco'!H28</f>
        <v>138</v>
      </c>
      <c r="I394" s="92">
        <f>'UBS Vila Maria P Gnecco'!I28</f>
        <v>88</v>
      </c>
      <c r="J394" s="92">
        <f>'UBS Vila Maria P Gnecco'!J28</f>
        <v>138</v>
      </c>
      <c r="K394" s="92">
        <f>'UBS Vila Maria P Gnecco'!K28</f>
        <v>75</v>
      </c>
      <c r="L394" s="92">
        <f>'UBS Vila Maria P Gnecco'!L28</f>
        <v>690</v>
      </c>
      <c r="M394" s="92">
        <f>'UBS Vila Maria P Gnecco'!M28</f>
        <v>411</v>
      </c>
      <c r="N394" s="927">
        <f>'UBS Vila Maria P Gnecco'!N28</f>
        <v>0.59565217391304348</v>
      </c>
    </row>
    <row r="395" spans="1:14" x14ac:dyDescent="0.25">
      <c r="A395" s="214" t="str">
        <f>'UBS Vila Maria P Gnecco'!A29</f>
        <v>Psicólogo (nº grupos)</v>
      </c>
      <c r="B395" s="934">
        <f>'UBS Vila Maria P Gnecco'!B29</f>
        <v>90</v>
      </c>
      <c r="C395" s="92">
        <f>'UBS Vila Maria P Gnecco'!C29</f>
        <v>33</v>
      </c>
      <c r="D395" s="92">
        <f>'UBS Vila Maria P Gnecco'!D29</f>
        <v>90</v>
      </c>
      <c r="E395" s="92">
        <f>'UBS Vila Maria P Gnecco'!E29</f>
        <v>53</v>
      </c>
      <c r="F395" s="92">
        <f>'UBS Vila Maria P Gnecco'!F29</f>
        <v>90</v>
      </c>
      <c r="G395" s="92">
        <f>'UBS Vila Maria P Gnecco'!G29</f>
        <v>51</v>
      </c>
      <c r="H395" s="92">
        <f>'UBS Vila Maria P Gnecco'!H29</f>
        <v>90</v>
      </c>
      <c r="I395" s="92">
        <f>'UBS Vila Maria P Gnecco'!I29</f>
        <v>55</v>
      </c>
      <c r="J395" s="92">
        <f>'UBS Vila Maria P Gnecco'!J29</f>
        <v>90</v>
      </c>
      <c r="K395" s="92">
        <f>'UBS Vila Maria P Gnecco'!K29</f>
        <v>55</v>
      </c>
      <c r="L395" s="92">
        <f>'UBS Vila Maria P Gnecco'!L29</f>
        <v>450</v>
      </c>
      <c r="M395" s="92">
        <f>'UBS Vila Maria P Gnecco'!M29</f>
        <v>247</v>
      </c>
      <c r="N395" s="927">
        <f>'UBS Vila Maria P Gnecco'!N29</f>
        <v>0.54888888888888887</v>
      </c>
    </row>
    <row r="396" spans="1:14" x14ac:dyDescent="0.25">
      <c r="A396" s="214" t="str">
        <f>'UBS Vila Maria P Gnecco'!A30</f>
        <v>Técnico de Enfermagem (Visitas) - 30hrs</v>
      </c>
      <c r="B396" s="934">
        <f>'UBS Vila Maria P Gnecco'!B30</f>
        <v>120</v>
      </c>
      <c r="C396" s="92">
        <f>'UBS Vila Maria P Gnecco'!C30</f>
        <v>123</v>
      </c>
      <c r="D396" s="92">
        <f>'UBS Vila Maria P Gnecco'!D30</f>
        <v>120</v>
      </c>
      <c r="E396" s="92">
        <f>'UBS Vila Maria P Gnecco'!E30</f>
        <v>117</v>
      </c>
      <c r="F396" s="92">
        <f>'UBS Vila Maria P Gnecco'!F30</f>
        <v>120</v>
      </c>
      <c r="G396" s="92">
        <f>'UBS Vila Maria P Gnecco'!G30</f>
        <v>107</v>
      </c>
      <c r="H396" s="92">
        <f>'UBS Vila Maria P Gnecco'!H30</f>
        <v>120</v>
      </c>
      <c r="I396" s="92">
        <f>'UBS Vila Maria P Gnecco'!I30</f>
        <v>124</v>
      </c>
      <c r="J396" s="92">
        <f>'UBS Vila Maria P Gnecco'!J30</f>
        <v>120</v>
      </c>
      <c r="K396" s="92">
        <f>'UBS Vila Maria P Gnecco'!K30</f>
        <v>118</v>
      </c>
      <c r="L396" s="92">
        <f>'UBS Vila Maria P Gnecco'!L30</f>
        <v>600</v>
      </c>
      <c r="M396" s="92">
        <f>'UBS Vila Maria P Gnecco'!M30</f>
        <v>589</v>
      </c>
      <c r="N396" s="927">
        <f>'UBS Vila Maria P Gnecco'!N30</f>
        <v>0.98166666666666669</v>
      </c>
    </row>
    <row r="397" spans="1:14" x14ac:dyDescent="0.25">
      <c r="A397" s="214" t="str">
        <f>'UBS Vila Maria P Gnecco'!A31</f>
        <v>PICS - Atividades Coletivas</v>
      </c>
      <c r="B397" s="934">
        <f>'UBS Vila Maria P Gnecco'!B31</f>
        <v>7</v>
      </c>
      <c r="C397" s="92">
        <f>'UBS Vila Maria P Gnecco'!C31</f>
        <v>10</v>
      </c>
      <c r="D397" s="92">
        <f>'UBS Vila Maria P Gnecco'!D31</f>
        <v>7</v>
      </c>
      <c r="E397" s="92">
        <f>'UBS Vila Maria P Gnecco'!E31</f>
        <v>8</v>
      </c>
      <c r="F397" s="92">
        <f>'UBS Vila Maria P Gnecco'!F31</f>
        <v>7</v>
      </c>
      <c r="G397" s="92">
        <f>'UBS Vila Maria P Gnecco'!G31</f>
        <v>11</v>
      </c>
      <c r="H397" s="92">
        <f>'UBS Vila Maria P Gnecco'!H31</f>
        <v>7</v>
      </c>
      <c r="I397" s="92">
        <f>'UBS Vila Maria P Gnecco'!I31</f>
        <v>6</v>
      </c>
      <c r="J397" s="92">
        <f>'UBS Vila Maria P Gnecco'!J31</f>
        <v>7</v>
      </c>
      <c r="K397" s="92">
        <f>'UBS Vila Maria P Gnecco'!K31</f>
        <v>9</v>
      </c>
      <c r="L397" s="92">
        <f>'UBS Vila Maria P Gnecco'!L31</f>
        <v>35</v>
      </c>
      <c r="M397" s="92">
        <f>'UBS Vila Maria P Gnecco'!M31</f>
        <v>44</v>
      </c>
      <c r="N397" s="927">
        <f>'UBS Vila Maria P Gnecco'!N31</f>
        <v>1.2571428571428571</v>
      </c>
    </row>
    <row r="398" spans="1:14" ht="15.75" thickBot="1" x14ac:dyDescent="0.3">
      <c r="A398" s="214" t="str">
        <f>'UBS Vila Maria P Gnecco'!A32</f>
        <v>PICS - Atividades Individuais</v>
      </c>
      <c r="B398" s="934">
        <f>'UBS Vila Maria P Gnecco'!B32</f>
        <v>10</v>
      </c>
      <c r="C398" s="92">
        <f>'UBS Vila Maria P Gnecco'!C32</f>
        <v>14</v>
      </c>
      <c r="D398" s="92">
        <f>'UBS Vila Maria P Gnecco'!D32</f>
        <v>10</v>
      </c>
      <c r="E398" s="92">
        <f>'UBS Vila Maria P Gnecco'!E32</f>
        <v>30</v>
      </c>
      <c r="F398" s="92">
        <f>'UBS Vila Maria P Gnecco'!F32</f>
        <v>10</v>
      </c>
      <c r="G398" s="92">
        <f>'UBS Vila Maria P Gnecco'!G32</f>
        <v>33</v>
      </c>
      <c r="H398" s="92">
        <f>'UBS Vila Maria P Gnecco'!H32</f>
        <v>10</v>
      </c>
      <c r="I398" s="92">
        <f>'UBS Vila Maria P Gnecco'!I32</f>
        <v>25</v>
      </c>
      <c r="J398" s="92">
        <f>'UBS Vila Maria P Gnecco'!J32</f>
        <v>10</v>
      </c>
      <c r="K398" s="92">
        <f>'UBS Vila Maria P Gnecco'!K32</f>
        <v>14</v>
      </c>
      <c r="L398" s="92">
        <f>'UBS Vila Maria P Gnecco'!L32</f>
        <v>50</v>
      </c>
      <c r="M398" s="92">
        <f>'UBS Vila Maria P Gnecco'!M32</f>
        <v>116</v>
      </c>
      <c r="N398" s="927">
        <f>'UBS Vila Maria P Gnecco'!N32</f>
        <v>2.3199999999999998</v>
      </c>
    </row>
    <row r="399" spans="1:14" ht="15.75" thickBot="1" x14ac:dyDescent="0.3">
      <c r="A399" s="846" t="str">
        <f>'UBS Vila Maria P Gnecco'!A33</f>
        <v>TOTAL</v>
      </c>
      <c r="B399" s="946">
        <f>'UBS Vila Maria P Gnecco'!B33</f>
        <v>3715</v>
      </c>
      <c r="C399" s="848">
        <f>'UBS Vila Maria P Gnecco'!C33</f>
        <v>3273</v>
      </c>
      <c r="D399" s="848">
        <f>'UBS Vila Maria P Gnecco'!D33</f>
        <v>3715</v>
      </c>
      <c r="E399" s="848">
        <f>'UBS Vila Maria P Gnecco'!E33</f>
        <v>3451</v>
      </c>
      <c r="F399" s="848">
        <f>'UBS Vila Maria P Gnecco'!F33</f>
        <v>3715</v>
      </c>
      <c r="G399" s="848">
        <f>'UBS Vila Maria P Gnecco'!G33</f>
        <v>3199</v>
      </c>
      <c r="H399" s="848">
        <f>'UBS Vila Maria P Gnecco'!H33</f>
        <v>3715</v>
      </c>
      <c r="I399" s="848">
        <f>'UBS Vila Maria P Gnecco'!I33</f>
        <v>3439</v>
      </c>
      <c r="J399" s="848">
        <f>'UBS Vila Maria P Gnecco'!J33</f>
        <v>3715</v>
      </c>
      <c r="K399" s="848">
        <f>'UBS Vila Maria P Gnecco'!K33</f>
        <v>3173</v>
      </c>
      <c r="L399" s="848">
        <f>'UBS Vila Maria P Gnecco'!L33</f>
        <v>18575</v>
      </c>
      <c r="M399" s="848">
        <f>'UBS Vila Maria P Gnecco'!M33</f>
        <v>16535</v>
      </c>
      <c r="N399" s="928">
        <f>'UBS Vila Maria P Gnecco'!N33</f>
        <v>0.8901749663526245</v>
      </c>
    </row>
    <row r="401" spans="1:14" ht="15.75" x14ac:dyDescent="0.25">
      <c r="A401" s="936" t="s">
        <v>667</v>
      </c>
      <c r="B401" s="947"/>
      <c r="C401" s="937"/>
      <c r="D401" s="938"/>
      <c r="E401" s="938"/>
      <c r="F401" s="938"/>
      <c r="G401" s="938"/>
      <c r="H401" s="938"/>
      <c r="I401" s="938"/>
      <c r="J401" s="938"/>
      <c r="K401" s="938"/>
      <c r="L401" s="937"/>
      <c r="M401" s="937"/>
      <c r="N401" s="937"/>
    </row>
    <row r="402" spans="1:14" x14ac:dyDescent="0.25">
      <c r="A402" s="919"/>
      <c r="B402" s="981" t="s">
        <v>486</v>
      </c>
      <c r="C402" s="981"/>
      <c r="D402" s="981" t="s">
        <v>682</v>
      </c>
      <c r="E402" s="981"/>
      <c r="F402" s="981" t="s">
        <v>683</v>
      </c>
      <c r="G402" s="981"/>
      <c r="H402" s="981" t="s">
        <v>684</v>
      </c>
      <c r="I402" s="981"/>
      <c r="J402" s="981" t="s">
        <v>688</v>
      </c>
      <c r="K402" s="981"/>
      <c r="L402" s="996" t="s">
        <v>487</v>
      </c>
      <c r="M402" s="996"/>
      <c r="N402" s="996"/>
    </row>
    <row r="403" spans="1:14" ht="15.75" thickBot="1" x14ac:dyDescent="0.3">
      <c r="A403" s="844" t="s">
        <v>14</v>
      </c>
      <c r="B403" s="941" t="s">
        <v>489</v>
      </c>
      <c r="C403" s="850" t="s">
        <v>488</v>
      </c>
      <c r="D403" s="920" t="s">
        <v>489</v>
      </c>
      <c r="E403" s="850" t="s">
        <v>488</v>
      </c>
      <c r="F403" s="920" t="s">
        <v>489</v>
      </c>
      <c r="G403" s="850" t="s">
        <v>488</v>
      </c>
      <c r="H403" s="920" t="s">
        <v>489</v>
      </c>
      <c r="I403" s="850" t="s">
        <v>488</v>
      </c>
      <c r="J403" s="920" t="s">
        <v>489</v>
      </c>
      <c r="K403" s="850" t="s">
        <v>488</v>
      </c>
      <c r="L403" s="850" t="s">
        <v>680</v>
      </c>
      <c r="M403" s="850" t="s">
        <v>681</v>
      </c>
      <c r="N403" s="922" t="s">
        <v>1</v>
      </c>
    </row>
    <row r="404" spans="1:14" ht="15.75" thickTop="1" x14ac:dyDescent="0.25">
      <c r="A404" s="214" t="str">
        <f>'UBS Jardim Julieta'!A9</f>
        <v>ACS (Visita Domiciliar) - ESF - 20hrs</v>
      </c>
      <c r="B404" s="934">
        <f>'UBS Jardim Julieta'!B9</f>
        <v>1200</v>
      </c>
      <c r="C404" s="92">
        <f>'UBS Jardim Julieta'!C9</f>
        <v>1153</v>
      </c>
      <c r="D404" s="92">
        <f>'UBS Jardim Julieta'!D9</f>
        <v>1200</v>
      </c>
      <c r="E404" s="92">
        <f>'UBS Jardim Julieta'!E9</f>
        <v>1136</v>
      </c>
      <c r="F404" s="92">
        <f>'UBS Jardim Julieta'!F9</f>
        <v>1200</v>
      </c>
      <c r="G404" s="92">
        <f>'UBS Jardim Julieta'!G9</f>
        <v>971</v>
      </c>
      <c r="H404" s="92">
        <f>'UBS Jardim Julieta'!H9</f>
        <v>1200</v>
      </c>
      <c r="I404" s="92">
        <f>'UBS Jardim Julieta'!I9</f>
        <v>1256</v>
      </c>
      <c r="J404" s="92">
        <f>'UBS Jardim Julieta'!J9</f>
        <v>1200</v>
      </c>
      <c r="K404" s="92">
        <f>'UBS Jardim Julieta'!K9</f>
        <v>1247</v>
      </c>
      <c r="L404" s="92">
        <f>'UBS Jardim Julieta'!L9</f>
        <v>6000</v>
      </c>
      <c r="M404" s="92">
        <f>'UBS Jardim Julieta'!M9</f>
        <v>5763</v>
      </c>
      <c r="N404" s="927">
        <f>'UBS Jardim Julieta'!N9</f>
        <v>0.96050000000000002</v>
      </c>
    </row>
    <row r="405" spans="1:14" x14ac:dyDescent="0.25">
      <c r="A405" s="214" t="str">
        <f>'UBS Jardim Julieta'!A10</f>
        <v>Médico Generelista (consulta) - ESF - 40hrs</v>
      </c>
      <c r="B405" s="934">
        <f>'UBS Jardim Julieta'!B10</f>
        <v>416</v>
      </c>
      <c r="C405" s="92">
        <f>'UBS Jardim Julieta'!C10</f>
        <v>365</v>
      </c>
      <c r="D405" s="92">
        <f>'UBS Jardim Julieta'!D10</f>
        <v>416</v>
      </c>
      <c r="E405" s="92">
        <f>'UBS Jardim Julieta'!E10</f>
        <v>0</v>
      </c>
      <c r="F405" s="92">
        <f>'UBS Jardim Julieta'!F10</f>
        <v>416</v>
      </c>
      <c r="G405" s="92">
        <f>'UBS Jardim Julieta'!G10</f>
        <v>0</v>
      </c>
      <c r="H405" s="92">
        <f>'UBS Jardim Julieta'!H10</f>
        <v>416</v>
      </c>
      <c r="I405" s="92">
        <f>'UBS Jardim Julieta'!I10</f>
        <v>261</v>
      </c>
      <c r="J405" s="92">
        <f>'UBS Jardim Julieta'!J10</f>
        <v>416</v>
      </c>
      <c r="K405" s="92">
        <f>'UBS Jardim Julieta'!K10</f>
        <v>431</v>
      </c>
      <c r="L405" s="92">
        <f>'UBS Jardim Julieta'!L10</f>
        <v>2080</v>
      </c>
      <c r="M405" s="92">
        <f>'UBS Jardim Julieta'!M10</f>
        <v>1057</v>
      </c>
      <c r="N405" s="927">
        <f>'UBS Jardim Julieta'!N10</f>
        <v>0.50817307692307689</v>
      </c>
    </row>
    <row r="406" spans="1:14" x14ac:dyDescent="0.25">
      <c r="A406" s="214" t="str">
        <f>'UBS Jardim Julieta'!A11</f>
        <v xml:space="preserve">Médico Generelista (VD) - ESF </v>
      </c>
      <c r="B406" s="934">
        <f>'UBS Jardim Julieta'!B11</f>
        <v>16</v>
      </c>
      <c r="C406" s="92">
        <f>'UBS Jardim Julieta'!C11</f>
        <v>19</v>
      </c>
      <c r="D406" s="92">
        <f>'UBS Jardim Julieta'!D11</f>
        <v>16</v>
      </c>
      <c r="E406" s="92">
        <f>'UBS Jardim Julieta'!E11</f>
        <v>0</v>
      </c>
      <c r="F406" s="92">
        <f>'UBS Jardim Julieta'!F11</f>
        <v>16</v>
      </c>
      <c r="G406" s="92">
        <f>'UBS Jardim Julieta'!G11</f>
        <v>0</v>
      </c>
      <c r="H406" s="92">
        <f>'UBS Jardim Julieta'!H11</f>
        <v>16</v>
      </c>
      <c r="I406" s="92">
        <f>'UBS Jardim Julieta'!I11</f>
        <v>14</v>
      </c>
      <c r="J406" s="92">
        <f>'UBS Jardim Julieta'!J11</f>
        <v>16</v>
      </c>
      <c r="K406" s="92">
        <f>'UBS Jardim Julieta'!K11</f>
        <v>16</v>
      </c>
      <c r="L406" s="92">
        <f>'UBS Jardim Julieta'!L11</f>
        <v>80</v>
      </c>
      <c r="M406" s="92">
        <f>'UBS Jardim Julieta'!M11</f>
        <v>49</v>
      </c>
      <c r="N406" s="927">
        <f>'UBS Jardim Julieta'!N11</f>
        <v>0.61250000000000004</v>
      </c>
    </row>
    <row r="407" spans="1:14" x14ac:dyDescent="0.25">
      <c r="A407" s="214" t="str">
        <f>'UBS Jardim Julieta'!A12</f>
        <v>Enfermeiro (consulta) - ESF  - 40hrs</v>
      </c>
      <c r="B407" s="934">
        <f>'UBS Jardim Julieta'!B12</f>
        <v>180</v>
      </c>
      <c r="C407" s="92">
        <f>'UBS Jardim Julieta'!C12</f>
        <v>177</v>
      </c>
      <c r="D407" s="92">
        <f>'UBS Jardim Julieta'!D12</f>
        <v>180</v>
      </c>
      <c r="E407" s="92">
        <f>'UBS Jardim Julieta'!E12</f>
        <v>169</v>
      </c>
      <c r="F407" s="92">
        <f>'UBS Jardim Julieta'!F12</f>
        <v>180</v>
      </c>
      <c r="G407" s="92">
        <f>'UBS Jardim Julieta'!G12</f>
        <v>109</v>
      </c>
      <c r="H407" s="92">
        <f>'UBS Jardim Julieta'!H12</f>
        <v>180</v>
      </c>
      <c r="I407" s="92">
        <f>'UBS Jardim Julieta'!I12</f>
        <v>179</v>
      </c>
      <c r="J407" s="92">
        <f>'UBS Jardim Julieta'!J12</f>
        <v>180</v>
      </c>
      <c r="K407" s="92">
        <f>'UBS Jardim Julieta'!K12</f>
        <v>181</v>
      </c>
      <c r="L407" s="92">
        <f>'UBS Jardim Julieta'!L12</f>
        <v>900</v>
      </c>
      <c r="M407" s="92">
        <f>'UBS Jardim Julieta'!M12</f>
        <v>815</v>
      </c>
      <c r="N407" s="927">
        <f>'UBS Jardim Julieta'!N12</f>
        <v>0.90555555555555556</v>
      </c>
    </row>
    <row r="408" spans="1:14" x14ac:dyDescent="0.25">
      <c r="A408" s="214" t="str">
        <f>'UBS Jardim Julieta'!A13</f>
        <v>Enfermeiro (VD) - ESF</v>
      </c>
      <c r="B408" s="934">
        <f>'UBS Jardim Julieta'!B13</f>
        <v>16</v>
      </c>
      <c r="C408" s="92">
        <f>'UBS Jardim Julieta'!C13</f>
        <v>20</v>
      </c>
      <c r="D408" s="92">
        <f>'UBS Jardim Julieta'!D13</f>
        <v>16</v>
      </c>
      <c r="E408" s="92">
        <f>'UBS Jardim Julieta'!E13</f>
        <v>16</v>
      </c>
      <c r="F408" s="92">
        <f>'UBS Jardim Julieta'!F13</f>
        <v>16</v>
      </c>
      <c r="G408" s="92">
        <f>'UBS Jardim Julieta'!G13</f>
        <v>15</v>
      </c>
      <c r="H408" s="92">
        <f>'UBS Jardim Julieta'!H13</f>
        <v>16</v>
      </c>
      <c r="I408" s="92">
        <f>'UBS Jardim Julieta'!I13</f>
        <v>16</v>
      </c>
      <c r="J408" s="92">
        <f>'UBS Jardim Julieta'!J13</f>
        <v>16</v>
      </c>
      <c r="K408" s="92">
        <f>'UBS Jardim Julieta'!K13</f>
        <v>17</v>
      </c>
      <c r="L408" s="92">
        <f>'UBS Jardim Julieta'!L13</f>
        <v>80</v>
      </c>
      <c r="M408" s="92">
        <f>'UBS Jardim Julieta'!M13</f>
        <v>84</v>
      </c>
      <c r="N408" s="927">
        <f>'UBS Jardim Julieta'!N13</f>
        <v>1.05</v>
      </c>
    </row>
    <row r="409" spans="1:14" x14ac:dyDescent="0.25">
      <c r="A409" s="214" t="str">
        <f>'UBS Jardim Julieta'!A14</f>
        <v>Médico Clínico (consulta) - 20hrs</v>
      </c>
      <c r="B409" s="934">
        <f>'UBS Jardim Julieta'!B14</f>
        <v>660</v>
      </c>
      <c r="C409" s="92">
        <f>'UBS Jardim Julieta'!C14</f>
        <v>432</v>
      </c>
      <c r="D409" s="92">
        <f>'UBS Jardim Julieta'!D14</f>
        <v>660</v>
      </c>
      <c r="E409" s="92">
        <f>'UBS Jardim Julieta'!E14</f>
        <v>454</v>
      </c>
      <c r="F409" s="92">
        <f>'UBS Jardim Julieta'!F14</f>
        <v>660</v>
      </c>
      <c r="G409" s="92">
        <f>'UBS Jardim Julieta'!G14</f>
        <v>567</v>
      </c>
      <c r="H409" s="92">
        <f>'UBS Jardim Julieta'!H14</f>
        <v>660</v>
      </c>
      <c r="I409" s="92">
        <f>'UBS Jardim Julieta'!I14</f>
        <v>593</v>
      </c>
      <c r="J409" s="92">
        <f>'UBS Jardim Julieta'!J14</f>
        <v>660</v>
      </c>
      <c r="K409" s="92">
        <f>'UBS Jardim Julieta'!K14</f>
        <v>435</v>
      </c>
      <c r="L409" s="92">
        <f>'UBS Jardim Julieta'!L14</f>
        <v>3300</v>
      </c>
      <c r="M409" s="92">
        <f>'UBS Jardim Julieta'!M14</f>
        <v>2481</v>
      </c>
      <c r="N409" s="927">
        <f>'UBS Jardim Julieta'!N14</f>
        <v>0.75181818181818183</v>
      </c>
    </row>
    <row r="410" spans="1:14" x14ac:dyDescent="0.25">
      <c r="A410" s="891" t="str">
        <f>'UBS Jardim Julieta'!A15</f>
        <v>Médico Pediatra (consulta) - 20hrs</v>
      </c>
      <c r="B410" s="945">
        <f>'UBS Jardim Julieta'!B15</f>
        <v>396</v>
      </c>
      <c r="C410" s="849">
        <f>'UBS Jardim Julieta'!C15</f>
        <v>220</v>
      </c>
      <c r="D410" s="849">
        <f>'UBS Jardim Julieta'!D15</f>
        <v>396</v>
      </c>
      <c r="E410" s="849">
        <f>'UBS Jardim Julieta'!E15</f>
        <v>213</v>
      </c>
      <c r="F410" s="849">
        <f>'UBS Jardim Julieta'!F15</f>
        <v>396</v>
      </c>
      <c r="G410" s="849">
        <f>'UBS Jardim Julieta'!G15</f>
        <v>216</v>
      </c>
      <c r="H410" s="849">
        <f>'UBS Jardim Julieta'!H15</f>
        <v>396</v>
      </c>
      <c r="I410" s="849">
        <f>'UBS Jardim Julieta'!I15</f>
        <v>253</v>
      </c>
      <c r="J410" s="849">
        <f>'UBS Jardim Julieta'!J15</f>
        <v>396</v>
      </c>
      <c r="K410" s="849">
        <f>'UBS Jardim Julieta'!K15</f>
        <v>279</v>
      </c>
      <c r="L410" s="849">
        <f>'UBS Jardim Julieta'!L15</f>
        <v>1980</v>
      </c>
      <c r="M410" s="849">
        <f>'UBS Jardim Julieta'!M15</f>
        <v>1181</v>
      </c>
      <c r="N410" s="926">
        <f>'UBS Jardim Julieta'!N15</f>
        <v>0.59646464646464648</v>
      </c>
    </row>
    <row r="411" spans="1:14" x14ac:dyDescent="0.25">
      <c r="A411" s="891" t="str">
        <f>'UBS Jardim Julieta'!A16</f>
        <v>Médico Ginecologista (consulta) - 20hrs</v>
      </c>
      <c r="B411" s="945">
        <f>'UBS Jardim Julieta'!B16</f>
        <v>396</v>
      </c>
      <c r="C411" s="849">
        <f>'UBS Jardim Julieta'!C16</f>
        <v>150</v>
      </c>
      <c r="D411" s="849">
        <f>'UBS Jardim Julieta'!D16</f>
        <v>396</v>
      </c>
      <c r="E411" s="849">
        <f>'UBS Jardim Julieta'!E16</f>
        <v>0</v>
      </c>
      <c r="F411" s="849">
        <f>'UBS Jardim Julieta'!F16</f>
        <v>396</v>
      </c>
      <c r="G411" s="849">
        <f>'UBS Jardim Julieta'!G16</f>
        <v>82</v>
      </c>
      <c r="H411" s="849">
        <f>'UBS Jardim Julieta'!H16</f>
        <v>396</v>
      </c>
      <c r="I411" s="849">
        <f>'UBS Jardim Julieta'!I16</f>
        <v>254</v>
      </c>
      <c r="J411" s="849">
        <f>'UBS Jardim Julieta'!J16</f>
        <v>396</v>
      </c>
      <c r="K411" s="849">
        <f>'UBS Jardim Julieta'!K16</f>
        <v>128</v>
      </c>
      <c r="L411" s="849">
        <f>'UBS Jardim Julieta'!L16</f>
        <v>1980</v>
      </c>
      <c r="M411" s="849">
        <f>'UBS Jardim Julieta'!M16</f>
        <v>614</v>
      </c>
      <c r="N411" s="926">
        <f>'UBS Jardim Julieta'!N16</f>
        <v>0.3101010101010101</v>
      </c>
    </row>
    <row r="412" spans="1:14" x14ac:dyDescent="0.25">
      <c r="A412" s="891" t="str">
        <f>'UBS Jardim Julieta'!A17</f>
        <v>Médico Psiquiatra (consulta) - 10hrs</v>
      </c>
      <c r="B412" s="945">
        <f>'UBS Jardim Julieta'!B17</f>
        <v>80</v>
      </c>
      <c r="C412" s="849">
        <f>'UBS Jardim Julieta'!C17</f>
        <v>52</v>
      </c>
      <c r="D412" s="849">
        <f>'UBS Jardim Julieta'!D17</f>
        <v>80</v>
      </c>
      <c r="E412" s="849">
        <f>'UBS Jardim Julieta'!E17</f>
        <v>69</v>
      </c>
      <c r="F412" s="849">
        <f>'UBS Jardim Julieta'!F17</f>
        <v>80</v>
      </c>
      <c r="G412" s="849">
        <f>'UBS Jardim Julieta'!G17</f>
        <v>70</v>
      </c>
      <c r="H412" s="849">
        <f>'UBS Jardim Julieta'!H17</f>
        <v>80</v>
      </c>
      <c r="I412" s="849">
        <f>'UBS Jardim Julieta'!I17</f>
        <v>21</v>
      </c>
      <c r="J412" s="849">
        <f>'UBS Jardim Julieta'!J17</f>
        <v>80</v>
      </c>
      <c r="K412" s="849">
        <f>'UBS Jardim Julieta'!K17</f>
        <v>79</v>
      </c>
      <c r="L412" s="849">
        <f>'UBS Jardim Julieta'!L17</f>
        <v>400</v>
      </c>
      <c r="M412" s="849">
        <f>'UBS Jardim Julieta'!M17</f>
        <v>291</v>
      </c>
      <c r="N412" s="926">
        <f>'UBS Jardim Julieta'!N17</f>
        <v>0.72750000000000004</v>
      </c>
    </row>
    <row r="413" spans="1:14" x14ac:dyDescent="0.25">
      <c r="A413" s="891" t="str">
        <f>'UBS Jardim Julieta'!A18</f>
        <v>Enfermeiro (consulta) - 30hrs</v>
      </c>
      <c r="B413" s="945">
        <f>'UBS Jardim Julieta'!B18</f>
        <v>432</v>
      </c>
      <c r="C413" s="849">
        <f>'UBS Jardim Julieta'!C18</f>
        <v>327</v>
      </c>
      <c r="D413" s="849">
        <f>'UBS Jardim Julieta'!D18</f>
        <v>432</v>
      </c>
      <c r="E413" s="849">
        <f>'UBS Jardim Julieta'!E18</f>
        <v>371</v>
      </c>
      <c r="F413" s="849">
        <f>'UBS Jardim Julieta'!F18</f>
        <v>432</v>
      </c>
      <c r="G413" s="849">
        <f>'UBS Jardim Julieta'!G18</f>
        <v>241</v>
      </c>
      <c r="H413" s="849">
        <f>'UBS Jardim Julieta'!H18</f>
        <v>432</v>
      </c>
      <c r="I413" s="849">
        <f>'UBS Jardim Julieta'!I18</f>
        <v>371</v>
      </c>
      <c r="J413" s="849">
        <f>'UBS Jardim Julieta'!J18</f>
        <v>432</v>
      </c>
      <c r="K413" s="849">
        <f>'UBS Jardim Julieta'!K18</f>
        <v>256</v>
      </c>
      <c r="L413" s="849">
        <f>'UBS Jardim Julieta'!L18</f>
        <v>2160</v>
      </c>
      <c r="M413" s="849">
        <f>'UBS Jardim Julieta'!M18</f>
        <v>1566</v>
      </c>
      <c r="N413" s="926">
        <f>'UBS Jardim Julieta'!N18</f>
        <v>0.72499999999999998</v>
      </c>
    </row>
    <row r="414" spans="1:14" x14ac:dyDescent="0.25">
      <c r="A414" s="891" t="str">
        <f>'UBS Jardim Julieta'!A19</f>
        <v>Enfermeiro (visita) - 30hrs</v>
      </c>
      <c r="B414" s="945">
        <f>'UBS Jardim Julieta'!B19</f>
        <v>24</v>
      </c>
      <c r="C414" s="849">
        <f>'UBS Jardim Julieta'!C19</f>
        <v>22</v>
      </c>
      <c r="D414" s="849">
        <f>'UBS Jardim Julieta'!D19</f>
        <v>24</v>
      </c>
      <c r="E414" s="849">
        <f>'UBS Jardim Julieta'!E19</f>
        <v>25</v>
      </c>
      <c r="F414" s="849">
        <f>'UBS Jardim Julieta'!F19</f>
        <v>24</v>
      </c>
      <c r="G414" s="849">
        <f>'UBS Jardim Julieta'!G19</f>
        <v>20</v>
      </c>
      <c r="H414" s="849">
        <f>'UBS Jardim Julieta'!H19</f>
        <v>24</v>
      </c>
      <c r="I414" s="849">
        <f>'UBS Jardim Julieta'!I19</f>
        <v>29</v>
      </c>
      <c r="J414" s="849">
        <f>'UBS Jardim Julieta'!J19</f>
        <v>24</v>
      </c>
      <c r="K414" s="849">
        <f>'UBS Jardim Julieta'!K19</f>
        <v>15</v>
      </c>
      <c r="L414" s="849">
        <f>'UBS Jardim Julieta'!L19</f>
        <v>120</v>
      </c>
      <c r="M414" s="849">
        <f>'UBS Jardim Julieta'!M19</f>
        <v>111</v>
      </c>
      <c r="N414" s="926">
        <f>'UBS Jardim Julieta'!N19</f>
        <v>0.92500000000000004</v>
      </c>
    </row>
    <row r="415" spans="1:14" x14ac:dyDescent="0.25">
      <c r="A415" s="214" t="str">
        <f>'UBS Jardim Julieta'!A20</f>
        <v>Assistente Social (consulta/ VD) - 30hrs</v>
      </c>
      <c r="B415" s="934">
        <f>'UBS Jardim Julieta'!B20</f>
        <v>122</v>
      </c>
      <c r="C415" s="92">
        <f>'UBS Jardim Julieta'!C20</f>
        <v>150</v>
      </c>
      <c r="D415" s="92">
        <f>'UBS Jardim Julieta'!D20</f>
        <v>122</v>
      </c>
      <c r="E415" s="92">
        <f>'UBS Jardim Julieta'!E20</f>
        <v>142</v>
      </c>
      <c r="F415" s="92">
        <f>'UBS Jardim Julieta'!F20</f>
        <v>122</v>
      </c>
      <c r="G415" s="92">
        <f>'UBS Jardim Julieta'!G20</f>
        <v>138</v>
      </c>
      <c r="H415" s="92">
        <f>'UBS Jardim Julieta'!H20</f>
        <v>122</v>
      </c>
      <c r="I415" s="92">
        <f>'UBS Jardim Julieta'!I20</f>
        <v>134</v>
      </c>
      <c r="J415" s="92">
        <f>'UBS Jardim Julieta'!J20</f>
        <v>122</v>
      </c>
      <c r="K415" s="92">
        <f>'UBS Jardim Julieta'!K20</f>
        <v>75</v>
      </c>
      <c r="L415" s="92">
        <f>'UBS Jardim Julieta'!L20</f>
        <v>610</v>
      </c>
      <c r="M415" s="92">
        <f>'UBS Jardim Julieta'!M20</f>
        <v>639</v>
      </c>
      <c r="N415" s="927">
        <f>'UBS Jardim Julieta'!N20</f>
        <v>1.0475409836065575</v>
      </c>
    </row>
    <row r="416" spans="1:14" x14ac:dyDescent="0.25">
      <c r="A416" s="214" t="str">
        <f>'UBS Jardim Julieta'!A21</f>
        <v>Assistente Social (nº grupos)</v>
      </c>
      <c r="B416" s="934">
        <f>'UBS Jardim Julieta'!B21</f>
        <v>30</v>
      </c>
      <c r="C416" s="92">
        <f>'UBS Jardim Julieta'!C21</f>
        <v>52</v>
      </c>
      <c r="D416" s="92">
        <f>'UBS Jardim Julieta'!D21</f>
        <v>30</v>
      </c>
      <c r="E416" s="92">
        <f>'UBS Jardim Julieta'!E21</f>
        <v>38</v>
      </c>
      <c r="F416" s="92">
        <f>'UBS Jardim Julieta'!F21</f>
        <v>30</v>
      </c>
      <c r="G416" s="92">
        <f>'UBS Jardim Julieta'!G21</f>
        <v>38</v>
      </c>
      <c r="H416" s="92">
        <f>'UBS Jardim Julieta'!H21</f>
        <v>30</v>
      </c>
      <c r="I416" s="92">
        <f>'UBS Jardim Julieta'!I21</f>
        <v>48</v>
      </c>
      <c r="J416" s="92">
        <f>'UBS Jardim Julieta'!J21</f>
        <v>30</v>
      </c>
      <c r="K416" s="92">
        <f>'UBS Jardim Julieta'!K21</f>
        <v>13</v>
      </c>
      <c r="L416" s="92">
        <f>'UBS Jardim Julieta'!L21</f>
        <v>150</v>
      </c>
      <c r="M416" s="92">
        <f>'UBS Jardim Julieta'!M21</f>
        <v>189</v>
      </c>
      <c r="N416" s="927">
        <f>'UBS Jardim Julieta'!N21</f>
        <v>1.26</v>
      </c>
    </row>
    <row r="417" spans="1:14" x14ac:dyDescent="0.25">
      <c r="A417" s="214" t="str">
        <f>'UBS Jardim Julieta'!A22</f>
        <v>Farmacêutico (consulta/ VD) - 40hrs</v>
      </c>
      <c r="B417" s="934">
        <f>'UBS Jardim Julieta'!B22</f>
        <v>96</v>
      </c>
      <c r="C417" s="92">
        <f>'UBS Jardim Julieta'!C22</f>
        <v>77</v>
      </c>
      <c r="D417" s="92">
        <f>'UBS Jardim Julieta'!D22</f>
        <v>96</v>
      </c>
      <c r="E417" s="92">
        <f>'UBS Jardim Julieta'!E22</f>
        <v>107</v>
      </c>
      <c r="F417" s="92">
        <f>'UBS Jardim Julieta'!F22</f>
        <v>96</v>
      </c>
      <c r="G417" s="92">
        <f>'UBS Jardim Julieta'!G22</f>
        <v>75</v>
      </c>
      <c r="H417" s="92">
        <f>'UBS Jardim Julieta'!H22</f>
        <v>96</v>
      </c>
      <c r="I417" s="92">
        <f>'UBS Jardim Julieta'!I22</f>
        <v>47</v>
      </c>
      <c r="J417" s="92">
        <f>'UBS Jardim Julieta'!J22</f>
        <v>96</v>
      </c>
      <c r="K417" s="92">
        <f>'UBS Jardim Julieta'!K22</f>
        <v>67</v>
      </c>
      <c r="L417" s="92">
        <f>'UBS Jardim Julieta'!L22</f>
        <v>480</v>
      </c>
      <c r="M417" s="92">
        <f>'UBS Jardim Julieta'!M22</f>
        <v>373</v>
      </c>
      <c r="N417" s="927">
        <f>'UBS Jardim Julieta'!N22</f>
        <v>0.77708333333333335</v>
      </c>
    </row>
    <row r="418" spans="1:14" x14ac:dyDescent="0.25">
      <c r="A418" s="214" t="str">
        <f>'UBS Jardim Julieta'!A23</f>
        <v>Farmacêutico (nº grupos)</v>
      </c>
      <c r="B418" s="934">
        <f>'UBS Jardim Julieta'!B23</f>
        <v>16</v>
      </c>
      <c r="C418" s="92">
        <f>'UBS Jardim Julieta'!C23</f>
        <v>14</v>
      </c>
      <c r="D418" s="92">
        <f>'UBS Jardim Julieta'!D23</f>
        <v>16</v>
      </c>
      <c r="E418" s="92">
        <f>'UBS Jardim Julieta'!E23</f>
        <v>14</v>
      </c>
      <c r="F418" s="92">
        <f>'UBS Jardim Julieta'!F23</f>
        <v>16</v>
      </c>
      <c r="G418" s="92">
        <f>'UBS Jardim Julieta'!G23</f>
        <v>13</v>
      </c>
      <c r="H418" s="92">
        <f>'UBS Jardim Julieta'!H23</f>
        <v>16</v>
      </c>
      <c r="I418" s="92">
        <f>'UBS Jardim Julieta'!I23</f>
        <v>15</v>
      </c>
      <c r="J418" s="92">
        <f>'UBS Jardim Julieta'!J23</f>
        <v>16</v>
      </c>
      <c r="K418" s="92">
        <f>'UBS Jardim Julieta'!K23</f>
        <v>9</v>
      </c>
      <c r="L418" s="92">
        <f>'UBS Jardim Julieta'!L23</f>
        <v>80</v>
      </c>
      <c r="M418" s="92">
        <f>'UBS Jardim Julieta'!M23</f>
        <v>65</v>
      </c>
      <c r="N418" s="927">
        <f>'UBS Jardim Julieta'!N23</f>
        <v>0.8125</v>
      </c>
    </row>
    <row r="419" spans="1:14" x14ac:dyDescent="0.25">
      <c r="A419" s="214" t="str">
        <f>'UBS Jardim Julieta'!A24</f>
        <v>Nutricionista (consulta/VD) - 40hrs</v>
      </c>
      <c r="B419" s="934">
        <f>'UBS Jardim Julieta'!B24</f>
        <v>60</v>
      </c>
      <c r="C419" s="92">
        <f>'UBS Jardim Julieta'!C24</f>
        <v>88</v>
      </c>
      <c r="D419" s="92">
        <f>'UBS Jardim Julieta'!D24</f>
        <v>60</v>
      </c>
      <c r="E419" s="92">
        <f>'UBS Jardim Julieta'!E24</f>
        <v>55</v>
      </c>
      <c r="F419" s="92">
        <f>'UBS Jardim Julieta'!F24</f>
        <v>60</v>
      </c>
      <c r="G419" s="92">
        <f>'UBS Jardim Julieta'!G24</f>
        <v>0</v>
      </c>
      <c r="H419" s="92">
        <f>'UBS Jardim Julieta'!H24</f>
        <v>60</v>
      </c>
      <c r="I419" s="92">
        <f>'UBS Jardim Julieta'!I24</f>
        <v>43</v>
      </c>
      <c r="J419" s="92">
        <f>'UBS Jardim Julieta'!J24</f>
        <v>60</v>
      </c>
      <c r="K419" s="92">
        <f>'UBS Jardim Julieta'!K24</f>
        <v>117</v>
      </c>
      <c r="L419" s="92">
        <f>'UBS Jardim Julieta'!L24</f>
        <v>300</v>
      </c>
      <c r="M419" s="92">
        <f>'UBS Jardim Julieta'!M24</f>
        <v>303</v>
      </c>
      <c r="N419" s="927">
        <f>'UBS Jardim Julieta'!N24</f>
        <v>1.01</v>
      </c>
    </row>
    <row r="420" spans="1:14" x14ac:dyDescent="0.25">
      <c r="A420" s="214" t="str">
        <f>'UBS Jardim Julieta'!A25</f>
        <v xml:space="preserve">Nutricionista (grupos) </v>
      </c>
      <c r="B420" s="934">
        <f>'UBS Jardim Julieta'!B25</f>
        <v>40</v>
      </c>
      <c r="C420" s="92">
        <f>'UBS Jardim Julieta'!C25</f>
        <v>30</v>
      </c>
      <c r="D420" s="92">
        <f>'UBS Jardim Julieta'!D25</f>
        <v>40</v>
      </c>
      <c r="E420" s="92">
        <f>'UBS Jardim Julieta'!E25</f>
        <v>22</v>
      </c>
      <c r="F420" s="92">
        <f>'UBS Jardim Julieta'!F25</f>
        <v>40</v>
      </c>
      <c r="G420" s="92">
        <f>'UBS Jardim Julieta'!G25</f>
        <v>0</v>
      </c>
      <c r="H420" s="92">
        <f>'UBS Jardim Julieta'!H25</f>
        <v>40</v>
      </c>
      <c r="I420" s="92">
        <f>'UBS Jardim Julieta'!I25</f>
        <v>14</v>
      </c>
      <c r="J420" s="92">
        <f>'UBS Jardim Julieta'!J25</f>
        <v>40</v>
      </c>
      <c r="K420" s="92">
        <f>'UBS Jardim Julieta'!K25</f>
        <v>59</v>
      </c>
      <c r="L420" s="92">
        <f>'UBS Jardim Julieta'!L25</f>
        <v>200</v>
      </c>
      <c r="M420" s="92">
        <f>'UBS Jardim Julieta'!M25</f>
        <v>125</v>
      </c>
      <c r="N420" s="927">
        <f>'UBS Jardim Julieta'!N25</f>
        <v>0.625</v>
      </c>
    </row>
    <row r="421" spans="1:14" x14ac:dyDescent="0.25">
      <c r="A421" s="214" t="str">
        <f>'UBS Jardim Julieta'!A26</f>
        <v>Psicólogo (consulta/ VD) - 30hrs</v>
      </c>
      <c r="B421" s="934">
        <f>'UBS Jardim Julieta'!B26</f>
        <v>46</v>
      </c>
      <c r="C421" s="92">
        <f>'UBS Jardim Julieta'!C26</f>
        <v>72</v>
      </c>
      <c r="D421" s="92">
        <f>'UBS Jardim Julieta'!D26</f>
        <v>46</v>
      </c>
      <c r="E421" s="92">
        <f>'UBS Jardim Julieta'!E26</f>
        <v>62</v>
      </c>
      <c r="F421" s="92">
        <f>'UBS Jardim Julieta'!F26</f>
        <v>46</v>
      </c>
      <c r="G421" s="92">
        <f>'UBS Jardim Julieta'!G26</f>
        <v>77</v>
      </c>
      <c r="H421" s="92">
        <f>'UBS Jardim Julieta'!H26</f>
        <v>46</v>
      </c>
      <c r="I421" s="92">
        <f>'UBS Jardim Julieta'!I26</f>
        <v>64</v>
      </c>
      <c r="J421" s="92">
        <f>'UBS Jardim Julieta'!J26</f>
        <v>46</v>
      </c>
      <c r="K421" s="92">
        <f>'UBS Jardim Julieta'!K26</f>
        <v>56</v>
      </c>
      <c r="L421" s="92">
        <f>'UBS Jardim Julieta'!L26</f>
        <v>230</v>
      </c>
      <c r="M421" s="92">
        <f>'UBS Jardim Julieta'!M26</f>
        <v>331</v>
      </c>
      <c r="N421" s="927">
        <f>'UBS Jardim Julieta'!N26</f>
        <v>1.4391304347826086</v>
      </c>
    </row>
    <row r="422" spans="1:14" x14ac:dyDescent="0.25">
      <c r="A422" s="214" t="str">
        <f>'UBS Jardim Julieta'!A27</f>
        <v>Psicólogo (nº grupos)</v>
      </c>
      <c r="B422" s="934">
        <f>'UBS Jardim Julieta'!B27</f>
        <v>30</v>
      </c>
      <c r="C422" s="92">
        <f>'UBS Jardim Julieta'!C27</f>
        <v>36</v>
      </c>
      <c r="D422" s="92">
        <f>'UBS Jardim Julieta'!D27</f>
        <v>30</v>
      </c>
      <c r="E422" s="92">
        <f>'UBS Jardim Julieta'!E27</f>
        <v>38</v>
      </c>
      <c r="F422" s="92">
        <f>'UBS Jardim Julieta'!F27</f>
        <v>30</v>
      </c>
      <c r="G422" s="92">
        <f>'UBS Jardim Julieta'!G27</f>
        <v>29</v>
      </c>
      <c r="H422" s="92">
        <f>'UBS Jardim Julieta'!H27</f>
        <v>30</v>
      </c>
      <c r="I422" s="92">
        <f>'UBS Jardim Julieta'!I27</f>
        <v>39</v>
      </c>
      <c r="J422" s="92">
        <f>'UBS Jardim Julieta'!J27</f>
        <v>30</v>
      </c>
      <c r="K422" s="92">
        <f>'UBS Jardim Julieta'!K27</f>
        <v>44</v>
      </c>
      <c r="L422" s="92">
        <f>'UBS Jardim Julieta'!L27</f>
        <v>150</v>
      </c>
      <c r="M422" s="92">
        <f>'UBS Jardim Julieta'!M27</f>
        <v>186</v>
      </c>
      <c r="N422" s="927">
        <f>'UBS Jardim Julieta'!N27</f>
        <v>1.24</v>
      </c>
    </row>
    <row r="423" spans="1:14" x14ac:dyDescent="0.25">
      <c r="A423" s="214" t="str">
        <f>'UBS Jardim Julieta'!A28</f>
        <v>Técnico de Enfermagem (Visitas) - 30hrs</v>
      </c>
      <c r="B423" s="934">
        <f>'UBS Jardim Julieta'!B28</f>
        <v>120</v>
      </c>
      <c r="C423" s="92">
        <f>'UBS Jardim Julieta'!C28</f>
        <v>113</v>
      </c>
      <c r="D423" s="92">
        <f>'UBS Jardim Julieta'!D28</f>
        <v>120</v>
      </c>
      <c r="E423" s="92">
        <f>'UBS Jardim Julieta'!E28</f>
        <v>118</v>
      </c>
      <c r="F423" s="92">
        <f>'UBS Jardim Julieta'!F28</f>
        <v>120</v>
      </c>
      <c r="G423" s="92">
        <f>'UBS Jardim Julieta'!G28</f>
        <v>81</v>
      </c>
      <c r="H423" s="92">
        <f>'UBS Jardim Julieta'!H28</f>
        <v>120</v>
      </c>
      <c r="I423" s="92">
        <f>'UBS Jardim Julieta'!I28</f>
        <v>110</v>
      </c>
      <c r="J423" s="92">
        <f>'UBS Jardim Julieta'!J28</f>
        <v>120</v>
      </c>
      <c r="K423" s="92">
        <f>'UBS Jardim Julieta'!K28</f>
        <v>108</v>
      </c>
      <c r="L423" s="92">
        <f>'UBS Jardim Julieta'!L28</f>
        <v>600</v>
      </c>
      <c r="M423" s="92">
        <f>'UBS Jardim Julieta'!M28</f>
        <v>530</v>
      </c>
      <c r="N423" s="927">
        <f>'UBS Jardim Julieta'!N28</f>
        <v>0.8833333333333333</v>
      </c>
    </row>
    <row r="424" spans="1:14" x14ac:dyDescent="0.25">
      <c r="A424" s="214" t="str">
        <f>'UBS Jardim Julieta'!A29</f>
        <v>Técnico de Enfermagem (Visitas) - 40hrs</v>
      </c>
      <c r="B424" s="934">
        <f>'UBS Jardim Julieta'!B29</f>
        <v>64</v>
      </c>
      <c r="C424" s="92">
        <f>'UBS Jardim Julieta'!C29</f>
        <v>49</v>
      </c>
      <c r="D424" s="92">
        <f>'UBS Jardim Julieta'!D29</f>
        <v>64</v>
      </c>
      <c r="E424" s="92">
        <f>'UBS Jardim Julieta'!E29</f>
        <v>68</v>
      </c>
      <c r="F424" s="92">
        <f>'UBS Jardim Julieta'!F29</f>
        <v>64</v>
      </c>
      <c r="G424" s="92">
        <f>'UBS Jardim Julieta'!G29</f>
        <v>67</v>
      </c>
      <c r="H424" s="92">
        <f>'UBS Jardim Julieta'!H29</f>
        <v>64</v>
      </c>
      <c r="I424" s="92">
        <f>'UBS Jardim Julieta'!I29</f>
        <v>32</v>
      </c>
      <c r="J424" s="92">
        <f>'UBS Jardim Julieta'!J29</f>
        <v>64</v>
      </c>
      <c r="K424" s="92">
        <f>'UBS Jardim Julieta'!K29</f>
        <v>68</v>
      </c>
      <c r="L424" s="92">
        <f>'UBS Jardim Julieta'!L29</f>
        <v>320</v>
      </c>
      <c r="M424" s="92">
        <f>'UBS Jardim Julieta'!M29</f>
        <v>284</v>
      </c>
      <c r="N424" s="927">
        <f>'UBS Jardim Julieta'!N29</f>
        <v>0.88749999999999996</v>
      </c>
    </row>
    <row r="425" spans="1:14" x14ac:dyDescent="0.25">
      <c r="A425" s="214" t="str">
        <f>'UBS Jardim Julieta'!A30</f>
        <v>PICS - Atividades Coletivas</v>
      </c>
      <c r="B425" s="934">
        <f>'UBS Jardim Julieta'!B30</f>
        <v>7</v>
      </c>
      <c r="C425" s="92">
        <f>'UBS Jardim Julieta'!C30</f>
        <v>19</v>
      </c>
      <c r="D425" s="92">
        <f>'UBS Jardim Julieta'!D30</f>
        <v>7</v>
      </c>
      <c r="E425" s="92">
        <f>'UBS Jardim Julieta'!E30</f>
        <v>15</v>
      </c>
      <c r="F425" s="92">
        <f>'UBS Jardim Julieta'!F30</f>
        <v>7</v>
      </c>
      <c r="G425" s="92">
        <f>'UBS Jardim Julieta'!G30</f>
        <v>13</v>
      </c>
      <c r="H425" s="92">
        <f>'UBS Jardim Julieta'!H30</f>
        <v>7</v>
      </c>
      <c r="I425" s="92">
        <f>'UBS Jardim Julieta'!I30</f>
        <v>23</v>
      </c>
      <c r="J425" s="92">
        <f>'UBS Jardim Julieta'!J30</f>
        <v>7</v>
      </c>
      <c r="K425" s="92">
        <f>'UBS Jardim Julieta'!K30</f>
        <v>14</v>
      </c>
      <c r="L425" s="92">
        <f>'UBS Jardim Julieta'!L30</f>
        <v>35</v>
      </c>
      <c r="M425" s="92">
        <f>'UBS Jardim Julieta'!M30</f>
        <v>84</v>
      </c>
      <c r="N425" s="927">
        <f>'UBS Jardim Julieta'!N30</f>
        <v>2.4</v>
      </c>
    </row>
    <row r="426" spans="1:14" ht="15.75" thickBot="1" x14ac:dyDescent="0.3">
      <c r="A426" s="214" t="str">
        <f>'UBS Jardim Julieta'!A31</f>
        <v>PICS - Atividades Individuais</v>
      </c>
      <c r="B426" s="934">
        <f>'UBS Jardim Julieta'!B31</f>
        <v>10</v>
      </c>
      <c r="C426" s="92">
        <f>'UBS Jardim Julieta'!C31</f>
        <v>50</v>
      </c>
      <c r="D426" s="92">
        <f>'UBS Jardim Julieta'!D31</f>
        <v>10</v>
      </c>
      <c r="E426" s="92">
        <f>'UBS Jardim Julieta'!E31</f>
        <v>42</v>
      </c>
      <c r="F426" s="92">
        <f>'UBS Jardim Julieta'!F31</f>
        <v>10</v>
      </c>
      <c r="G426" s="92">
        <f>'UBS Jardim Julieta'!G31</f>
        <v>20</v>
      </c>
      <c r="H426" s="92">
        <f>'UBS Jardim Julieta'!H31</f>
        <v>10</v>
      </c>
      <c r="I426" s="92">
        <f>'UBS Jardim Julieta'!I31</f>
        <v>28</v>
      </c>
      <c r="J426" s="92">
        <f>'UBS Jardim Julieta'!J31</f>
        <v>10</v>
      </c>
      <c r="K426" s="92">
        <f>'UBS Jardim Julieta'!K31</f>
        <v>32</v>
      </c>
      <c r="L426" s="92">
        <f>'UBS Jardim Julieta'!L31</f>
        <v>50</v>
      </c>
      <c r="M426" s="92">
        <f>'UBS Jardim Julieta'!M31</f>
        <v>172</v>
      </c>
      <c r="N426" s="927">
        <f>'UBS Jardim Julieta'!N31</f>
        <v>3.44</v>
      </c>
    </row>
    <row r="427" spans="1:14" ht="15.75" thickBot="1" x14ac:dyDescent="0.3">
      <c r="A427" s="846" t="str">
        <f>'UBS Jardim Julieta'!A32</f>
        <v>TOTAL</v>
      </c>
      <c r="B427" s="946">
        <f>'UBS Jardim Julieta'!B32</f>
        <v>4457</v>
      </c>
      <c r="C427" s="848">
        <f>'UBS Jardim Julieta'!C32</f>
        <v>3687</v>
      </c>
      <c r="D427" s="848">
        <f>'UBS Jardim Julieta'!D32</f>
        <v>4457</v>
      </c>
      <c r="E427" s="848">
        <f>'UBS Jardim Julieta'!E32</f>
        <v>3174</v>
      </c>
      <c r="F427" s="848">
        <f>'UBS Jardim Julieta'!F32</f>
        <v>4457</v>
      </c>
      <c r="G427" s="848">
        <f>'UBS Jardim Julieta'!G32</f>
        <v>2842</v>
      </c>
      <c r="H427" s="848">
        <f>'UBS Jardim Julieta'!H32</f>
        <v>4457</v>
      </c>
      <c r="I427" s="848">
        <f>'UBS Jardim Julieta'!I32</f>
        <v>3844</v>
      </c>
      <c r="J427" s="848">
        <f>'UBS Jardim Julieta'!J32</f>
        <v>4457</v>
      </c>
      <c r="K427" s="848">
        <f>'UBS Jardim Julieta'!K32</f>
        <v>3746</v>
      </c>
      <c r="L427" s="848">
        <f>'UBS Jardim Julieta'!L32</f>
        <v>22285</v>
      </c>
      <c r="M427" s="848">
        <f>'UBS Jardim Julieta'!M32</f>
        <v>17293</v>
      </c>
      <c r="N427" s="928">
        <f>'UBS Jardim Julieta'!N32</f>
        <v>0.77599282028270133</v>
      </c>
    </row>
    <row r="429" spans="1:14" ht="15.75" x14ac:dyDescent="0.25">
      <c r="A429" s="936" t="s">
        <v>668</v>
      </c>
      <c r="B429" s="947"/>
      <c r="C429" s="937"/>
      <c r="D429" s="938"/>
      <c r="E429" s="938"/>
      <c r="F429" s="938"/>
      <c r="G429" s="938"/>
      <c r="H429" s="938"/>
      <c r="I429" s="938"/>
      <c r="J429" s="938"/>
      <c r="K429" s="938"/>
      <c r="L429" s="937"/>
      <c r="M429" s="937"/>
      <c r="N429" s="937"/>
    </row>
    <row r="430" spans="1:14" x14ac:dyDescent="0.25">
      <c r="A430" s="919"/>
      <c r="B430" s="981" t="s">
        <v>486</v>
      </c>
      <c r="C430" s="981"/>
      <c r="D430" s="981" t="s">
        <v>682</v>
      </c>
      <c r="E430" s="981"/>
      <c r="F430" s="981" t="s">
        <v>683</v>
      </c>
      <c r="G430" s="981"/>
      <c r="H430" s="981" t="s">
        <v>684</v>
      </c>
      <c r="I430" s="981"/>
      <c r="J430" s="981" t="s">
        <v>688</v>
      </c>
      <c r="K430" s="981"/>
      <c r="L430" s="996" t="s">
        <v>487</v>
      </c>
      <c r="M430" s="996"/>
      <c r="N430" s="996"/>
    </row>
    <row r="431" spans="1:14" ht="15.75" thickBot="1" x14ac:dyDescent="0.3">
      <c r="A431" s="844" t="s">
        <v>14</v>
      </c>
      <c r="B431" s="941" t="s">
        <v>489</v>
      </c>
      <c r="C431" s="850" t="s">
        <v>488</v>
      </c>
      <c r="D431" s="920" t="s">
        <v>489</v>
      </c>
      <c r="E431" s="850" t="s">
        <v>488</v>
      </c>
      <c r="F431" s="920" t="s">
        <v>489</v>
      </c>
      <c r="G431" s="850" t="s">
        <v>488</v>
      </c>
      <c r="H431" s="920" t="s">
        <v>489</v>
      </c>
      <c r="I431" s="850" t="s">
        <v>488</v>
      </c>
      <c r="J431" s="920" t="s">
        <v>489</v>
      </c>
      <c r="K431" s="850" t="s">
        <v>488</v>
      </c>
      <c r="L431" s="850" t="s">
        <v>680</v>
      </c>
      <c r="M431" s="850" t="s">
        <v>681</v>
      </c>
      <c r="N431" s="922" t="s">
        <v>1</v>
      </c>
    </row>
    <row r="432" spans="1:14" ht="15.75" thickTop="1" x14ac:dyDescent="0.25">
      <c r="A432" s="214" t="str">
        <f>'CEO II VG'!A9</f>
        <v>Cir. Dentista Estomatologia - nº procedimentos - 20hrs</v>
      </c>
      <c r="B432" s="934">
        <f>'CEO II VG'!B9</f>
        <v>44</v>
      </c>
      <c r="C432" s="92">
        <f>'CEO II VG'!C9</f>
        <v>65</v>
      </c>
      <c r="D432" s="92">
        <f>'CEO II VG'!D9</f>
        <v>44</v>
      </c>
      <c r="E432" s="92">
        <f>'CEO II VG'!E9</f>
        <v>73</v>
      </c>
      <c r="F432" s="92">
        <f>'CEO II VG'!F9</f>
        <v>44</v>
      </c>
      <c r="G432" s="92">
        <f>'CEO II VG'!G9</f>
        <v>0</v>
      </c>
      <c r="H432" s="92">
        <f>'CEO II VG'!H9</f>
        <v>44</v>
      </c>
      <c r="I432" s="92">
        <f>'CEO II VG'!I9</f>
        <v>26</v>
      </c>
      <c r="J432" s="92">
        <f>'CEO II VG'!J9</f>
        <v>44</v>
      </c>
      <c r="K432" s="92">
        <f>'CEO II VG'!K9</f>
        <v>102</v>
      </c>
      <c r="L432" s="92">
        <f>'CEO II VG'!L9</f>
        <v>220</v>
      </c>
      <c r="M432" s="92">
        <f>'CEO II VG'!M9</f>
        <v>266</v>
      </c>
      <c r="N432" s="927">
        <f>'CEO II VG'!N9</f>
        <v>1.209090909090909</v>
      </c>
    </row>
    <row r="433" spans="1:14" x14ac:dyDescent="0.25">
      <c r="A433" s="214" t="str">
        <f>'CEO II VG'!A10</f>
        <v>Cir. Dentista Periodontia (nº procedimentos) - 20hrs</v>
      </c>
      <c r="B433" s="934">
        <f>'CEO II VG'!B10</f>
        <v>160</v>
      </c>
      <c r="C433" s="92">
        <f>'CEO II VG'!C10</f>
        <v>140</v>
      </c>
      <c r="D433" s="92">
        <f>'CEO II VG'!D10</f>
        <v>160</v>
      </c>
      <c r="E433" s="92">
        <f>'CEO II VG'!E10</f>
        <v>258</v>
      </c>
      <c r="F433" s="92">
        <f>'CEO II VG'!F10</f>
        <v>160</v>
      </c>
      <c r="G433" s="92">
        <f>'CEO II VG'!G10</f>
        <v>277</v>
      </c>
      <c r="H433" s="92">
        <f>'CEO II VG'!H10</f>
        <v>160</v>
      </c>
      <c r="I433" s="92">
        <f>'CEO II VG'!I10</f>
        <v>81</v>
      </c>
      <c r="J433" s="92">
        <f>'CEO II VG'!J10</f>
        <v>160</v>
      </c>
      <c r="K433" s="92">
        <f>'CEO II VG'!K10</f>
        <v>204</v>
      </c>
      <c r="L433" s="92">
        <f>'CEO II VG'!L10</f>
        <v>800</v>
      </c>
      <c r="M433" s="92">
        <f>'CEO II VG'!M10</f>
        <v>960</v>
      </c>
      <c r="N433" s="927">
        <f>'CEO II VG'!N10</f>
        <v>1.2</v>
      </c>
    </row>
    <row r="434" spans="1:14" x14ac:dyDescent="0.25">
      <c r="A434" s="216" t="str">
        <f>'CEO II VG'!A11</f>
        <v>Cir. Dentista Cirurgia Oral Menor (nº procedimentos) - 20hrs</v>
      </c>
      <c r="B434" s="934">
        <f>'CEO II VG'!B11</f>
        <v>120</v>
      </c>
      <c r="C434" s="92">
        <f>'CEO II VG'!C11</f>
        <v>250</v>
      </c>
      <c r="D434" s="92">
        <f>'CEO II VG'!D11</f>
        <v>120</v>
      </c>
      <c r="E434" s="92">
        <f>'CEO II VG'!E11</f>
        <v>262</v>
      </c>
      <c r="F434" s="92">
        <f>'CEO II VG'!F11</f>
        <v>120</v>
      </c>
      <c r="G434" s="92">
        <f>'CEO II VG'!G11</f>
        <v>243</v>
      </c>
      <c r="H434" s="92">
        <f>'CEO II VG'!H11</f>
        <v>120</v>
      </c>
      <c r="I434" s="92">
        <f>'CEO II VG'!I11</f>
        <v>271</v>
      </c>
      <c r="J434" s="92">
        <f>'CEO II VG'!J11</f>
        <v>120</v>
      </c>
      <c r="K434" s="92">
        <f>'CEO II VG'!K11</f>
        <v>279</v>
      </c>
      <c r="L434" s="92">
        <f>'CEO II VG'!L11</f>
        <v>600</v>
      </c>
      <c r="M434" s="92">
        <f>'CEO II VG'!M11</f>
        <v>1305</v>
      </c>
      <c r="N434" s="927">
        <f>'CEO II VG'!N11</f>
        <v>2.1749999999999998</v>
      </c>
    </row>
    <row r="435" spans="1:14" x14ac:dyDescent="0.25">
      <c r="A435" s="216" t="str">
        <f>'CEO II VG'!A12</f>
        <v>Cir. Dentista Endodontia (nº procedimentos) - 20hrs</v>
      </c>
      <c r="B435" s="934">
        <f>'CEO II VG'!B12</f>
        <v>108</v>
      </c>
      <c r="C435" s="92">
        <f>'CEO II VG'!C12</f>
        <v>79</v>
      </c>
      <c r="D435" s="92">
        <f>'CEO II VG'!D12</f>
        <v>108</v>
      </c>
      <c r="E435" s="92">
        <f>'CEO II VG'!E12</f>
        <v>89</v>
      </c>
      <c r="F435" s="92">
        <f>'CEO II VG'!F12</f>
        <v>108</v>
      </c>
      <c r="G435" s="92">
        <f>'CEO II VG'!G12</f>
        <v>91</v>
      </c>
      <c r="H435" s="92">
        <f>'CEO II VG'!H12</f>
        <v>108</v>
      </c>
      <c r="I435" s="92">
        <f>'CEO II VG'!I12</f>
        <v>85</v>
      </c>
      <c r="J435" s="92">
        <f>'CEO II VG'!J12</f>
        <v>108</v>
      </c>
      <c r="K435" s="92">
        <f>'CEO II VG'!K12</f>
        <v>95</v>
      </c>
      <c r="L435" s="92">
        <f>'CEO II VG'!L12</f>
        <v>540</v>
      </c>
      <c r="M435" s="92">
        <f>'CEO II VG'!M12</f>
        <v>439</v>
      </c>
      <c r="N435" s="927">
        <f>'CEO II VG'!N12</f>
        <v>0.812962962962963</v>
      </c>
    </row>
    <row r="436" spans="1:14" x14ac:dyDescent="0.25">
      <c r="A436" s="216" t="str">
        <f>'CEO II VG'!A13</f>
        <v>Cir. Dentista Paciente Especial (nº procedimentos) - 20hrs</v>
      </c>
      <c r="B436" s="934">
        <f>'CEO II VG'!B13</f>
        <v>80</v>
      </c>
      <c r="C436" s="92">
        <f>'CEO II VG'!C13</f>
        <v>0</v>
      </c>
      <c r="D436" s="92">
        <f>'CEO II VG'!D13</f>
        <v>80</v>
      </c>
      <c r="E436" s="92">
        <f>'CEO II VG'!E13</f>
        <v>0</v>
      </c>
      <c r="F436" s="92">
        <f>'CEO II VG'!F13</f>
        <v>80</v>
      </c>
      <c r="G436" s="92">
        <f>'CEO II VG'!G13</f>
        <v>0</v>
      </c>
      <c r="H436" s="92">
        <f>'CEO II VG'!H13</f>
        <v>80</v>
      </c>
      <c r="I436" s="92">
        <f>'CEO II VG'!I13</f>
        <v>58</v>
      </c>
      <c r="J436" s="92">
        <f>'CEO II VG'!J13</f>
        <v>80</v>
      </c>
      <c r="K436" s="92">
        <f>'CEO II VG'!K13</f>
        <v>314</v>
      </c>
      <c r="L436" s="92">
        <f>'CEO II VG'!L13</f>
        <v>400</v>
      </c>
      <c r="M436" s="92">
        <f>'CEO II VG'!M13</f>
        <v>372</v>
      </c>
      <c r="N436" s="927">
        <f>'CEO II VG'!N13</f>
        <v>0.93</v>
      </c>
    </row>
    <row r="437" spans="1:14" x14ac:dyDescent="0.25">
      <c r="A437" s="214" t="str">
        <f>'CEO II VG'!A14</f>
        <v>Cir. Dentista Protesista ( TI - Trat. Iniciado) - 20hrs</v>
      </c>
      <c r="B437" s="934">
        <f>'CEO II VG'!B14</f>
        <v>66</v>
      </c>
      <c r="C437" s="92">
        <f>'CEO II VG'!C14</f>
        <v>59</v>
      </c>
      <c r="D437" s="92">
        <f>'CEO II VG'!D14</f>
        <v>66</v>
      </c>
      <c r="E437" s="92">
        <f>'CEO II VG'!E14</f>
        <v>67</v>
      </c>
      <c r="F437" s="92">
        <f>'CEO II VG'!F14</f>
        <v>66</v>
      </c>
      <c r="G437" s="92">
        <f>'CEO II VG'!G14</f>
        <v>56</v>
      </c>
      <c r="H437" s="92">
        <f>'CEO II VG'!H14</f>
        <v>66</v>
      </c>
      <c r="I437" s="92">
        <f>'CEO II VG'!I14</f>
        <v>61</v>
      </c>
      <c r="J437" s="92">
        <f>'CEO II VG'!J14</f>
        <v>66</v>
      </c>
      <c r="K437" s="92">
        <f>'CEO II VG'!K14</f>
        <v>66</v>
      </c>
      <c r="L437" s="92">
        <f>'CEO II VG'!L14</f>
        <v>330</v>
      </c>
      <c r="M437" s="92">
        <f>'CEO II VG'!M14</f>
        <v>309</v>
      </c>
      <c r="N437" s="927">
        <f>'CEO II VG'!N14</f>
        <v>0.9363636363636364</v>
      </c>
    </row>
    <row r="438" spans="1:14" x14ac:dyDescent="0.25">
      <c r="A438" s="214" t="str">
        <f>'CEO II VG'!A15</f>
        <v>Cir. Dentista Protesista (TC - Trat. Concluído) - 20hrs</v>
      </c>
      <c r="B438" s="934">
        <f>'CEO II VG'!B15</f>
        <v>63</v>
      </c>
      <c r="C438" s="92">
        <f>'CEO II VG'!C15</f>
        <v>45</v>
      </c>
      <c r="D438" s="92">
        <f>'CEO II VG'!D15</f>
        <v>63</v>
      </c>
      <c r="E438" s="92">
        <f>'CEO II VG'!E15</f>
        <v>48</v>
      </c>
      <c r="F438" s="92">
        <f>'CEO II VG'!F15</f>
        <v>63</v>
      </c>
      <c r="G438" s="92">
        <f>'CEO II VG'!G15</f>
        <v>54</v>
      </c>
      <c r="H438" s="92">
        <f>'CEO II VG'!H15</f>
        <v>63</v>
      </c>
      <c r="I438" s="92">
        <f>'CEO II VG'!I15</f>
        <v>43</v>
      </c>
      <c r="J438" s="92">
        <f>'CEO II VG'!J15</f>
        <v>63</v>
      </c>
      <c r="K438" s="92">
        <f>'CEO II VG'!K15</f>
        <v>57</v>
      </c>
      <c r="L438" s="92">
        <f>'CEO II VG'!L15</f>
        <v>315</v>
      </c>
      <c r="M438" s="92">
        <f>'CEO II VG'!M15</f>
        <v>247</v>
      </c>
      <c r="N438" s="927">
        <f>'CEO II VG'!N15</f>
        <v>0.78412698412698412</v>
      </c>
    </row>
    <row r="439" spans="1:14" ht="15.75" thickBot="1" x14ac:dyDescent="0.3">
      <c r="A439" s="214" t="str">
        <f>'CEO II VG'!A16</f>
        <v>Nº Aparelhos instalados (ortodônticos)</v>
      </c>
      <c r="B439" s="934">
        <f>'CEO II VG'!B16</f>
        <v>10</v>
      </c>
      <c r="C439" s="92">
        <f>'CEO II VG'!C16</f>
        <v>16</v>
      </c>
      <c r="D439" s="92">
        <f>'CEO II VG'!D16</f>
        <v>10</v>
      </c>
      <c r="E439" s="92">
        <f>'CEO II VG'!E16</f>
        <v>21</v>
      </c>
      <c r="F439" s="92">
        <f>'CEO II VG'!F16</f>
        <v>10</v>
      </c>
      <c r="G439" s="92">
        <f>'CEO II VG'!G16</f>
        <v>19</v>
      </c>
      <c r="H439" s="92">
        <f>'CEO II VG'!H16</f>
        <v>10</v>
      </c>
      <c r="I439" s="92">
        <f>'CEO II VG'!I16</f>
        <v>21</v>
      </c>
      <c r="J439" s="92">
        <f>'CEO II VG'!J16</f>
        <v>10</v>
      </c>
      <c r="K439" s="92">
        <f>'CEO II VG'!K16</f>
        <v>20</v>
      </c>
      <c r="L439" s="92">
        <f>'CEO II VG'!L16</f>
        <v>50</v>
      </c>
      <c r="M439" s="92">
        <f>'CEO II VG'!M16</f>
        <v>97</v>
      </c>
      <c r="N439" s="927">
        <f>'CEO II VG'!N16</f>
        <v>1.94</v>
      </c>
    </row>
    <row r="440" spans="1:14" ht="15.75" thickBot="1" x14ac:dyDescent="0.3">
      <c r="A440" s="846" t="str">
        <f>'CEO II VG'!A17</f>
        <v>TOTAL</v>
      </c>
      <c r="B440" s="946">
        <f>'CEO II VG'!B17</f>
        <v>651</v>
      </c>
      <c r="C440" s="848">
        <f>'CEO II VG'!C17</f>
        <v>654</v>
      </c>
      <c r="D440" s="848">
        <f>'CEO II VG'!D17</f>
        <v>651</v>
      </c>
      <c r="E440" s="848">
        <f>'CEO II VG'!E17</f>
        <v>818</v>
      </c>
      <c r="F440" s="848">
        <f>'CEO II VG'!F17</f>
        <v>651</v>
      </c>
      <c r="G440" s="848">
        <f>'CEO II VG'!G17</f>
        <v>740</v>
      </c>
      <c r="H440" s="848">
        <f>'CEO II VG'!H17</f>
        <v>651</v>
      </c>
      <c r="I440" s="848">
        <f>'CEO II VG'!I17</f>
        <v>646</v>
      </c>
      <c r="J440" s="848">
        <f>'CEO II VG'!J17</f>
        <v>651</v>
      </c>
      <c r="K440" s="848">
        <f>'CEO II VG'!K17</f>
        <v>1137</v>
      </c>
      <c r="L440" s="848">
        <f>'CEO II VG'!L17</f>
        <v>3255</v>
      </c>
      <c r="M440" s="848">
        <f>'CEO II VG'!M17</f>
        <v>3995</v>
      </c>
      <c r="N440" s="928">
        <f>'CEO II VG'!N17</f>
        <v>1.2273425499231951</v>
      </c>
    </row>
    <row r="442" spans="1:14" ht="15.75" x14ac:dyDescent="0.25">
      <c r="A442" s="936" t="s">
        <v>669</v>
      </c>
      <c r="B442" s="947"/>
      <c r="C442" s="937"/>
      <c r="D442" s="938"/>
      <c r="E442" s="938"/>
      <c r="F442" s="938"/>
      <c r="G442" s="938"/>
      <c r="H442" s="938"/>
      <c r="I442" s="938"/>
      <c r="J442" s="938"/>
      <c r="K442" s="938"/>
      <c r="L442" s="937"/>
      <c r="M442" s="937"/>
      <c r="N442" s="937"/>
    </row>
    <row r="443" spans="1:14" x14ac:dyDescent="0.25">
      <c r="A443" s="919"/>
      <c r="B443" s="981" t="s">
        <v>486</v>
      </c>
      <c r="C443" s="981"/>
      <c r="D443" s="981" t="s">
        <v>682</v>
      </c>
      <c r="E443" s="981"/>
      <c r="F443" s="981" t="s">
        <v>683</v>
      </c>
      <c r="G443" s="981"/>
      <c r="H443" s="981" t="s">
        <v>684</v>
      </c>
      <c r="I443" s="981"/>
      <c r="J443" s="981" t="s">
        <v>688</v>
      </c>
      <c r="K443" s="981"/>
      <c r="L443" s="996" t="s">
        <v>487</v>
      </c>
      <c r="M443" s="996"/>
      <c r="N443" s="996"/>
    </row>
    <row r="444" spans="1:14" ht="15.75" thickBot="1" x14ac:dyDescent="0.3">
      <c r="A444" s="844" t="s">
        <v>14</v>
      </c>
      <c r="B444" s="941" t="s">
        <v>489</v>
      </c>
      <c r="C444" s="850" t="s">
        <v>488</v>
      </c>
      <c r="D444" s="920" t="s">
        <v>489</v>
      </c>
      <c r="E444" s="850" t="s">
        <v>488</v>
      </c>
      <c r="F444" s="920" t="s">
        <v>489</v>
      </c>
      <c r="G444" s="850" t="s">
        <v>488</v>
      </c>
      <c r="H444" s="920" t="s">
        <v>489</v>
      </c>
      <c r="I444" s="850" t="s">
        <v>488</v>
      </c>
      <c r="J444" s="920" t="s">
        <v>489</v>
      </c>
      <c r="K444" s="850" t="s">
        <v>488</v>
      </c>
      <c r="L444" s="850" t="s">
        <v>680</v>
      </c>
      <c r="M444" s="850" t="s">
        <v>681</v>
      </c>
      <c r="N444" s="922" t="s">
        <v>1</v>
      </c>
    </row>
    <row r="445" spans="1:14" ht="15.75" thickTop="1" x14ac:dyDescent="0.25">
      <c r="A445" s="214" t="str">
        <f>'CER Carandiru'!A9</f>
        <v>Nº Casos Novos - Reabilitação Física</v>
      </c>
      <c r="B445" s="934">
        <f>'CER Carandiru'!B9</f>
        <v>40</v>
      </c>
      <c r="C445" s="92">
        <f>'CER Carandiru'!C9</f>
        <v>38</v>
      </c>
      <c r="D445" s="92">
        <f>'CER Carandiru'!D9</f>
        <v>40</v>
      </c>
      <c r="E445" s="92">
        <f>'CER Carandiru'!E9</f>
        <v>31</v>
      </c>
      <c r="F445" s="92">
        <f>'CER Carandiru'!F9</f>
        <v>40</v>
      </c>
      <c r="G445" s="92">
        <f>'CER Carandiru'!G9</f>
        <v>46</v>
      </c>
      <c r="H445" s="92">
        <f>'CER Carandiru'!H9</f>
        <v>40</v>
      </c>
      <c r="I445" s="92">
        <f>'CER Carandiru'!I9</f>
        <v>43</v>
      </c>
      <c r="J445" s="92">
        <f>'CER Carandiru'!J9</f>
        <v>40</v>
      </c>
      <c r="K445" s="92">
        <f>'CER Carandiru'!K9</f>
        <v>36</v>
      </c>
      <c r="L445" s="92">
        <f>'CER Carandiru'!L9</f>
        <v>200</v>
      </c>
      <c r="M445" s="92">
        <f>'CER Carandiru'!M9</f>
        <v>194</v>
      </c>
      <c r="N445" s="927">
        <f>'CER Carandiru'!N9</f>
        <v>0.97</v>
      </c>
    </row>
    <row r="446" spans="1:14" x14ac:dyDescent="0.25">
      <c r="A446" s="214" t="str">
        <f>'CER Carandiru'!A10</f>
        <v>Nº Casos Novos - Reabilitação Intelectual</v>
      </c>
      <c r="B446" s="934">
        <f>'CER Carandiru'!B10</f>
        <v>30</v>
      </c>
      <c r="C446" s="92">
        <f>'CER Carandiru'!C10</f>
        <v>25</v>
      </c>
      <c r="D446" s="92">
        <f>'CER Carandiru'!D10</f>
        <v>30</v>
      </c>
      <c r="E446" s="92">
        <f>'CER Carandiru'!E10</f>
        <v>36</v>
      </c>
      <c r="F446" s="92">
        <f>'CER Carandiru'!F10</f>
        <v>30</v>
      </c>
      <c r="G446" s="92">
        <f>'CER Carandiru'!G10</f>
        <v>56</v>
      </c>
      <c r="H446" s="92">
        <f>'CER Carandiru'!H10</f>
        <v>30</v>
      </c>
      <c r="I446" s="92">
        <f>'CER Carandiru'!I10</f>
        <v>61</v>
      </c>
      <c r="J446" s="92">
        <f>'CER Carandiru'!J10</f>
        <v>30</v>
      </c>
      <c r="K446" s="92">
        <f>'CER Carandiru'!K10</f>
        <v>42</v>
      </c>
      <c r="L446" s="92">
        <f>'CER Carandiru'!L10</f>
        <v>150</v>
      </c>
      <c r="M446" s="92">
        <f>'CER Carandiru'!M10</f>
        <v>220</v>
      </c>
      <c r="N446" s="927">
        <f>'CER Carandiru'!N10</f>
        <v>1.4666666666666666</v>
      </c>
    </row>
    <row r="447" spans="1:14" x14ac:dyDescent="0.25">
      <c r="A447" s="214" t="str">
        <f>'CER Carandiru'!A11</f>
        <v>Nº Casos Novos - Reabilitação Auditiva</v>
      </c>
      <c r="B447" s="934">
        <f>'CER Carandiru'!B11</f>
        <v>40</v>
      </c>
      <c r="C447" s="92">
        <f>'CER Carandiru'!C11</f>
        <v>37</v>
      </c>
      <c r="D447" s="92">
        <f>'CER Carandiru'!D11</f>
        <v>40</v>
      </c>
      <c r="E447" s="92">
        <f>'CER Carandiru'!E11</f>
        <v>34</v>
      </c>
      <c r="F447" s="92">
        <f>'CER Carandiru'!F11</f>
        <v>40</v>
      </c>
      <c r="G447" s="92">
        <f>'CER Carandiru'!G11</f>
        <v>65</v>
      </c>
      <c r="H447" s="92">
        <f>'CER Carandiru'!H11</f>
        <v>40</v>
      </c>
      <c r="I447" s="92">
        <f>'CER Carandiru'!I11</f>
        <v>43</v>
      </c>
      <c r="J447" s="92">
        <f>'CER Carandiru'!J11</f>
        <v>40</v>
      </c>
      <c r="K447" s="92">
        <f>'CER Carandiru'!K11</f>
        <v>36</v>
      </c>
      <c r="L447" s="92">
        <f>'CER Carandiru'!L11</f>
        <v>200</v>
      </c>
      <c r="M447" s="92">
        <f>'CER Carandiru'!M11</f>
        <v>215</v>
      </c>
      <c r="N447" s="927">
        <f>'CER Carandiru'!N11</f>
        <v>1.075</v>
      </c>
    </row>
    <row r="448" spans="1:14" x14ac:dyDescent="0.25">
      <c r="A448" s="214" t="str">
        <f>'CER Carandiru'!A12</f>
        <v>Pacientes acompanhados/ mês</v>
      </c>
      <c r="B448" s="934">
        <f>'CER Carandiru'!B12</f>
        <v>1000</v>
      </c>
      <c r="C448" s="92">
        <f>'CER Carandiru'!C12</f>
        <v>948</v>
      </c>
      <c r="D448" s="92">
        <f>'CER Carandiru'!D12</f>
        <v>1000</v>
      </c>
      <c r="E448" s="92">
        <f>'CER Carandiru'!E12</f>
        <v>1082</v>
      </c>
      <c r="F448" s="92">
        <f>'CER Carandiru'!F12</f>
        <v>1000</v>
      </c>
      <c r="G448" s="92">
        <f>'CER Carandiru'!G12</f>
        <v>1237</v>
      </c>
      <c r="H448" s="92">
        <f>'CER Carandiru'!H12</f>
        <v>1000</v>
      </c>
      <c r="I448" s="92">
        <f>'CER Carandiru'!I12</f>
        <v>1180</v>
      </c>
      <c r="J448" s="92">
        <f>'CER Carandiru'!J12</f>
        <v>1000</v>
      </c>
      <c r="K448" s="92">
        <f>'CER Carandiru'!K12</f>
        <v>1107</v>
      </c>
      <c r="L448" s="92">
        <f>'CER Carandiru'!L12</f>
        <v>5000</v>
      </c>
      <c r="M448" s="92">
        <f>'CER Carandiru'!M12</f>
        <v>5554</v>
      </c>
      <c r="N448" s="927">
        <f>'CER Carandiru'!N12</f>
        <v>1.1108</v>
      </c>
    </row>
    <row r="449" spans="1:14" x14ac:dyDescent="0.25">
      <c r="A449" s="214" t="str">
        <f>'CER Carandiru'!A13</f>
        <v>Procedimentos por paciente/mês</v>
      </c>
      <c r="B449" s="934">
        <f>'CER Carandiru'!B13</f>
        <v>5</v>
      </c>
      <c r="C449" s="92">
        <f>'CER Carandiru'!C13</f>
        <v>5</v>
      </c>
      <c r="D449" s="92">
        <f>'CER Carandiru'!D13</f>
        <v>5</v>
      </c>
      <c r="E449" s="92">
        <f>'CER Carandiru'!E13</f>
        <v>5</v>
      </c>
      <c r="F449" s="92">
        <f>'CER Carandiru'!F13</f>
        <v>5</v>
      </c>
      <c r="G449" s="92">
        <f>'CER Carandiru'!G13</f>
        <v>4</v>
      </c>
      <c r="H449" s="92">
        <f>'CER Carandiru'!H13</f>
        <v>5</v>
      </c>
      <c r="I449" s="92">
        <f>'CER Carandiru'!I13</f>
        <v>4</v>
      </c>
      <c r="J449" s="92">
        <f>'CER Carandiru'!J13</f>
        <v>5</v>
      </c>
      <c r="K449" s="92">
        <f>'CER Carandiru'!K13</f>
        <v>4</v>
      </c>
      <c r="L449" s="92">
        <f>'CER Carandiru'!L13</f>
        <v>25</v>
      </c>
      <c r="M449" s="92">
        <f>'CER Carandiru'!M13</f>
        <v>22</v>
      </c>
      <c r="N449" s="927">
        <f>'CER Carandiru'!N13</f>
        <v>0.88</v>
      </c>
    </row>
    <row r="450" spans="1:14" x14ac:dyDescent="0.25">
      <c r="A450" s="891" t="str">
        <f>'CER Carandiru'!A14</f>
        <v>Nº Procedimento - Assistente Social (30hrs)</v>
      </c>
      <c r="B450" s="945">
        <f>'CER Carandiru'!B14</f>
        <v>135</v>
      </c>
      <c r="C450" s="849">
        <f>'CER Carandiru'!C14</f>
        <v>225</v>
      </c>
      <c r="D450" s="849">
        <f>'CER Carandiru'!D14</f>
        <v>135</v>
      </c>
      <c r="E450" s="849">
        <f>'CER Carandiru'!E14</f>
        <v>151</v>
      </c>
      <c r="F450" s="849">
        <f>'CER Carandiru'!F14</f>
        <v>135</v>
      </c>
      <c r="G450" s="849">
        <f>'CER Carandiru'!G14</f>
        <v>425</v>
      </c>
      <c r="H450" s="849">
        <f>'CER Carandiru'!H14</f>
        <v>135</v>
      </c>
      <c r="I450" s="849">
        <f>'CER Carandiru'!I14</f>
        <v>184</v>
      </c>
      <c r="J450" s="849">
        <f>'CER Carandiru'!J14</f>
        <v>135</v>
      </c>
      <c r="K450" s="849">
        <f>'CER Carandiru'!K14</f>
        <v>91</v>
      </c>
      <c r="L450" s="849">
        <f>'CER Carandiru'!L14</f>
        <v>675</v>
      </c>
      <c r="M450" s="849">
        <f>'CER Carandiru'!M14</f>
        <v>1076</v>
      </c>
      <c r="N450" s="926">
        <f>'CER Carandiru'!N14</f>
        <v>1.594074074074074</v>
      </c>
    </row>
    <row r="451" spans="1:14" x14ac:dyDescent="0.25">
      <c r="A451" s="891" t="str">
        <f>'CER Carandiru'!A15</f>
        <v>Nº Procedimento - Enfermeiro (30hrs)</v>
      </c>
      <c r="B451" s="945">
        <f>'CER Carandiru'!B15</f>
        <v>180</v>
      </c>
      <c r="C451" s="849">
        <f>'CER Carandiru'!C15</f>
        <v>261</v>
      </c>
      <c r="D451" s="849">
        <f>'CER Carandiru'!D15</f>
        <v>180</v>
      </c>
      <c r="E451" s="849">
        <f>'CER Carandiru'!E15</f>
        <v>315</v>
      </c>
      <c r="F451" s="849">
        <f>'CER Carandiru'!F15</f>
        <v>180</v>
      </c>
      <c r="G451" s="849">
        <f>'CER Carandiru'!G15</f>
        <v>356</v>
      </c>
      <c r="H451" s="849">
        <f>'CER Carandiru'!H15</f>
        <v>180</v>
      </c>
      <c r="I451" s="849">
        <f>'CER Carandiru'!I15</f>
        <v>313</v>
      </c>
      <c r="J451" s="849">
        <f>'CER Carandiru'!J15</f>
        <v>180</v>
      </c>
      <c r="K451" s="849">
        <f>'CER Carandiru'!K15</f>
        <v>360</v>
      </c>
      <c r="L451" s="849">
        <f>'CER Carandiru'!L15</f>
        <v>900</v>
      </c>
      <c r="M451" s="849">
        <f>'CER Carandiru'!M15</f>
        <v>1605</v>
      </c>
      <c r="N451" s="926">
        <f>'CER Carandiru'!N15</f>
        <v>1.7833333333333334</v>
      </c>
    </row>
    <row r="452" spans="1:14" x14ac:dyDescent="0.25">
      <c r="A452" s="891" t="str">
        <f>'CER Carandiru'!A16</f>
        <v>Nº Procedimento - Fisioterapeuta (30hrs)</v>
      </c>
      <c r="B452" s="945">
        <f>'CER Carandiru'!B16</f>
        <v>675</v>
      </c>
      <c r="C452" s="849">
        <f>'CER Carandiru'!C16</f>
        <v>892</v>
      </c>
      <c r="D452" s="849">
        <f>'CER Carandiru'!D16</f>
        <v>675</v>
      </c>
      <c r="E452" s="849">
        <f>'CER Carandiru'!E16</f>
        <v>1498</v>
      </c>
      <c r="F452" s="849">
        <f>'CER Carandiru'!F16</f>
        <v>675</v>
      </c>
      <c r="G452" s="849">
        <f>'CER Carandiru'!G16</f>
        <v>1486</v>
      </c>
      <c r="H452" s="849">
        <f>'CER Carandiru'!H16</f>
        <v>675</v>
      </c>
      <c r="I452" s="849">
        <f>'CER Carandiru'!I16</f>
        <v>1231</v>
      </c>
      <c r="J452" s="849">
        <f>'CER Carandiru'!J16</f>
        <v>675</v>
      </c>
      <c r="K452" s="849">
        <f>'CER Carandiru'!K16</f>
        <v>1466</v>
      </c>
      <c r="L452" s="849">
        <f>'CER Carandiru'!L16</f>
        <v>3375</v>
      </c>
      <c r="M452" s="849">
        <f>'CER Carandiru'!M16</f>
        <v>6573</v>
      </c>
      <c r="N452" s="926">
        <f>'CER Carandiru'!N16</f>
        <v>1.9475555555555555</v>
      </c>
    </row>
    <row r="453" spans="1:14" x14ac:dyDescent="0.25">
      <c r="A453" s="891" t="str">
        <f>'CER Carandiru'!A17</f>
        <v>Nº Procedimento - Fonoaudiólogo (30hrs)</v>
      </c>
      <c r="B453" s="945">
        <f>'CER Carandiru'!B17</f>
        <v>945</v>
      </c>
      <c r="C453" s="849">
        <f>'CER Carandiru'!C17</f>
        <v>939</v>
      </c>
      <c r="D453" s="849">
        <f>'CER Carandiru'!D17</f>
        <v>945</v>
      </c>
      <c r="E453" s="849">
        <f>'CER Carandiru'!E17</f>
        <v>1438</v>
      </c>
      <c r="F453" s="849">
        <f>'CER Carandiru'!F17</f>
        <v>945</v>
      </c>
      <c r="G453" s="849">
        <f>'CER Carandiru'!G17</f>
        <v>1247</v>
      </c>
      <c r="H453" s="849">
        <f>'CER Carandiru'!H17</f>
        <v>945</v>
      </c>
      <c r="I453" s="849">
        <f>'CER Carandiru'!I17</f>
        <v>1509</v>
      </c>
      <c r="J453" s="849">
        <f>'CER Carandiru'!J17</f>
        <v>945</v>
      </c>
      <c r="K453" s="849">
        <f>'CER Carandiru'!K17</f>
        <v>1477</v>
      </c>
      <c r="L453" s="849">
        <f>'CER Carandiru'!L17</f>
        <v>4725</v>
      </c>
      <c r="M453" s="849">
        <f>'CER Carandiru'!M17</f>
        <v>6610</v>
      </c>
      <c r="N453" s="926">
        <f>'CER Carandiru'!N17</f>
        <v>1.3989417989417989</v>
      </c>
    </row>
    <row r="454" spans="1:14" x14ac:dyDescent="0.25">
      <c r="A454" s="891" t="str">
        <f>'CER Carandiru'!A18</f>
        <v>Nº Procedimento - Psicólogo (30hrs)</v>
      </c>
      <c r="B454" s="945">
        <f>'CER Carandiru'!B18</f>
        <v>270</v>
      </c>
      <c r="C454" s="849">
        <f>'CER Carandiru'!C18</f>
        <v>244</v>
      </c>
      <c r="D454" s="849">
        <f>'CER Carandiru'!D18</f>
        <v>270</v>
      </c>
      <c r="E454" s="849">
        <f>'CER Carandiru'!E18</f>
        <v>241</v>
      </c>
      <c r="F454" s="849">
        <f>'CER Carandiru'!F18</f>
        <v>270</v>
      </c>
      <c r="G454" s="849">
        <f>'CER Carandiru'!G18</f>
        <v>204</v>
      </c>
      <c r="H454" s="849">
        <f>'CER Carandiru'!H18</f>
        <v>270</v>
      </c>
      <c r="I454" s="849">
        <f>'CER Carandiru'!I18</f>
        <v>263</v>
      </c>
      <c r="J454" s="849">
        <f>'CER Carandiru'!J18</f>
        <v>270</v>
      </c>
      <c r="K454" s="849">
        <f>'CER Carandiru'!K18</f>
        <v>188</v>
      </c>
      <c r="L454" s="849">
        <f>'CER Carandiru'!L18</f>
        <v>1350</v>
      </c>
      <c r="M454" s="849">
        <f>'CER Carandiru'!M18</f>
        <v>1140</v>
      </c>
      <c r="N454" s="926">
        <f>'CER Carandiru'!N18</f>
        <v>0.84444444444444444</v>
      </c>
    </row>
    <row r="455" spans="1:14" x14ac:dyDescent="0.25">
      <c r="A455" s="891" t="str">
        <f>'CER Carandiru'!A19</f>
        <v>Nº Procedimento - Médico Neurologista (30hrs)</v>
      </c>
      <c r="B455" s="945">
        <f>'CER Carandiru'!B19</f>
        <v>90</v>
      </c>
      <c r="C455" s="849">
        <f>'CER Carandiru'!C19</f>
        <v>82</v>
      </c>
      <c r="D455" s="849">
        <f>'CER Carandiru'!D19</f>
        <v>90</v>
      </c>
      <c r="E455" s="849">
        <f>'CER Carandiru'!E19</f>
        <v>86</v>
      </c>
      <c r="F455" s="849">
        <f>'CER Carandiru'!F19</f>
        <v>90</v>
      </c>
      <c r="G455" s="849">
        <f>'CER Carandiru'!G19</f>
        <v>70</v>
      </c>
      <c r="H455" s="849">
        <f>'CER Carandiru'!H19</f>
        <v>90</v>
      </c>
      <c r="I455" s="849">
        <f>'CER Carandiru'!I19</f>
        <v>81</v>
      </c>
      <c r="J455" s="849">
        <f>'CER Carandiru'!J19</f>
        <v>90</v>
      </c>
      <c r="K455" s="849">
        <f>'CER Carandiru'!K19</f>
        <v>101</v>
      </c>
      <c r="L455" s="849">
        <f>'CER Carandiru'!L19</f>
        <v>450</v>
      </c>
      <c r="M455" s="849">
        <f>'CER Carandiru'!M19</f>
        <v>420</v>
      </c>
      <c r="N455" s="926">
        <f>'CER Carandiru'!N19</f>
        <v>0.93333333333333335</v>
      </c>
    </row>
    <row r="456" spans="1:14" x14ac:dyDescent="0.25">
      <c r="A456" s="214" t="str">
        <f>'CER Carandiru'!A20</f>
        <v>Nº Procedimento - Médico Ortopedista (10hrs)</v>
      </c>
      <c r="B456" s="934">
        <f>'CER Carandiru'!B20</f>
        <v>30</v>
      </c>
      <c r="C456" s="92">
        <f>'CER Carandiru'!C20</f>
        <v>43</v>
      </c>
      <c r="D456" s="92">
        <f>'CER Carandiru'!D20</f>
        <v>30</v>
      </c>
      <c r="E456" s="92">
        <f>'CER Carandiru'!E20</f>
        <v>55</v>
      </c>
      <c r="F456" s="92">
        <f>'CER Carandiru'!F20</f>
        <v>30</v>
      </c>
      <c r="G456" s="92">
        <f>'CER Carandiru'!G20</f>
        <v>46</v>
      </c>
      <c r="H456" s="92">
        <f>'CER Carandiru'!H20</f>
        <v>30</v>
      </c>
      <c r="I456" s="92">
        <f>'CER Carandiru'!I20</f>
        <v>79</v>
      </c>
      <c r="J456" s="92">
        <f>'CER Carandiru'!J20</f>
        <v>30</v>
      </c>
      <c r="K456" s="92">
        <f>'CER Carandiru'!K20</f>
        <v>15</v>
      </c>
      <c r="L456" s="92">
        <f>'CER Carandiru'!L20</f>
        <v>150</v>
      </c>
      <c r="M456" s="92">
        <f>'CER Carandiru'!M20</f>
        <v>238</v>
      </c>
      <c r="N456" s="927">
        <f>'CER Carandiru'!N20</f>
        <v>1.5866666666666667</v>
      </c>
    </row>
    <row r="457" spans="1:14" x14ac:dyDescent="0.25">
      <c r="A457" s="214" t="str">
        <f>'CER Carandiru'!A21</f>
        <v>Nº Procedimento - Médico Otorrinolaringologista (30hrs)</v>
      </c>
      <c r="B457" s="934">
        <f>'CER Carandiru'!B21</f>
        <v>90</v>
      </c>
      <c r="C457" s="92">
        <f>'CER Carandiru'!C21</f>
        <v>262</v>
      </c>
      <c r="D457" s="92">
        <f>'CER Carandiru'!D21</f>
        <v>90</v>
      </c>
      <c r="E457" s="92">
        <f>'CER Carandiru'!E21</f>
        <v>257</v>
      </c>
      <c r="F457" s="92">
        <f>'CER Carandiru'!F21</f>
        <v>90</v>
      </c>
      <c r="G457" s="92">
        <f>'CER Carandiru'!G21</f>
        <v>249</v>
      </c>
      <c r="H457" s="92">
        <f>'CER Carandiru'!H21</f>
        <v>90</v>
      </c>
      <c r="I457" s="92">
        <f>'CER Carandiru'!I21</f>
        <v>187</v>
      </c>
      <c r="J457" s="92">
        <f>'CER Carandiru'!J21</f>
        <v>90</v>
      </c>
      <c r="K457" s="92">
        <f>'CER Carandiru'!K21</f>
        <v>232</v>
      </c>
      <c r="L457" s="92">
        <f>'CER Carandiru'!L21</f>
        <v>450</v>
      </c>
      <c r="M457" s="92">
        <f>'CER Carandiru'!M21</f>
        <v>1187</v>
      </c>
      <c r="N457" s="927">
        <f>'CER Carandiru'!N21</f>
        <v>2.637777777777778</v>
      </c>
    </row>
    <row r="458" spans="1:14" x14ac:dyDescent="0.25">
      <c r="A458" s="214" t="str">
        <f>'CER Carandiru'!A22</f>
        <v>Nº Procedimento - Nutricionista (40hrs)</v>
      </c>
      <c r="B458" s="934">
        <f>'CER Carandiru'!B22</f>
        <v>135</v>
      </c>
      <c r="C458" s="92">
        <f>'CER Carandiru'!C22</f>
        <v>170</v>
      </c>
      <c r="D458" s="92">
        <f>'CER Carandiru'!D22</f>
        <v>135</v>
      </c>
      <c r="E458" s="92">
        <f>'CER Carandiru'!E22</f>
        <v>242</v>
      </c>
      <c r="F458" s="92">
        <f>'CER Carandiru'!F22</f>
        <v>135</v>
      </c>
      <c r="G458" s="92">
        <f>'CER Carandiru'!G22</f>
        <v>245</v>
      </c>
      <c r="H458" s="92">
        <f>'CER Carandiru'!H22</f>
        <v>135</v>
      </c>
      <c r="I458" s="92">
        <f>'CER Carandiru'!I22</f>
        <v>103</v>
      </c>
      <c r="J458" s="92">
        <f>'CER Carandiru'!J22</f>
        <v>135</v>
      </c>
      <c r="K458" s="92">
        <f>'CER Carandiru'!K22</f>
        <v>110</v>
      </c>
      <c r="L458" s="92">
        <f>'CER Carandiru'!L22</f>
        <v>675</v>
      </c>
      <c r="M458" s="92">
        <f>'CER Carandiru'!M22</f>
        <v>870</v>
      </c>
      <c r="N458" s="927">
        <f>'CER Carandiru'!N22</f>
        <v>1.288888888888889</v>
      </c>
    </row>
    <row r="459" spans="1:14" ht="15.75" thickBot="1" x14ac:dyDescent="0.3">
      <c r="A459" s="214" t="str">
        <f>'CER Carandiru'!A23</f>
        <v>Nº Procedimento - Terapeuta Ocupacional (30hrs)</v>
      </c>
      <c r="B459" s="934">
        <f>'CER Carandiru'!B23</f>
        <v>405</v>
      </c>
      <c r="C459" s="92">
        <f>'CER Carandiru'!C23</f>
        <v>118</v>
      </c>
      <c r="D459" s="92">
        <f>'CER Carandiru'!D23</f>
        <v>405</v>
      </c>
      <c r="E459" s="92">
        <f>'CER Carandiru'!E23</f>
        <v>106</v>
      </c>
      <c r="F459" s="92">
        <f>'CER Carandiru'!F23</f>
        <v>405</v>
      </c>
      <c r="G459" s="92">
        <f>'CER Carandiru'!G23</f>
        <v>202</v>
      </c>
      <c r="H459" s="92">
        <f>'CER Carandiru'!H23</f>
        <v>405</v>
      </c>
      <c r="I459" s="92">
        <f>'CER Carandiru'!I23</f>
        <v>194</v>
      </c>
      <c r="J459" s="92">
        <f>'CER Carandiru'!J23</f>
        <v>405</v>
      </c>
      <c r="K459" s="92">
        <f>'CER Carandiru'!K23</f>
        <v>155</v>
      </c>
      <c r="L459" s="92">
        <f>'CER Carandiru'!L23</f>
        <v>2025</v>
      </c>
      <c r="M459" s="92">
        <f>'CER Carandiru'!M23</f>
        <v>775</v>
      </c>
      <c r="N459" s="927">
        <f>'CER Carandiru'!N23</f>
        <v>0.38271604938271603</v>
      </c>
    </row>
    <row r="460" spans="1:14" ht="15.75" thickBot="1" x14ac:dyDescent="0.3">
      <c r="A460" s="846" t="str">
        <f>'CER Carandiru'!A24</f>
        <v>TOTAL</v>
      </c>
      <c r="B460" s="946">
        <f>'CER Carandiru'!B24</f>
        <v>4070</v>
      </c>
      <c r="C460" s="848">
        <f>'CER Carandiru'!C24</f>
        <v>4289</v>
      </c>
      <c r="D460" s="848">
        <f>'CER Carandiru'!D24</f>
        <v>4070</v>
      </c>
      <c r="E460" s="848">
        <f>'CER Carandiru'!E24</f>
        <v>5577</v>
      </c>
      <c r="F460" s="848">
        <f>'CER Carandiru'!F24</f>
        <v>4070</v>
      </c>
      <c r="G460" s="848">
        <f>'CER Carandiru'!G24</f>
        <v>5938</v>
      </c>
      <c r="H460" s="848">
        <f>'CER Carandiru'!H24</f>
        <v>4070</v>
      </c>
      <c r="I460" s="848">
        <f>'CER Carandiru'!I24</f>
        <v>5475</v>
      </c>
      <c r="J460" s="848">
        <f>'CER Carandiru'!J24</f>
        <v>4070</v>
      </c>
      <c r="K460" s="848">
        <f>'CER Carandiru'!K24</f>
        <v>5420</v>
      </c>
      <c r="L460" s="848">
        <f>'CER Carandiru'!L24</f>
        <v>20350</v>
      </c>
      <c r="M460" s="848">
        <f>'CER Carandiru'!M24</f>
        <v>26699</v>
      </c>
      <c r="N460" s="928">
        <f>'CER Carandiru'!N24</f>
        <v>1.3119901719901721</v>
      </c>
    </row>
    <row r="462" spans="1:14" ht="15.75" x14ac:dyDescent="0.25">
      <c r="A462" s="936" t="s">
        <v>670</v>
      </c>
      <c r="B462" s="947"/>
      <c r="C462" s="937"/>
      <c r="D462" s="938"/>
      <c r="E462" s="938"/>
      <c r="F462" s="938"/>
      <c r="G462" s="938"/>
      <c r="H462" s="938"/>
      <c r="I462" s="938"/>
      <c r="J462" s="938"/>
      <c r="K462" s="938"/>
      <c r="L462" s="937"/>
      <c r="M462" s="937"/>
      <c r="N462" s="937"/>
    </row>
    <row r="463" spans="1:14" x14ac:dyDescent="0.25">
      <c r="A463" s="919"/>
      <c r="B463" s="981" t="s">
        <v>486</v>
      </c>
      <c r="C463" s="981"/>
      <c r="D463" s="981" t="s">
        <v>682</v>
      </c>
      <c r="E463" s="981"/>
      <c r="F463" s="981" t="s">
        <v>683</v>
      </c>
      <c r="G463" s="981"/>
      <c r="H463" s="981" t="s">
        <v>684</v>
      </c>
      <c r="I463" s="981"/>
      <c r="J463" s="981" t="s">
        <v>688</v>
      </c>
      <c r="K463" s="981"/>
      <c r="L463" s="996" t="s">
        <v>487</v>
      </c>
      <c r="M463" s="996"/>
      <c r="N463" s="996"/>
    </row>
    <row r="464" spans="1:14" ht="15.75" thickBot="1" x14ac:dyDescent="0.3">
      <c r="A464" s="844" t="s">
        <v>14</v>
      </c>
      <c r="B464" s="941" t="s">
        <v>489</v>
      </c>
      <c r="C464" s="850" t="s">
        <v>488</v>
      </c>
      <c r="D464" s="920" t="s">
        <v>489</v>
      </c>
      <c r="E464" s="850" t="s">
        <v>488</v>
      </c>
      <c r="F464" s="920" t="s">
        <v>489</v>
      </c>
      <c r="G464" s="850" t="s">
        <v>488</v>
      </c>
      <c r="H464" s="920" t="s">
        <v>489</v>
      </c>
      <c r="I464" s="850" t="s">
        <v>488</v>
      </c>
      <c r="J464" s="920" t="s">
        <v>489</v>
      </c>
      <c r="K464" s="850" t="s">
        <v>488</v>
      </c>
      <c r="L464" s="850" t="s">
        <v>680</v>
      </c>
      <c r="M464" s="850" t="s">
        <v>681</v>
      </c>
      <c r="N464" s="922" t="s">
        <v>1</v>
      </c>
    </row>
    <row r="465" spans="1:14" ht="15.75" thickTop="1" x14ac:dyDescent="0.25">
      <c r="A465" s="214" t="str">
        <f>'APD no CER III Carandiru'!A9</f>
        <v>Nº pacientes em acompanhamento APD</v>
      </c>
      <c r="B465" s="934">
        <f>'APD no CER III Carandiru'!B9</f>
        <v>80</v>
      </c>
      <c r="C465" s="92">
        <f>'APD no CER III Carandiru'!C9</f>
        <v>142</v>
      </c>
      <c r="D465" s="92">
        <f>'APD no CER III Carandiru'!D9</f>
        <v>80</v>
      </c>
      <c r="E465" s="92">
        <f>'APD no CER III Carandiru'!E9</f>
        <v>117</v>
      </c>
      <c r="F465" s="92">
        <f>'APD no CER III Carandiru'!F9</f>
        <v>80</v>
      </c>
      <c r="G465" s="92">
        <f>'APD no CER III Carandiru'!G9</f>
        <v>151</v>
      </c>
      <c r="H465" s="92">
        <f>'APD no CER III Carandiru'!H9</f>
        <v>80</v>
      </c>
      <c r="I465" s="92">
        <f>'APD no CER III Carandiru'!I9</f>
        <v>137</v>
      </c>
      <c r="J465" s="92">
        <f>'APD no CER III Carandiru'!J9</f>
        <v>80</v>
      </c>
      <c r="K465" s="92">
        <f>'APD no CER III Carandiru'!K9</f>
        <v>112</v>
      </c>
      <c r="L465" s="92">
        <f>'APD no CER III Carandiru'!L9</f>
        <v>400</v>
      </c>
      <c r="M465" s="92">
        <f>'APD no CER III Carandiru'!M9</f>
        <v>659</v>
      </c>
      <c r="N465" s="927">
        <f>'APD no CER III Carandiru'!N9</f>
        <v>1.6475</v>
      </c>
    </row>
    <row r="466" spans="1:14" x14ac:dyDescent="0.25">
      <c r="A466" s="214" t="str">
        <f>'APD no CER III Carandiru'!A10</f>
        <v>Procedimentos da Eq. Multiprofissional APD</v>
      </c>
      <c r="B466" s="934">
        <f>'APD no CER III Carandiru'!B10</f>
        <v>205</v>
      </c>
      <c r="C466" s="92">
        <f>'APD no CER III Carandiru'!C10</f>
        <v>282</v>
      </c>
      <c r="D466" s="92">
        <f>'APD no CER III Carandiru'!D10</f>
        <v>205</v>
      </c>
      <c r="E466" s="92">
        <f>'APD no CER III Carandiru'!E10</f>
        <v>191</v>
      </c>
      <c r="F466" s="92">
        <f>'APD no CER III Carandiru'!F10</f>
        <v>205</v>
      </c>
      <c r="G466" s="92">
        <f>'APD no CER III Carandiru'!G10</f>
        <v>249</v>
      </c>
      <c r="H466" s="92">
        <f>'APD no CER III Carandiru'!H10</f>
        <v>205</v>
      </c>
      <c r="I466" s="92">
        <f>'APD no CER III Carandiru'!I10</f>
        <v>240</v>
      </c>
      <c r="J466" s="92">
        <f>'APD no CER III Carandiru'!J10</f>
        <v>205</v>
      </c>
      <c r="K466" s="92">
        <f>'APD no CER III Carandiru'!K10</f>
        <v>104</v>
      </c>
      <c r="L466" s="92">
        <f>'APD no CER III Carandiru'!L10</f>
        <v>1025</v>
      </c>
      <c r="M466" s="92">
        <f>'APD no CER III Carandiru'!M10</f>
        <v>1066</v>
      </c>
      <c r="N466" s="927">
        <f>'APD no CER III Carandiru'!N10</f>
        <v>1.04</v>
      </c>
    </row>
    <row r="467" spans="1:14" ht="15.75" thickBot="1" x14ac:dyDescent="0.3">
      <c r="A467" s="214" t="str">
        <f>'APD no CER III Carandiru'!A11</f>
        <v>Procedimentos por acompanhante APD</v>
      </c>
      <c r="B467" s="934">
        <f>'APD no CER III Carandiru'!B11</f>
        <v>324</v>
      </c>
      <c r="C467" s="92">
        <f>'APD no CER III Carandiru'!C11</f>
        <v>291</v>
      </c>
      <c r="D467" s="92">
        <f>'APD no CER III Carandiru'!D11</f>
        <v>324</v>
      </c>
      <c r="E467" s="92">
        <f>'APD no CER III Carandiru'!E11</f>
        <v>254</v>
      </c>
      <c r="F467" s="92">
        <f>'APD no CER III Carandiru'!F11</f>
        <v>324</v>
      </c>
      <c r="G467" s="92">
        <f>'APD no CER III Carandiru'!G11</f>
        <v>218</v>
      </c>
      <c r="H467" s="92">
        <f>'APD no CER III Carandiru'!H11</f>
        <v>324</v>
      </c>
      <c r="I467" s="92">
        <f>'APD no CER III Carandiru'!I11</f>
        <v>381</v>
      </c>
      <c r="J467" s="92">
        <f>'APD no CER III Carandiru'!J11</f>
        <v>324</v>
      </c>
      <c r="K467" s="92">
        <f>'APD no CER III Carandiru'!K11</f>
        <v>234</v>
      </c>
      <c r="L467" s="92">
        <f>'APD no CER III Carandiru'!L11</f>
        <v>1620</v>
      </c>
      <c r="M467" s="92">
        <f>'APD no CER III Carandiru'!M11</f>
        <v>1378</v>
      </c>
      <c r="N467" s="927">
        <f>'APD no CER III Carandiru'!N11</f>
        <v>0.85061728395061731</v>
      </c>
    </row>
    <row r="468" spans="1:14" ht="15.75" thickBot="1" x14ac:dyDescent="0.3">
      <c r="A468" s="846" t="str">
        <f>'APD no CER III Carandiru'!A12</f>
        <v xml:space="preserve">TOTAL </v>
      </c>
      <c r="B468" s="946">
        <f>'APD no CER III Carandiru'!B12</f>
        <v>609</v>
      </c>
      <c r="C468" s="848">
        <f>'APD no CER III Carandiru'!C12</f>
        <v>715</v>
      </c>
      <c r="D468" s="848">
        <f>'APD no CER III Carandiru'!D12</f>
        <v>609</v>
      </c>
      <c r="E468" s="848">
        <f>'APD no CER III Carandiru'!E12</f>
        <v>562</v>
      </c>
      <c r="F468" s="848">
        <f>'APD no CER III Carandiru'!F12</f>
        <v>609</v>
      </c>
      <c r="G468" s="848">
        <f>'APD no CER III Carandiru'!G12</f>
        <v>618</v>
      </c>
      <c r="H468" s="848">
        <f>'APD no CER III Carandiru'!H12</f>
        <v>609</v>
      </c>
      <c r="I468" s="848">
        <f>'APD no CER III Carandiru'!I12</f>
        <v>758</v>
      </c>
      <c r="J468" s="848">
        <f>'APD no CER III Carandiru'!J12</f>
        <v>609</v>
      </c>
      <c r="K468" s="848">
        <f>'APD no CER III Carandiru'!K12</f>
        <v>450</v>
      </c>
      <c r="L468" s="848">
        <f>'APD no CER III Carandiru'!L12</f>
        <v>3045</v>
      </c>
      <c r="M468" s="848">
        <f>'APD no CER III Carandiru'!M12</f>
        <v>3103</v>
      </c>
      <c r="N468" s="928">
        <f>'APD no CER III Carandiru'!N12</f>
        <v>1.019047619047619</v>
      </c>
    </row>
    <row r="470" spans="1:14" ht="15.75" x14ac:dyDescent="0.25">
      <c r="A470" s="936" t="s">
        <v>646</v>
      </c>
      <c r="B470" s="947"/>
      <c r="C470" s="937"/>
      <c r="D470" s="938"/>
      <c r="E470" s="938"/>
      <c r="F470" s="938"/>
      <c r="G470" s="938"/>
      <c r="H470" s="938"/>
      <c r="I470" s="938"/>
      <c r="J470" s="938"/>
      <c r="K470" s="938"/>
      <c r="L470" s="937"/>
      <c r="M470" s="937"/>
      <c r="N470" s="937"/>
    </row>
    <row r="471" spans="1:14" x14ac:dyDescent="0.25">
      <c r="A471" s="919"/>
      <c r="B471" s="981" t="s">
        <v>486</v>
      </c>
      <c r="C471" s="981"/>
      <c r="D471" s="981" t="s">
        <v>682</v>
      </c>
      <c r="E471" s="981"/>
      <c r="F471" s="981" t="s">
        <v>683</v>
      </c>
      <c r="G471" s="981"/>
      <c r="H471" s="981" t="s">
        <v>684</v>
      </c>
      <c r="I471" s="981"/>
      <c r="J471" s="981" t="s">
        <v>688</v>
      </c>
      <c r="K471" s="981"/>
      <c r="L471" s="996" t="s">
        <v>487</v>
      </c>
      <c r="M471" s="996"/>
      <c r="N471" s="996"/>
    </row>
    <row r="472" spans="1:14" ht="15.75" thickBot="1" x14ac:dyDescent="0.3">
      <c r="A472" s="844" t="s">
        <v>14</v>
      </c>
      <c r="B472" s="941" t="s">
        <v>489</v>
      </c>
      <c r="C472" s="850" t="s">
        <v>488</v>
      </c>
      <c r="D472" s="920" t="s">
        <v>489</v>
      </c>
      <c r="E472" s="850" t="s">
        <v>488</v>
      </c>
      <c r="F472" s="920" t="s">
        <v>489</v>
      </c>
      <c r="G472" s="850" t="s">
        <v>488</v>
      </c>
      <c r="H472" s="920" t="s">
        <v>489</v>
      </c>
      <c r="I472" s="850" t="s">
        <v>488</v>
      </c>
      <c r="J472" s="920" t="s">
        <v>489</v>
      </c>
      <c r="K472" s="850" t="s">
        <v>488</v>
      </c>
      <c r="L472" s="850" t="s">
        <v>680</v>
      </c>
      <c r="M472" s="850" t="s">
        <v>681</v>
      </c>
      <c r="N472" s="922" t="s">
        <v>1</v>
      </c>
    </row>
    <row r="473" spans="1:14" ht="15.75" thickTop="1" x14ac:dyDescent="0.25">
      <c r="A473" s="214" t="str">
        <f>'CAPS INF II VM-VG'!A9</f>
        <v>Nº Pacientes com cadastro ativo CAPS</v>
      </c>
      <c r="B473" s="934">
        <f>'CAPS INF II VM-VG'!B9</f>
        <v>155</v>
      </c>
      <c r="C473" s="92">
        <f>'CAPS INF II VM-VG'!C9</f>
        <v>270</v>
      </c>
      <c r="D473" s="92">
        <f>'CAPS INF II VM-VG'!D9</f>
        <v>155</v>
      </c>
      <c r="E473" s="92">
        <f>'CAPS INF II VM-VG'!E9</f>
        <v>284</v>
      </c>
      <c r="F473" s="92">
        <f>'CAPS INF II VM-VG'!F9</f>
        <v>155</v>
      </c>
      <c r="G473" s="92">
        <f>'CAPS INF II VM-VG'!G9</f>
        <v>299</v>
      </c>
      <c r="H473" s="92">
        <f>'CAPS INF II VM-VG'!H9</f>
        <v>155</v>
      </c>
      <c r="I473" s="92">
        <f>'CAPS INF II VM-VG'!I9</f>
        <v>303</v>
      </c>
      <c r="J473" s="92">
        <f>'CAPS INF II VM-VG'!J9</f>
        <v>155</v>
      </c>
      <c r="K473" s="92">
        <f>'CAPS INF II VM-VG'!K9</f>
        <v>341</v>
      </c>
      <c r="L473" s="92">
        <f>'CAPS INF II VM-VG'!L9</f>
        <v>775</v>
      </c>
      <c r="M473" s="92">
        <f>'CAPS INF II VM-VG'!M9</f>
        <v>1497</v>
      </c>
      <c r="N473" s="927">
        <f>'CAPS INF II VM-VG'!N9</f>
        <v>1.9316129032258065</v>
      </c>
    </row>
    <row r="474" spans="1:14" x14ac:dyDescent="0.25">
      <c r="A474" s="214" t="str">
        <f>'CAPS INF II VM-VG'!A10</f>
        <v>Matriciamento de Equipes da Atenção Básica</v>
      </c>
      <c r="B474" s="934">
        <f>'CAPS INF II VM-VG'!B10</f>
        <v>13</v>
      </c>
      <c r="C474" s="92">
        <f>'CAPS INF II VM-VG'!C10</f>
        <v>14</v>
      </c>
      <c r="D474" s="92">
        <f>'CAPS INF II VM-VG'!D10</f>
        <v>13</v>
      </c>
      <c r="E474" s="92">
        <f>'CAPS INF II VM-VG'!E10</f>
        <v>16</v>
      </c>
      <c r="F474" s="92">
        <f>'CAPS INF II VM-VG'!F10</f>
        <v>13</v>
      </c>
      <c r="G474" s="92">
        <f>'CAPS INF II VM-VG'!G10</f>
        <v>13</v>
      </c>
      <c r="H474" s="92">
        <f>'CAPS INF II VM-VG'!H10</f>
        <v>13</v>
      </c>
      <c r="I474" s="92">
        <f>'CAPS INF II VM-VG'!I10</f>
        <v>17</v>
      </c>
      <c r="J474" s="92">
        <f>'CAPS INF II VM-VG'!J10</f>
        <v>13</v>
      </c>
      <c r="K474" s="92">
        <f>'CAPS INF II VM-VG'!K10</f>
        <v>14</v>
      </c>
      <c r="L474" s="92">
        <f>'CAPS INF II VM-VG'!L10</f>
        <v>65</v>
      </c>
      <c r="M474" s="92">
        <f>'CAPS INF II VM-VG'!M10</f>
        <v>74</v>
      </c>
      <c r="N474" s="927">
        <f>'CAPS INF II VM-VG'!N10</f>
        <v>1.1384615384615384</v>
      </c>
    </row>
    <row r="475" spans="1:14" ht="24" x14ac:dyDescent="0.25">
      <c r="A475" s="216" t="str">
        <f>'CAPS INF II VM-VG'!A11</f>
        <v>Matriciamento de equipes de Atenção da Urgência, Emergência e Referência Saude Mental</v>
      </c>
      <c r="B475" s="934">
        <f>'CAPS INF II VM-VG'!B11</f>
        <v>1</v>
      </c>
      <c r="C475" s="92">
        <f>'CAPS INF II VM-VG'!C11</f>
        <v>1</v>
      </c>
      <c r="D475" s="92">
        <f>'CAPS INF II VM-VG'!D11</f>
        <v>1</v>
      </c>
      <c r="E475" s="92">
        <f>'CAPS INF II VM-VG'!E11</f>
        <v>1</v>
      </c>
      <c r="F475" s="92">
        <f>'CAPS INF II VM-VG'!F11</f>
        <v>1</v>
      </c>
      <c r="G475" s="92">
        <f>'CAPS INF II VM-VG'!G11</f>
        <v>1</v>
      </c>
      <c r="H475" s="92">
        <f>'CAPS INF II VM-VG'!H11</f>
        <v>1</v>
      </c>
      <c r="I475" s="92">
        <f>'CAPS INF II VM-VG'!I11</f>
        <v>1</v>
      </c>
      <c r="J475" s="92">
        <f>'CAPS INF II VM-VG'!J11</f>
        <v>1</v>
      </c>
      <c r="K475" s="92">
        <f>'CAPS INF II VM-VG'!K11</f>
        <v>3</v>
      </c>
      <c r="L475" s="92">
        <f>'CAPS INF II VM-VG'!L11</f>
        <v>5</v>
      </c>
      <c r="M475" s="92">
        <f>'CAPS INF II VM-VG'!M11</f>
        <v>7</v>
      </c>
      <c r="N475" s="927">
        <f>'CAPS INF II VM-VG'!N11</f>
        <v>1.4</v>
      </c>
    </row>
    <row r="476" spans="1:14" ht="15.75" thickBot="1" x14ac:dyDescent="0.3">
      <c r="A476" s="214" t="str">
        <f>'CAPS INF II VM-VG'!A12</f>
        <v>Nº Atendimento domiciliar para pacientes de CAPS</v>
      </c>
      <c r="B476" s="934">
        <f>'CAPS INF II VM-VG'!B12</f>
        <v>30</v>
      </c>
      <c r="C476" s="92">
        <f>'CAPS INF II VM-VG'!C12</f>
        <v>34</v>
      </c>
      <c r="D476" s="92">
        <f>'CAPS INF II VM-VG'!D12</f>
        <v>30</v>
      </c>
      <c r="E476" s="92">
        <f>'CAPS INF II VM-VG'!E12</f>
        <v>32</v>
      </c>
      <c r="F476" s="92">
        <f>'CAPS INF II VM-VG'!F12</f>
        <v>30</v>
      </c>
      <c r="G476" s="92">
        <f>'CAPS INF II VM-VG'!G12</f>
        <v>32</v>
      </c>
      <c r="H476" s="92">
        <f>'CAPS INF II VM-VG'!H12</f>
        <v>30</v>
      </c>
      <c r="I476" s="92">
        <f>'CAPS INF II VM-VG'!I12</f>
        <v>31</v>
      </c>
      <c r="J476" s="92">
        <f>'CAPS INF II VM-VG'!J12</f>
        <v>30</v>
      </c>
      <c r="K476" s="92">
        <f>'CAPS INF II VM-VG'!K12</f>
        <v>41</v>
      </c>
      <c r="L476" s="92">
        <f>'CAPS INF II VM-VG'!L12</f>
        <v>150</v>
      </c>
      <c r="M476" s="92">
        <f>'CAPS INF II VM-VG'!M12</f>
        <v>170</v>
      </c>
      <c r="N476" s="927">
        <f>'CAPS INF II VM-VG'!N12</f>
        <v>1.1333333333333333</v>
      </c>
    </row>
    <row r="477" spans="1:14" ht="15.75" thickBot="1" x14ac:dyDescent="0.3">
      <c r="A477" s="846" t="str">
        <f>'CAPS INF II VM-VG'!A13</f>
        <v xml:space="preserve">TOTAL </v>
      </c>
      <c r="B477" s="946">
        <f>'CAPS INF II VM-VG'!B13</f>
        <v>199</v>
      </c>
      <c r="C477" s="848">
        <f>'CAPS INF II VM-VG'!C13</f>
        <v>319</v>
      </c>
      <c r="D477" s="848">
        <f>'CAPS INF II VM-VG'!D13</f>
        <v>199</v>
      </c>
      <c r="E477" s="848">
        <f>'CAPS INF II VM-VG'!E13</f>
        <v>333</v>
      </c>
      <c r="F477" s="848">
        <f>'CAPS INF II VM-VG'!F13</f>
        <v>199</v>
      </c>
      <c r="G477" s="848">
        <f>'CAPS INF II VM-VG'!G13</f>
        <v>345</v>
      </c>
      <c r="H477" s="848">
        <f>'CAPS INF II VM-VG'!H13</f>
        <v>199</v>
      </c>
      <c r="I477" s="848">
        <f>'CAPS INF II VM-VG'!I13</f>
        <v>352</v>
      </c>
      <c r="J477" s="848">
        <f>'CAPS INF II VM-VG'!J13</f>
        <v>199</v>
      </c>
      <c r="K477" s="848">
        <f>'CAPS INF II VM-VG'!K13</f>
        <v>399</v>
      </c>
      <c r="L477" s="848">
        <f>'CAPS INF II VM-VG'!L13</f>
        <v>995</v>
      </c>
      <c r="M477" s="848">
        <f>'CAPS INF II VM-VG'!M13</f>
        <v>1748</v>
      </c>
      <c r="N477" s="928">
        <f>'CAPS INF II VM-VG'!N13</f>
        <v>1.75678391959799</v>
      </c>
    </row>
    <row r="479" spans="1:14" ht="15.75" x14ac:dyDescent="0.25">
      <c r="A479" s="936" t="s">
        <v>678</v>
      </c>
      <c r="B479" s="947"/>
      <c r="C479" s="937"/>
      <c r="D479" s="938"/>
      <c r="E479" s="938"/>
      <c r="F479" s="938"/>
      <c r="G479" s="938"/>
      <c r="H479" s="938"/>
      <c r="I479" s="938"/>
      <c r="J479" s="938"/>
      <c r="K479" s="938"/>
      <c r="L479" s="937"/>
      <c r="M479" s="937"/>
      <c r="N479" s="937"/>
    </row>
    <row r="480" spans="1:14" x14ac:dyDescent="0.25">
      <c r="A480" s="919"/>
      <c r="B480" s="981" t="s">
        <v>486</v>
      </c>
      <c r="C480" s="981"/>
      <c r="D480" s="981" t="s">
        <v>682</v>
      </c>
      <c r="E480" s="981"/>
      <c r="F480" s="981" t="s">
        <v>683</v>
      </c>
      <c r="G480" s="981"/>
      <c r="H480" s="981" t="s">
        <v>684</v>
      </c>
      <c r="I480" s="981"/>
      <c r="J480" s="981" t="s">
        <v>688</v>
      </c>
      <c r="K480" s="981"/>
      <c r="L480" s="996" t="s">
        <v>487</v>
      </c>
      <c r="M480" s="996"/>
      <c r="N480" s="996"/>
    </row>
    <row r="481" spans="1:14" ht="24.75" thickBot="1" x14ac:dyDescent="0.3">
      <c r="A481" s="844" t="s">
        <v>14</v>
      </c>
      <c r="B481" s="941" t="s">
        <v>15</v>
      </c>
      <c r="C481" s="850" t="s">
        <v>486</v>
      </c>
      <c r="D481" s="920" t="s">
        <v>489</v>
      </c>
      <c r="E481" s="850" t="s">
        <v>488</v>
      </c>
      <c r="F481" s="920" t="s">
        <v>489</v>
      </c>
      <c r="G481" s="850" t="s">
        <v>488</v>
      </c>
      <c r="H481" s="920" t="s">
        <v>489</v>
      </c>
      <c r="I481" s="850" t="s">
        <v>488</v>
      </c>
      <c r="J481" s="920" t="s">
        <v>489</v>
      </c>
      <c r="K481" s="850" t="s">
        <v>488</v>
      </c>
      <c r="L481" s="850" t="s">
        <v>680</v>
      </c>
      <c r="M481" s="850" t="s">
        <v>681</v>
      </c>
      <c r="N481" s="922" t="s">
        <v>1</v>
      </c>
    </row>
    <row r="482" spans="1:14" ht="36.75" thickTop="1" x14ac:dyDescent="0.25">
      <c r="A482" s="214" t="str">
        <f>' UPA'!A14</f>
        <v>Atendimento de Urgencia</v>
      </c>
      <c r="B482" s="934" t="s">
        <v>485</v>
      </c>
      <c r="C482" s="92">
        <f>' UPA'!C14</f>
        <v>17160</v>
      </c>
      <c r="D482" s="934" t="s">
        <v>485</v>
      </c>
      <c r="E482" s="92">
        <f>' UPA'!E14</f>
        <v>18544</v>
      </c>
      <c r="F482" s="934" t="s">
        <v>485</v>
      </c>
      <c r="G482" s="92">
        <f>' UPA'!G14</f>
        <v>21517</v>
      </c>
      <c r="H482" s="934" t="s">
        <v>485</v>
      </c>
      <c r="I482" s="92">
        <f>' UPA'!I14</f>
        <v>22458</v>
      </c>
      <c r="J482" s="934" t="s">
        <v>485</v>
      </c>
      <c r="K482" s="92">
        <f>' UPA'!K14</f>
        <v>23108</v>
      </c>
      <c r="L482" s="92" t="str">
        <f>' UPA'!L14</f>
        <v>-</v>
      </c>
      <c r="M482" s="92">
        <f>' UPA'!M14</f>
        <v>102787</v>
      </c>
      <c r="N482" s="927" t="str">
        <f>' UPA'!N14</f>
        <v>-</v>
      </c>
    </row>
    <row r="483" spans="1:14" ht="36" x14ac:dyDescent="0.25">
      <c r="A483" s="214" t="str">
        <f>' UPA'!A15</f>
        <v>Atendimento com Remoção</v>
      </c>
      <c r="B483" s="934" t="s">
        <v>485</v>
      </c>
      <c r="C483" s="92">
        <f>' UPA'!C15</f>
        <v>303</v>
      </c>
      <c r="D483" s="934" t="s">
        <v>485</v>
      </c>
      <c r="E483" s="92">
        <f>' UPA'!E15</f>
        <v>353</v>
      </c>
      <c r="F483" s="934" t="s">
        <v>485</v>
      </c>
      <c r="G483" s="92">
        <f>' UPA'!G15</f>
        <v>395</v>
      </c>
      <c r="H483" s="934" t="s">
        <v>485</v>
      </c>
      <c r="I483" s="92">
        <f>' UPA'!I15</f>
        <v>324</v>
      </c>
      <c r="J483" s="934" t="s">
        <v>485</v>
      </c>
      <c r="K483" s="92">
        <f>' UPA'!K15</f>
        <v>252</v>
      </c>
      <c r="L483" s="92" t="str">
        <f>' UPA'!L15</f>
        <v>-</v>
      </c>
      <c r="M483" s="92">
        <f>' UPA'!M15</f>
        <v>1627</v>
      </c>
      <c r="N483" s="927" t="str">
        <f>' UPA'!N15</f>
        <v>-</v>
      </c>
    </row>
    <row r="484" spans="1:14" ht="36.75" thickBot="1" x14ac:dyDescent="0.3">
      <c r="A484" s="214" t="str">
        <f>' UPA'!A16</f>
        <v>Atendimento com Observação</v>
      </c>
      <c r="B484" s="934" t="s">
        <v>485</v>
      </c>
      <c r="C484" s="92">
        <f>' UPA'!C16</f>
        <v>869</v>
      </c>
      <c r="D484" s="934" t="s">
        <v>485</v>
      </c>
      <c r="E484" s="92">
        <f>' UPA'!E16</f>
        <v>756</v>
      </c>
      <c r="F484" s="934" t="s">
        <v>485</v>
      </c>
      <c r="G484" s="92">
        <f>' UPA'!G16</f>
        <v>782</v>
      </c>
      <c r="H484" s="934" t="s">
        <v>485</v>
      </c>
      <c r="I484" s="92">
        <f>' UPA'!I16</f>
        <v>1015</v>
      </c>
      <c r="J484" s="934" t="s">
        <v>485</v>
      </c>
      <c r="K484" s="92">
        <f>' UPA'!K16</f>
        <v>747</v>
      </c>
      <c r="L484" s="92" t="str">
        <f>' UPA'!L16</f>
        <v>-</v>
      </c>
      <c r="M484" s="92">
        <f>' UPA'!M16</f>
        <v>4169</v>
      </c>
      <c r="N484" s="927" t="str">
        <f>' UPA'!N16</f>
        <v>-</v>
      </c>
    </row>
    <row r="485" spans="1:14" ht="17.25" customHeight="1" thickBot="1" x14ac:dyDescent="0.3">
      <c r="A485" s="846" t="str">
        <f>' UPA'!A17</f>
        <v xml:space="preserve">TOTAL </v>
      </c>
      <c r="B485" s="946"/>
      <c r="C485" s="848">
        <f>' UPA'!C17</f>
        <v>18332</v>
      </c>
      <c r="D485" s="848">
        <f>' UPA'!D17</f>
        <v>0</v>
      </c>
      <c r="E485" s="848">
        <f>' UPA'!E17</f>
        <v>19653</v>
      </c>
      <c r="F485" s="848">
        <f>' UPA'!F17</f>
        <v>0</v>
      </c>
      <c r="G485" s="848">
        <f>' UPA'!G17</f>
        <v>22694</v>
      </c>
      <c r="H485" s="848">
        <f>' UPA'!H17</f>
        <v>0</v>
      </c>
      <c r="I485" s="848">
        <f>' UPA'!I17</f>
        <v>23797</v>
      </c>
      <c r="J485" s="848">
        <f>' UPA'!J17</f>
        <v>0</v>
      </c>
      <c r="K485" s="848">
        <f>' UPA'!K17</f>
        <v>24107</v>
      </c>
      <c r="L485" s="848" t="str">
        <f>' UPA'!L17</f>
        <v>-</v>
      </c>
      <c r="M485" s="848">
        <f>' UPA'!M17</f>
        <v>108583</v>
      </c>
      <c r="N485" s="928" t="str">
        <f>' UPA'!N17</f>
        <v>-</v>
      </c>
    </row>
    <row r="487" spans="1:14" ht="15.75" x14ac:dyDescent="0.25">
      <c r="A487" s="936" t="s">
        <v>647</v>
      </c>
      <c r="B487" s="947"/>
      <c r="C487" s="937"/>
      <c r="D487" s="938"/>
      <c r="E487" s="938"/>
      <c r="F487" s="938"/>
      <c r="G487" s="938"/>
      <c r="H487" s="938"/>
      <c r="I487" s="938"/>
      <c r="J487" s="938"/>
      <c r="K487" s="938"/>
      <c r="L487" s="937"/>
      <c r="M487" s="937"/>
      <c r="N487" s="937"/>
    </row>
    <row r="488" spans="1:14" x14ac:dyDescent="0.25">
      <c r="A488" s="919"/>
      <c r="B488" s="981" t="s">
        <v>486</v>
      </c>
      <c r="C488" s="981"/>
      <c r="D488" s="981" t="s">
        <v>682</v>
      </c>
      <c r="E488" s="981"/>
      <c r="F488" s="981" t="s">
        <v>683</v>
      </c>
      <c r="G488" s="981"/>
      <c r="H488" s="981" t="s">
        <v>684</v>
      </c>
      <c r="I488" s="981"/>
      <c r="J488" s="981" t="s">
        <v>688</v>
      </c>
      <c r="K488" s="981"/>
      <c r="L488" s="996" t="s">
        <v>487</v>
      </c>
      <c r="M488" s="996"/>
      <c r="N488" s="996"/>
    </row>
    <row r="489" spans="1:14" ht="15.75" thickBot="1" x14ac:dyDescent="0.3">
      <c r="A489" s="844" t="s">
        <v>14</v>
      </c>
      <c r="B489" s="941" t="s">
        <v>489</v>
      </c>
      <c r="C489" s="850" t="s">
        <v>488</v>
      </c>
      <c r="D489" s="920" t="s">
        <v>489</v>
      </c>
      <c r="E489" s="850" t="s">
        <v>488</v>
      </c>
      <c r="F489" s="920" t="s">
        <v>489</v>
      </c>
      <c r="G489" s="850" t="s">
        <v>488</v>
      </c>
      <c r="H489" s="920" t="s">
        <v>489</v>
      </c>
      <c r="I489" s="850" t="s">
        <v>488</v>
      </c>
      <c r="J489" s="920" t="s">
        <v>489</v>
      </c>
      <c r="K489" s="850" t="s">
        <v>488</v>
      </c>
      <c r="L489" s="850" t="s">
        <v>680</v>
      </c>
      <c r="M489" s="850" t="s">
        <v>681</v>
      </c>
      <c r="N489" s="922" t="s">
        <v>1</v>
      </c>
    </row>
    <row r="490" spans="1:14" ht="15.75" thickTop="1" x14ac:dyDescent="0.25">
      <c r="A490" s="214" t="str">
        <f>'HORA CERTA'!A9</f>
        <v>Angiologista (consulta) - 12hrs</v>
      </c>
      <c r="B490" s="934">
        <f>'HORA CERTA'!B9</f>
        <v>396</v>
      </c>
      <c r="C490" s="92">
        <f>'HORA CERTA'!C9</f>
        <v>321</v>
      </c>
      <c r="D490" s="92">
        <f>'HORA CERTA'!D9</f>
        <v>396</v>
      </c>
      <c r="E490" s="92">
        <f>'HORA CERTA'!E9</f>
        <v>331</v>
      </c>
      <c r="F490" s="92">
        <f>'HORA CERTA'!F9</f>
        <v>396</v>
      </c>
      <c r="G490" s="92">
        <f>'HORA CERTA'!G9</f>
        <v>435</v>
      </c>
      <c r="H490" s="92">
        <f>'HORA CERTA'!H9</f>
        <v>396</v>
      </c>
      <c r="I490" s="92">
        <f>'HORA CERTA'!I9</f>
        <v>410</v>
      </c>
      <c r="J490" s="92">
        <f>'HORA CERTA'!J9</f>
        <v>396</v>
      </c>
      <c r="K490" s="92">
        <f>'HORA CERTA'!K9</f>
        <v>362</v>
      </c>
      <c r="L490" s="92">
        <f>'HORA CERTA'!L9</f>
        <v>1980</v>
      </c>
      <c r="M490" s="92">
        <f>'HORA CERTA'!M9</f>
        <v>1859</v>
      </c>
      <c r="N490" s="927">
        <f>'HORA CERTA'!N9</f>
        <v>0.93888888888888888</v>
      </c>
    </row>
    <row r="491" spans="1:14" x14ac:dyDescent="0.25">
      <c r="A491" s="214" t="str">
        <f>'HORA CERTA'!A10</f>
        <v>Cardiologista (consulta) - 12hrs</v>
      </c>
      <c r="B491" s="934">
        <f>'HORA CERTA'!B10</f>
        <v>792</v>
      </c>
      <c r="C491" s="92">
        <f>'HORA CERTA'!C10</f>
        <v>478</v>
      </c>
      <c r="D491" s="92">
        <f>'HORA CERTA'!D10</f>
        <v>792</v>
      </c>
      <c r="E491" s="92">
        <f>'HORA CERTA'!E10</f>
        <v>487</v>
      </c>
      <c r="F491" s="92">
        <f>'HORA CERTA'!F10</f>
        <v>792</v>
      </c>
      <c r="G491" s="92">
        <f>'HORA CERTA'!G10</f>
        <v>495</v>
      </c>
      <c r="H491" s="92">
        <f>'HORA CERTA'!H10</f>
        <v>792</v>
      </c>
      <c r="I491" s="92">
        <f>'HORA CERTA'!I10</f>
        <v>483</v>
      </c>
      <c r="J491" s="92">
        <f>'HORA CERTA'!J10</f>
        <v>792</v>
      </c>
      <c r="K491" s="92">
        <f>'HORA CERTA'!K10</f>
        <v>558</v>
      </c>
      <c r="L491" s="92">
        <f>'HORA CERTA'!L10</f>
        <v>3960</v>
      </c>
      <c r="M491" s="92">
        <f>'HORA CERTA'!M10</f>
        <v>2501</v>
      </c>
      <c r="N491" s="927">
        <f>'HORA CERTA'!N10</f>
        <v>0.63156565656565655</v>
      </c>
    </row>
    <row r="492" spans="1:14" x14ac:dyDescent="0.25">
      <c r="A492" s="214" t="str">
        <f>'HORA CERTA'!A11</f>
        <v>Endocrinologista (consulta) - 12hrs</v>
      </c>
      <c r="B492" s="934">
        <f>'HORA CERTA'!B11</f>
        <v>660</v>
      </c>
      <c r="C492" s="92">
        <f>'HORA CERTA'!C11</f>
        <v>596</v>
      </c>
      <c r="D492" s="92">
        <f>'HORA CERTA'!D11</f>
        <v>660</v>
      </c>
      <c r="E492" s="92">
        <f>'HORA CERTA'!E11</f>
        <v>605</v>
      </c>
      <c r="F492" s="92">
        <f>'HORA CERTA'!F11</f>
        <v>660</v>
      </c>
      <c r="G492" s="92">
        <f>'HORA CERTA'!G11</f>
        <v>678</v>
      </c>
      <c r="H492" s="92">
        <f>'HORA CERTA'!H11</f>
        <v>660</v>
      </c>
      <c r="I492" s="92">
        <f>'HORA CERTA'!I11</f>
        <v>567</v>
      </c>
      <c r="J492" s="92">
        <f>'HORA CERTA'!J11</f>
        <v>660</v>
      </c>
      <c r="K492" s="92">
        <f>'HORA CERTA'!K11</f>
        <v>660</v>
      </c>
      <c r="L492" s="92">
        <f>'HORA CERTA'!L11</f>
        <v>3300</v>
      </c>
      <c r="M492" s="92">
        <f>'HORA CERTA'!M11</f>
        <v>3106</v>
      </c>
      <c r="N492" s="927">
        <f>'HORA CERTA'!N11</f>
        <v>0.94121212121212117</v>
      </c>
    </row>
    <row r="493" spans="1:14" x14ac:dyDescent="0.25">
      <c r="A493" s="214" t="str">
        <f>'HORA CERTA'!A12</f>
        <v>Gastroentrologia (consulta) - 12hrs</v>
      </c>
      <c r="B493" s="934">
        <f>'HORA CERTA'!B12</f>
        <v>264</v>
      </c>
      <c r="C493" s="92">
        <f>'HORA CERTA'!C12</f>
        <v>303</v>
      </c>
      <c r="D493" s="92">
        <f>'HORA CERTA'!D12</f>
        <v>264</v>
      </c>
      <c r="E493" s="92">
        <f>'HORA CERTA'!E12</f>
        <v>227</v>
      </c>
      <c r="F493" s="92">
        <f>'HORA CERTA'!F12</f>
        <v>264</v>
      </c>
      <c r="G493" s="92">
        <f>'HORA CERTA'!G12</f>
        <v>99</v>
      </c>
      <c r="H493" s="92">
        <f>'HORA CERTA'!H12</f>
        <v>264</v>
      </c>
      <c r="I493" s="92">
        <f>'HORA CERTA'!I12</f>
        <v>169</v>
      </c>
      <c r="J493" s="92">
        <f>'HORA CERTA'!J12</f>
        <v>264</v>
      </c>
      <c r="K493" s="92">
        <f>'HORA CERTA'!K12</f>
        <v>292</v>
      </c>
      <c r="L493" s="92">
        <f>'HORA CERTA'!L12</f>
        <v>1320</v>
      </c>
      <c r="M493" s="92">
        <f>'HORA CERTA'!M12</f>
        <v>1090</v>
      </c>
      <c r="N493" s="927">
        <f>'HORA CERTA'!N12</f>
        <v>0.8257575757575758</v>
      </c>
    </row>
    <row r="494" spans="1:14" x14ac:dyDescent="0.25">
      <c r="A494" s="214" t="str">
        <f>'HORA CERTA'!A13</f>
        <v>Proctologia (consulta) - 12hrs</v>
      </c>
      <c r="B494" s="934">
        <f>'HORA CERTA'!B13</f>
        <v>132</v>
      </c>
      <c r="C494" s="92">
        <f>'HORA CERTA'!C13</f>
        <v>69</v>
      </c>
      <c r="D494" s="92">
        <f>'HORA CERTA'!D13</f>
        <v>132</v>
      </c>
      <c r="E494" s="92">
        <f>'HORA CERTA'!E13</f>
        <v>133</v>
      </c>
      <c r="F494" s="92">
        <f>'HORA CERTA'!F13</f>
        <v>132</v>
      </c>
      <c r="G494" s="92">
        <f>'HORA CERTA'!G13</f>
        <v>138</v>
      </c>
      <c r="H494" s="92">
        <f>'HORA CERTA'!H13</f>
        <v>132</v>
      </c>
      <c r="I494" s="92">
        <f>'HORA CERTA'!I13</f>
        <v>114</v>
      </c>
      <c r="J494" s="92">
        <f>'HORA CERTA'!J13</f>
        <v>132</v>
      </c>
      <c r="K494" s="92">
        <f>'HORA CERTA'!K13</f>
        <v>176</v>
      </c>
      <c r="L494" s="92">
        <f>'HORA CERTA'!L13</f>
        <v>660</v>
      </c>
      <c r="M494" s="92">
        <f>'HORA CERTA'!M13</f>
        <v>630</v>
      </c>
      <c r="N494" s="927">
        <f>'HORA CERTA'!N13</f>
        <v>0.95454545454545459</v>
      </c>
    </row>
    <row r="495" spans="1:14" x14ac:dyDescent="0.25">
      <c r="A495" s="214" t="str">
        <f>'HORA CERTA'!A14</f>
        <v>Reumatologista (consulta) - 12hrs</v>
      </c>
      <c r="B495" s="934">
        <f>'HORA CERTA'!B14</f>
        <v>264</v>
      </c>
      <c r="C495" s="92">
        <f>'HORA CERTA'!C14</f>
        <v>83</v>
      </c>
      <c r="D495" s="92">
        <f>'HORA CERTA'!D14</f>
        <v>264</v>
      </c>
      <c r="E495" s="92">
        <f>'HORA CERTA'!E14</f>
        <v>243</v>
      </c>
      <c r="F495" s="92">
        <f>'HORA CERTA'!F14</f>
        <v>264</v>
      </c>
      <c r="G495" s="92">
        <f>'HORA CERTA'!G14</f>
        <v>255</v>
      </c>
      <c r="H495" s="92">
        <f>'HORA CERTA'!H14</f>
        <v>264</v>
      </c>
      <c r="I495" s="92">
        <f>'HORA CERTA'!I14</f>
        <v>283</v>
      </c>
      <c r="J495" s="92">
        <f>'HORA CERTA'!J14</f>
        <v>264</v>
      </c>
      <c r="K495" s="92">
        <f>'HORA CERTA'!K14</f>
        <v>220</v>
      </c>
      <c r="L495" s="92">
        <f>'HORA CERTA'!L14</f>
        <v>1320</v>
      </c>
      <c r="M495" s="92">
        <f>'HORA CERTA'!M14</f>
        <v>1084</v>
      </c>
      <c r="N495" s="927">
        <f>'HORA CERTA'!N14</f>
        <v>0.82121212121212117</v>
      </c>
    </row>
    <row r="496" spans="1:14" x14ac:dyDescent="0.25">
      <c r="A496" s="214" t="str">
        <f>'HORA CERTA'!A15</f>
        <v>Dermatologista (consulta) - 12hrs</v>
      </c>
      <c r="B496" s="934">
        <f>'HORA CERTA'!B15</f>
        <v>504</v>
      </c>
      <c r="C496" s="92">
        <f>'HORA CERTA'!C15</f>
        <v>436</v>
      </c>
      <c r="D496" s="92">
        <f>'HORA CERTA'!D15</f>
        <v>504</v>
      </c>
      <c r="E496" s="92">
        <f>'HORA CERTA'!E15</f>
        <v>379</v>
      </c>
      <c r="F496" s="92">
        <f>'HORA CERTA'!F15</f>
        <v>504</v>
      </c>
      <c r="G496" s="92">
        <f>'HORA CERTA'!G15</f>
        <v>335</v>
      </c>
      <c r="H496" s="92">
        <f>'HORA CERTA'!H15</f>
        <v>504</v>
      </c>
      <c r="I496" s="92">
        <f>'HORA CERTA'!I15</f>
        <v>347</v>
      </c>
      <c r="J496" s="92">
        <f>'HORA CERTA'!J15</f>
        <v>504</v>
      </c>
      <c r="K496" s="92">
        <f>'HORA CERTA'!K15</f>
        <v>370</v>
      </c>
      <c r="L496" s="92">
        <f>'HORA CERTA'!L15</f>
        <v>2520</v>
      </c>
      <c r="M496" s="92">
        <f>'HORA CERTA'!M15</f>
        <v>1867</v>
      </c>
      <c r="N496" s="927">
        <f>'HORA CERTA'!N15</f>
        <v>0.74087301587301591</v>
      </c>
    </row>
    <row r="497" spans="1:14" x14ac:dyDescent="0.25">
      <c r="A497" s="891" t="str">
        <f>'HORA CERTA'!A16</f>
        <v>Telemedicina Cardiologista (teleconsultas) - 40hrs</v>
      </c>
      <c r="B497" s="945">
        <f>'HORA CERTA'!B16</f>
        <v>123</v>
      </c>
      <c r="C497" s="849">
        <f>'HORA CERTA'!C16</f>
        <v>102</v>
      </c>
      <c r="D497" s="849">
        <f>'HORA CERTA'!D16</f>
        <v>123</v>
      </c>
      <c r="E497" s="849">
        <f>'HORA CERTA'!E16</f>
        <v>45</v>
      </c>
      <c r="F497" s="849">
        <f>'HORA CERTA'!F16</f>
        <v>123</v>
      </c>
      <c r="G497" s="849">
        <f>'HORA CERTA'!G16</f>
        <v>81</v>
      </c>
      <c r="H497" s="849">
        <f>'HORA CERTA'!H16</f>
        <v>123</v>
      </c>
      <c r="I497" s="849">
        <f>'HORA CERTA'!I16</f>
        <v>29</v>
      </c>
      <c r="J497" s="849">
        <f>'HORA CERTA'!J16</f>
        <v>123</v>
      </c>
      <c r="K497" s="849">
        <f>'HORA CERTA'!K16</f>
        <v>107</v>
      </c>
      <c r="L497" s="849">
        <f>'HORA CERTA'!L16</f>
        <v>615</v>
      </c>
      <c r="M497" s="849">
        <f>'HORA CERTA'!M16</f>
        <v>364</v>
      </c>
      <c r="N497" s="926">
        <f>'HORA CERTA'!N16</f>
        <v>0.59186991869918704</v>
      </c>
    </row>
    <row r="498" spans="1:14" x14ac:dyDescent="0.25">
      <c r="A498" s="891" t="str">
        <f>'HORA CERTA'!A17</f>
        <v>Telemedicina Dermatologista (teleconsultas) - 40hrs</v>
      </c>
      <c r="B498" s="945">
        <f>'HORA CERTA'!B17</f>
        <v>123</v>
      </c>
      <c r="C498" s="849">
        <f>'HORA CERTA'!C17</f>
        <v>184</v>
      </c>
      <c r="D498" s="849">
        <f>'HORA CERTA'!D17</f>
        <v>123</v>
      </c>
      <c r="E498" s="849">
        <f>'HORA CERTA'!E17</f>
        <v>158</v>
      </c>
      <c r="F498" s="849">
        <f>'HORA CERTA'!F17</f>
        <v>123</v>
      </c>
      <c r="G498" s="849">
        <f>'HORA CERTA'!G17</f>
        <v>133</v>
      </c>
      <c r="H498" s="849">
        <f>'HORA CERTA'!H17</f>
        <v>123</v>
      </c>
      <c r="I498" s="849">
        <f>'HORA CERTA'!I17</f>
        <v>83</v>
      </c>
      <c r="J498" s="849">
        <f>'HORA CERTA'!J17</f>
        <v>123</v>
      </c>
      <c r="K498" s="849">
        <f>'HORA CERTA'!K17</f>
        <v>140</v>
      </c>
      <c r="L498" s="849">
        <f>'HORA CERTA'!L17</f>
        <v>615</v>
      </c>
      <c r="M498" s="849">
        <f>'HORA CERTA'!M17</f>
        <v>698</v>
      </c>
      <c r="N498" s="926">
        <f>'HORA CERTA'!N17</f>
        <v>1.134959349593496</v>
      </c>
    </row>
    <row r="499" spans="1:14" x14ac:dyDescent="0.25">
      <c r="A499" s="891" t="str">
        <f>'HORA CERTA'!A18</f>
        <v>Telemedicina Psiquiatra (teleconsultas) - 20hrs</v>
      </c>
      <c r="B499" s="945">
        <f>'HORA CERTA'!B18</f>
        <v>62</v>
      </c>
      <c r="C499" s="849">
        <f>'HORA CERTA'!C18</f>
        <v>43</v>
      </c>
      <c r="D499" s="849">
        <f>'HORA CERTA'!D18</f>
        <v>62</v>
      </c>
      <c r="E499" s="849">
        <f>'HORA CERTA'!E18</f>
        <v>39</v>
      </c>
      <c r="F499" s="849">
        <f>'HORA CERTA'!F18</f>
        <v>62</v>
      </c>
      <c r="G499" s="849">
        <f>'HORA CERTA'!G18</f>
        <v>47</v>
      </c>
      <c r="H499" s="849">
        <f>'HORA CERTA'!H18</f>
        <v>62</v>
      </c>
      <c r="I499" s="849">
        <f>'HORA CERTA'!I18</f>
        <v>34</v>
      </c>
      <c r="J499" s="849">
        <f>'HORA CERTA'!J18</f>
        <v>62</v>
      </c>
      <c r="K499" s="849">
        <f>'HORA CERTA'!K18</f>
        <v>49</v>
      </c>
      <c r="L499" s="849">
        <f>'HORA CERTA'!L18</f>
        <v>310</v>
      </c>
      <c r="M499" s="849">
        <f>'HORA CERTA'!M18</f>
        <v>212</v>
      </c>
      <c r="N499" s="926">
        <f>'HORA CERTA'!N18</f>
        <v>0.68387096774193545</v>
      </c>
    </row>
    <row r="500" spans="1:14" x14ac:dyDescent="0.25">
      <c r="A500" s="891" t="str">
        <f>'HORA CERTA'!A19</f>
        <v>Telemedicina Endocrinologista (teleconsultas) - 10hrs</v>
      </c>
      <c r="B500" s="945">
        <f>'HORA CERTA'!B19</f>
        <v>31</v>
      </c>
      <c r="C500" s="849">
        <f>'HORA CERTA'!C19</f>
        <v>37</v>
      </c>
      <c r="D500" s="849">
        <f>'HORA CERTA'!D19</f>
        <v>31</v>
      </c>
      <c r="E500" s="849">
        <f>'HORA CERTA'!E19</f>
        <v>43</v>
      </c>
      <c r="F500" s="849">
        <f>'HORA CERTA'!F19</f>
        <v>31</v>
      </c>
      <c r="G500" s="849">
        <f>'HORA CERTA'!G19</f>
        <v>57</v>
      </c>
      <c r="H500" s="849">
        <f>'HORA CERTA'!H19</f>
        <v>31</v>
      </c>
      <c r="I500" s="849">
        <f>'HORA CERTA'!I19</f>
        <v>26</v>
      </c>
      <c r="J500" s="849">
        <f>'HORA CERTA'!J19</f>
        <v>31</v>
      </c>
      <c r="K500" s="849">
        <f>'HORA CERTA'!K19</f>
        <v>1</v>
      </c>
      <c r="L500" s="849">
        <f>'HORA CERTA'!L19</f>
        <v>155</v>
      </c>
      <c r="M500" s="849">
        <f>'HORA CERTA'!M19</f>
        <v>164</v>
      </c>
      <c r="N500" s="926">
        <f>'HORA CERTA'!N19</f>
        <v>1.0580645161290323</v>
      </c>
    </row>
    <row r="501" spans="1:14" x14ac:dyDescent="0.25">
      <c r="A501" s="891" t="str">
        <f>'HORA CERTA'!A20</f>
        <v>Telemedicina Neurologista (teleconsultas) - 10hrs</v>
      </c>
      <c r="B501" s="945">
        <f>'HORA CERTA'!B20</f>
        <v>31</v>
      </c>
      <c r="C501" s="849">
        <f>'HORA CERTA'!C20</f>
        <v>141</v>
      </c>
      <c r="D501" s="849">
        <f>'HORA CERTA'!D20</f>
        <v>31</v>
      </c>
      <c r="E501" s="849">
        <f>'HORA CERTA'!E20</f>
        <v>109</v>
      </c>
      <c r="F501" s="849">
        <f>'HORA CERTA'!F20</f>
        <v>31</v>
      </c>
      <c r="G501" s="849">
        <f>'HORA CERTA'!G20</f>
        <v>39</v>
      </c>
      <c r="H501" s="849">
        <f>'HORA CERTA'!H20</f>
        <v>31</v>
      </c>
      <c r="I501" s="849">
        <f>'HORA CERTA'!I20</f>
        <v>49</v>
      </c>
      <c r="J501" s="849">
        <f>'HORA CERTA'!J20</f>
        <v>31</v>
      </c>
      <c r="K501" s="849">
        <f>'HORA CERTA'!K20</f>
        <v>27</v>
      </c>
      <c r="L501" s="849">
        <f>'HORA CERTA'!L20</f>
        <v>155</v>
      </c>
      <c r="M501" s="849">
        <f>'HORA CERTA'!M20</f>
        <v>365</v>
      </c>
      <c r="N501" s="926">
        <f>'HORA CERTA'!N20</f>
        <v>2.3548387096774195</v>
      </c>
    </row>
    <row r="502" spans="1:14" x14ac:dyDescent="0.25">
      <c r="A502" s="214" t="str">
        <f>'HORA CERTA'!A21</f>
        <v>Cirurgia Geral (consulta) - 12hrs</v>
      </c>
      <c r="B502" s="934" t="str">
        <f>'HORA CERTA'!B21</f>
        <v>s/ meta</v>
      </c>
      <c r="C502" s="92">
        <f>'HORA CERTA'!C21</f>
        <v>1312</v>
      </c>
      <c r="D502" s="92" t="str">
        <f>'HORA CERTA'!D21</f>
        <v>s/ meta</v>
      </c>
      <c r="E502" s="92">
        <f>'HORA CERTA'!E21</f>
        <v>2122</v>
      </c>
      <c r="F502" s="92" t="str">
        <f>'HORA CERTA'!F21</f>
        <v>s/ meta</v>
      </c>
      <c r="G502" s="92">
        <f>'HORA CERTA'!G21</f>
        <v>2646</v>
      </c>
      <c r="H502" s="92" t="str">
        <f>'HORA CERTA'!H21</f>
        <v>s/ meta</v>
      </c>
      <c r="I502" s="92">
        <f>'HORA CERTA'!I21</f>
        <v>1920</v>
      </c>
      <c r="J502" s="92" t="str">
        <f>'HORA CERTA'!J21</f>
        <v>s/ meta</v>
      </c>
      <c r="K502" s="92">
        <f>'HORA CERTA'!K21</f>
        <v>1105</v>
      </c>
      <c r="L502" s="92" t="str">
        <f>'HORA CERTA'!L21</f>
        <v>s/ meta</v>
      </c>
      <c r="M502" s="92">
        <f>'HORA CERTA'!M21</f>
        <v>9105</v>
      </c>
      <c r="N502" s="927" t="str">
        <f>'HORA CERTA'!N21</f>
        <v>-</v>
      </c>
    </row>
    <row r="503" spans="1:14" x14ac:dyDescent="0.25">
      <c r="A503" s="214" t="str">
        <f>'HORA CERTA'!A22</f>
        <v>Cirurgia Pediátrica (consulta) - 12hrs</v>
      </c>
      <c r="B503" s="934" t="str">
        <f>'HORA CERTA'!B22</f>
        <v>s/ meta</v>
      </c>
      <c r="C503" s="92">
        <f>'HORA CERTA'!C22</f>
        <v>88</v>
      </c>
      <c r="D503" s="92" t="str">
        <f>'HORA CERTA'!D22</f>
        <v>s/ meta</v>
      </c>
      <c r="E503" s="92">
        <f>'HORA CERTA'!E22</f>
        <v>132</v>
      </c>
      <c r="F503" s="92" t="str">
        <f>'HORA CERTA'!F22</f>
        <v>s/ meta</v>
      </c>
      <c r="G503" s="92">
        <f>'HORA CERTA'!G22</f>
        <v>121</v>
      </c>
      <c r="H503" s="92" t="str">
        <f>'HORA CERTA'!H22</f>
        <v>s/ meta</v>
      </c>
      <c r="I503" s="92">
        <f>'HORA CERTA'!I22</f>
        <v>75</v>
      </c>
      <c r="J503" s="92" t="str">
        <f>'HORA CERTA'!J22</f>
        <v>s/ meta</v>
      </c>
      <c r="K503" s="92">
        <f>'HORA CERTA'!K22</f>
        <v>109</v>
      </c>
      <c r="L503" s="92" t="str">
        <f>'HORA CERTA'!L22</f>
        <v>s/ meta</v>
      </c>
      <c r="M503" s="92">
        <f>'HORA CERTA'!M22</f>
        <v>525</v>
      </c>
      <c r="N503" s="927" t="str">
        <f>'HORA CERTA'!N22</f>
        <v>-</v>
      </c>
    </row>
    <row r="504" spans="1:14" x14ac:dyDescent="0.25">
      <c r="A504" s="214" t="str">
        <f>'HORA CERTA'!A23</f>
        <v>Ortopedista (consulta) - 12hrs</v>
      </c>
      <c r="B504" s="934">
        <f>'HORA CERTA'!B23</f>
        <v>132</v>
      </c>
      <c r="C504" s="92">
        <f>'HORA CERTA'!C23</f>
        <v>139</v>
      </c>
      <c r="D504" s="92">
        <f>'HORA CERTA'!D23</f>
        <v>132</v>
      </c>
      <c r="E504" s="92">
        <f>'HORA CERTA'!E23</f>
        <v>135</v>
      </c>
      <c r="F504" s="92">
        <f>'HORA CERTA'!F23</f>
        <v>132</v>
      </c>
      <c r="G504" s="92">
        <f>'HORA CERTA'!G23</f>
        <v>171</v>
      </c>
      <c r="H504" s="92">
        <f>'HORA CERTA'!H23</f>
        <v>132</v>
      </c>
      <c r="I504" s="92">
        <f>'HORA CERTA'!I23</f>
        <v>138</v>
      </c>
      <c r="J504" s="92">
        <f>'HORA CERTA'!J23</f>
        <v>132</v>
      </c>
      <c r="K504" s="92">
        <f>'HORA CERTA'!K23</f>
        <v>178</v>
      </c>
      <c r="L504" s="92">
        <f>'HORA CERTA'!L23</f>
        <v>660</v>
      </c>
      <c r="M504" s="92">
        <f>'HORA CERTA'!M23</f>
        <v>761</v>
      </c>
      <c r="N504" s="927">
        <f>'HORA CERTA'!N23</f>
        <v>1.1530303030303031</v>
      </c>
    </row>
    <row r="505" spans="1:14" x14ac:dyDescent="0.25">
      <c r="A505" s="214" t="str">
        <f>'HORA CERTA'!A24</f>
        <v>Urologista (cirurgia) - 12hrs</v>
      </c>
      <c r="B505" s="934" t="str">
        <f>'HORA CERTA'!B24</f>
        <v>s/ meta</v>
      </c>
      <c r="C505" s="92">
        <f>'HORA CERTA'!C24</f>
        <v>120</v>
      </c>
      <c r="D505" s="92" t="str">
        <f>'HORA CERTA'!D24</f>
        <v>s/ meta</v>
      </c>
      <c r="E505" s="92">
        <f>'HORA CERTA'!E24</f>
        <v>93</v>
      </c>
      <c r="F505" s="92" t="str">
        <f>'HORA CERTA'!F24</f>
        <v>s/ meta</v>
      </c>
      <c r="G505" s="92">
        <f>'HORA CERTA'!G24</f>
        <v>124</v>
      </c>
      <c r="H505" s="92" t="str">
        <f>'HORA CERTA'!H24</f>
        <v>s/ meta</v>
      </c>
      <c r="I505" s="92">
        <f>'HORA CERTA'!I24</f>
        <v>119</v>
      </c>
      <c r="J505" s="92" t="str">
        <f>'HORA CERTA'!J24</f>
        <v>s/ meta</v>
      </c>
      <c r="K505" s="92">
        <f>'HORA CERTA'!K24</f>
        <v>130</v>
      </c>
      <c r="L505" s="92" t="str">
        <f>'HORA CERTA'!L24</f>
        <v>s/ meta</v>
      </c>
      <c r="M505" s="92">
        <f>'HORA CERTA'!M24</f>
        <v>586</v>
      </c>
      <c r="N505" s="927" t="str">
        <f>'HORA CERTA'!N24</f>
        <v>-</v>
      </c>
    </row>
    <row r="506" spans="1:14" ht="15.75" thickBot="1" x14ac:dyDescent="0.3">
      <c r="A506" s="214" t="str">
        <f>'HORA CERTA'!A25</f>
        <v>Urologista (consulta) - 12hrs</v>
      </c>
      <c r="B506" s="934">
        <f>'HORA CERTA'!B25</f>
        <v>396</v>
      </c>
      <c r="C506" s="92">
        <f>'HORA CERTA'!C25</f>
        <v>265</v>
      </c>
      <c r="D506" s="92">
        <f>'HORA CERTA'!D25</f>
        <v>396</v>
      </c>
      <c r="E506" s="92">
        <f>'HORA CERTA'!E25</f>
        <v>437</v>
      </c>
      <c r="F506" s="92">
        <f>'HORA CERTA'!F25</f>
        <v>396</v>
      </c>
      <c r="G506" s="92">
        <f>'HORA CERTA'!G25</f>
        <v>428</v>
      </c>
      <c r="H506" s="92">
        <f>'HORA CERTA'!H25</f>
        <v>396</v>
      </c>
      <c r="I506" s="92">
        <f>'HORA CERTA'!I25</f>
        <v>448</v>
      </c>
      <c r="J506" s="92">
        <f>'HORA CERTA'!J25</f>
        <v>396</v>
      </c>
      <c r="K506" s="92">
        <f>'HORA CERTA'!K25</f>
        <v>456</v>
      </c>
      <c r="L506" s="92">
        <f>'HORA CERTA'!L25</f>
        <v>1980</v>
      </c>
      <c r="M506" s="92">
        <f>'HORA CERTA'!M25</f>
        <v>2034</v>
      </c>
      <c r="N506" s="927">
        <f>'HORA CERTA'!N25</f>
        <v>1.0272727272727273</v>
      </c>
    </row>
    <row r="507" spans="1:14" ht="15.75" thickBot="1" x14ac:dyDescent="0.3">
      <c r="A507" s="846" t="str">
        <f>'HORA CERTA'!A26</f>
        <v>TOTAL DE CONSULTAS</v>
      </c>
      <c r="B507" s="946">
        <f>'HORA CERTA'!B26</f>
        <v>3910</v>
      </c>
      <c r="C507" s="848">
        <f>'HORA CERTA'!C26</f>
        <v>4717</v>
      </c>
      <c r="D507" s="848">
        <f>'HORA CERTA'!D26</f>
        <v>3910</v>
      </c>
      <c r="E507" s="848">
        <f>'HORA CERTA'!E26</f>
        <v>5718</v>
      </c>
      <c r="F507" s="848">
        <f>'HORA CERTA'!F26</f>
        <v>3910</v>
      </c>
      <c r="G507" s="848">
        <f>'HORA CERTA'!G26</f>
        <v>6282</v>
      </c>
      <c r="H507" s="848">
        <f>'HORA CERTA'!H26</f>
        <v>3910</v>
      </c>
      <c r="I507" s="848">
        <f>'HORA CERTA'!I26</f>
        <v>5294</v>
      </c>
      <c r="J507" s="848">
        <f>'HORA CERTA'!J26</f>
        <v>3910</v>
      </c>
      <c r="K507" s="848">
        <f>'HORA CERTA'!K26</f>
        <v>4940</v>
      </c>
      <c r="L507" s="848">
        <f>'HORA CERTA'!L26</f>
        <v>19550</v>
      </c>
      <c r="M507" s="848">
        <f>'HORA CERTA'!M26</f>
        <v>26951</v>
      </c>
      <c r="N507" s="928">
        <f>'HORA CERTA'!N26</f>
        <v>1.3785677749360614</v>
      </c>
    </row>
    <row r="508" spans="1:14" x14ac:dyDescent="0.25">
      <c r="A508" s="214" t="str">
        <f>'HORA CERTA'!A30</f>
        <v>Cirurgia Geral (colecistectomia)</v>
      </c>
      <c r="B508" s="934">
        <f>'HORA CERTA'!B30</f>
        <v>130</v>
      </c>
      <c r="C508" s="92">
        <f>'HORA CERTA'!C30</f>
        <v>140</v>
      </c>
      <c r="D508" s="92">
        <f>'HORA CERTA'!D30</f>
        <v>130</v>
      </c>
      <c r="E508" s="92">
        <f>'HORA CERTA'!E30</f>
        <v>140</v>
      </c>
      <c r="F508" s="92" t="str">
        <f>'HORA CERTA'!F30</f>
        <v>s/ meta</v>
      </c>
      <c r="G508" s="92">
        <f>'HORA CERTA'!G30</f>
        <v>154</v>
      </c>
      <c r="H508" s="92" t="str">
        <f>'HORA CERTA'!H30</f>
        <v>s/ meta</v>
      </c>
      <c r="I508" s="92">
        <f>'HORA CERTA'!I30</f>
        <v>148</v>
      </c>
      <c r="J508" s="92" t="str">
        <f>'HORA CERTA'!J30</f>
        <v>s/ meta</v>
      </c>
      <c r="K508" s="92">
        <f>'HORA CERTA'!K30</f>
        <v>150</v>
      </c>
      <c r="L508" s="92">
        <f>'HORA CERTA'!L30</f>
        <v>260</v>
      </c>
      <c r="M508" s="92">
        <f>'HORA CERTA'!M30</f>
        <v>732</v>
      </c>
      <c r="N508" s="927">
        <f>'HORA CERTA'!N30</f>
        <v>2.8153846153846156</v>
      </c>
    </row>
    <row r="509" spans="1:14" x14ac:dyDescent="0.25">
      <c r="A509" s="214" t="str">
        <f>'HORA CERTA'!A31</f>
        <v>Cirurgia Geral (outras)</v>
      </c>
      <c r="B509" s="934">
        <f>'HORA CERTA'!B31</f>
        <v>40</v>
      </c>
      <c r="C509" s="92">
        <f>'HORA CERTA'!C31</f>
        <v>27</v>
      </c>
      <c r="D509" s="92">
        <f>'HORA CERTA'!D31</f>
        <v>40</v>
      </c>
      <c r="E509" s="92">
        <f>'HORA CERTA'!E31</f>
        <v>35</v>
      </c>
      <c r="F509" s="92" t="str">
        <f>'HORA CERTA'!F31</f>
        <v>s/ meta</v>
      </c>
      <c r="G509" s="92">
        <f>'HORA CERTA'!G31</f>
        <v>44</v>
      </c>
      <c r="H509" s="92" t="str">
        <f>'HORA CERTA'!H31</f>
        <v>s/ meta</v>
      </c>
      <c r="I509" s="92">
        <f>'HORA CERTA'!I31</f>
        <v>44</v>
      </c>
      <c r="J509" s="92" t="str">
        <f>'HORA CERTA'!J31</f>
        <v>s/ meta</v>
      </c>
      <c r="K509" s="92">
        <f>'HORA CERTA'!K31</f>
        <v>43</v>
      </c>
      <c r="L509" s="92">
        <f>'HORA CERTA'!L31</f>
        <v>80</v>
      </c>
      <c r="M509" s="92">
        <f>'HORA CERTA'!M31</f>
        <v>193</v>
      </c>
      <c r="N509" s="927">
        <f>'HORA CERTA'!N31</f>
        <v>2.4125000000000001</v>
      </c>
    </row>
    <row r="510" spans="1:14" x14ac:dyDescent="0.25">
      <c r="A510" s="214" t="str">
        <f>'HORA CERTA'!A32</f>
        <v>Cirurgia Urológica</v>
      </c>
      <c r="B510" s="934">
        <f>'HORA CERTA'!B32</f>
        <v>40</v>
      </c>
      <c r="C510" s="92">
        <f>'HORA CERTA'!C32</f>
        <v>42</v>
      </c>
      <c r="D510" s="92">
        <f>'HORA CERTA'!D32</f>
        <v>40</v>
      </c>
      <c r="E510" s="92">
        <f>'HORA CERTA'!E32</f>
        <v>37</v>
      </c>
      <c r="F510" s="92" t="str">
        <f>'HORA CERTA'!F32</f>
        <v>s/ meta</v>
      </c>
      <c r="G510" s="92">
        <f>'HORA CERTA'!G32</f>
        <v>48</v>
      </c>
      <c r="H510" s="92" t="str">
        <f>'HORA CERTA'!H32</f>
        <v>s/ meta</v>
      </c>
      <c r="I510" s="92">
        <f>'HORA CERTA'!I32</f>
        <v>51</v>
      </c>
      <c r="J510" s="92" t="str">
        <f>'HORA CERTA'!J32</f>
        <v>s/ meta</v>
      </c>
      <c r="K510" s="92">
        <f>'HORA CERTA'!K32</f>
        <v>59</v>
      </c>
      <c r="L510" s="92">
        <f>'HORA CERTA'!L32</f>
        <v>80</v>
      </c>
      <c r="M510" s="92">
        <f>'HORA CERTA'!M32</f>
        <v>237</v>
      </c>
      <c r="N510" s="927">
        <f>'HORA CERTA'!N32</f>
        <v>2.9624999999999999</v>
      </c>
    </row>
    <row r="511" spans="1:14" x14ac:dyDescent="0.25">
      <c r="A511" s="214" t="str">
        <f>'HORA CERTA'!A33</f>
        <v>Cirurgia Pediátrica</v>
      </c>
      <c r="B511" s="934">
        <f>'HORA CERTA'!B33</f>
        <v>40</v>
      </c>
      <c r="C511" s="92">
        <f>'HORA CERTA'!C33</f>
        <v>61</v>
      </c>
      <c r="D511" s="92">
        <f>'HORA CERTA'!D33</f>
        <v>40</v>
      </c>
      <c r="E511" s="92">
        <f>'HORA CERTA'!E33</f>
        <v>45</v>
      </c>
      <c r="F511" s="92" t="str">
        <f>'HORA CERTA'!F33</f>
        <v>s/ meta</v>
      </c>
      <c r="G511" s="92">
        <f>'HORA CERTA'!G33</f>
        <v>53</v>
      </c>
      <c r="H511" s="92" t="str">
        <f>'HORA CERTA'!H33</f>
        <v>s/ meta</v>
      </c>
      <c r="I511" s="92">
        <f>'HORA CERTA'!I33</f>
        <v>31</v>
      </c>
      <c r="J511" s="92" t="str">
        <f>'HORA CERTA'!J33</f>
        <v>s/ meta</v>
      </c>
      <c r="K511" s="92">
        <f>'HORA CERTA'!K33</f>
        <v>45</v>
      </c>
      <c r="L511" s="92">
        <f>'HORA CERTA'!L33</f>
        <v>80</v>
      </c>
      <c r="M511" s="92">
        <f>'HORA CERTA'!M33</f>
        <v>235</v>
      </c>
      <c r="N511" s="927">
        <f>'HORA CERTA'!N33</f>
        <v>2.9375</v>
      </c>
    </row>
    <row r="512" spans="1:14" x14ac:dyDescent="0.25">
      <c r="A512" s="216" t="str">
        <f>'HORA CERTA'!A34</f>
        <v>Cirurgia Ginecológica (histeroscopia cirúrgica com ressectoscopia)</v>
      </c>
      <c r="B512" s="934">
        <f>'HORA CERTA'!B34</f>
        <v>25</v>
      </c>
      <c r="C512" s="92">
        <f>'HORA CERTA'!C34</f>
        <v>7</v>
      </c>
      <c r="D512" s="92">
        <f>'HORA CERTA'!D34</f>
        <v>25</v>
      </c>
      <c r="E512" s="92">
        <f>'HORA CERTA'!E34</f>
        <v>9</v>
      </c>
      <c r="F512" s="92" t="str">
        <f>'HORA CERTA'!F34</f>
        <v>s/ meta</v>
      </c>
      <c r="G512" s="92">
        <f>'HORA CERTA'!G34</f>
        <v>7</v>
      </c>
      <c r="H512" s="92" t="str">
        <f>'HORA CERTA'!H34</f>
        <v>s/ meta</v>
      </c>
      <c r="I512" s="92">
        <f>'HORA CERTA'!I34</f>
        <v>15</v>
      </c>
      <c r="J512" s="92" t="str">
        <f>'HORA CERTA'!J34</f>
        <v>s/ meta</v>
      </c>
      <c r="K512" s="92">
        <f>'HORA CERTA'!K34</f>
        <v>14</v>
      </c>
      <c r="L512" s="92">
        <f>'HORA CERTA'!L34</f>
        <v>50</v>
      </c>
      <c r="M512" s="92">
        <f>'HORA CERTA'!M34</f>
        <v>52</v>
      </c>
      <c r="N512" s="927">
        <f>'HORA CERTA'!N34</f>
        <v>1.04</v>
      </c>
    </row>
    <row r="513" spans="1:14" x14ac:dyDescent="0.25">
      <c r="A513" s="216" t="str">
        <f>'HORA CERTA'!A35</f>
        <v>Procedimentos de Odontologia Pacientes Especiais (sob anestesia)</v>
      </c>
      <c r="B513" s="934">
        <f>'HORA CERTA'!B35</f>
        <v>8</v>
      </c>
      <c r="C513" s="92">
        <f>'HORA CERTA'!C35</f>
        <v>7</v>
      </c>
      <c r="D513" s="92">
        <f>'HORA CERTA'!D35</f>
        <v>8</v>
      </c>
      <c r="E513" s="92">
        <f>'HORA CERTA'!E35</f>
        <v>7</v>
      </c>
      <c r="F513" s="92" t="str">
        <f>'HORA CERTA'!F35</f>
        <v>s/ meta</v>
      </c>
      <c r="G513" s="92">
        <f>'HORA CERTA'!G35</f>
        <v>12</v>
      </c>
      <c r="H513" s="92" t="str">
        <f>'HORA CERTA'!H35</f>
        <v>s/ meta</v>
      </c>
      <c r="I513" s="92">
        <f>'HORA CERTA'!I35</f>
        <v>9</v>
      </c>
      <c r="J513" s="92" t="str">
        <f>'HORA CERTA'!J35</f>
        <v>s/ meta</v>
      </c>
      <c r="K513" s="92">
        <f>'HORA CERTA'!K35</f>
        <v>11</v>
      </c>
      <c r="L513" s="92">
        <f>'HORA CERTA'!L35</f>
        <v>16</v>
      </c>
      <c r="M513" s="92">
        <f>'HORA CERTA'!M35</f>
        <v>46</v>
      </c>
      <c r="N513" s="927">
        <f>'HORA CERTA'!N35</f>
        <v>2.875</v>
      </c>
    </row>
    <row r="514" spans="1:14" ht="15.75" thickBot="1" x14ac:dyDescent="0.3">
      <c r="A514" s="214" t="str">
        <f>'HORA CERTA'!A36</f>
        <v>Pequenas Cirurgias</v>
      </c>
      <c r="B514" s="934">
        <f>'HORA CERTA'!B36</f>
        <v>130</v>
      </c>
      <c r="C514" s="92">
        <f>'HORA CERTA'!C36</f>
        <v>554</v>
      </c>
      <c r="D514" s="92">
        <f>'HORA CERTA'!D36</f>
        <v>130</v>
      </c>
      <c r="E514" s="92">
        <f>'HORA CERTA'!E36</f>
        <v>2021</v>
      </c>
      <c r="F514" s="92" t="str">
        <f>'HORA CERTA'!F36</f>
        <v>s/ meta</v>
      </c>
      <c r="G514" s="92">
        <f>'HORA CERTA'!G36</f>
        <v>2682</v>
      </c>
      <c r="H514" s="92" t="str">
        <f>'HORA CERTA'!H36</f>
        <v>s/ meta</v>
      </c>
      <c r="I514" s="92">
        <f>'HORA CERTA'!I36</f>
        <v>1411</v>
      </c>
      <c r="J514" s="92" t="str">
        <f>'HORA CERTA'!J36</f>
        <v>s/ meta</v>
      </c>
      <c r="K514" s="92">
        <f>'HORA CERTA'!K36</f>
        <v>216</v>
      </c>
      <c r="L514" s="92">
        <f>'HORA CERTA'!L36</f>
        <v>260</v>
      </c>
      <c r="M514" s="92">
        <f>'HORA CERTA'!M36</f>
        <v>6884</v>
      </c>
      <c r="N514" s="927">
        <f>'HORA CERTA'!N36</f>
        <v>26.476923076923075</v>
      </c>
    </row>
    <row r="515" spans="1:14" ht="15.75" thickBot="1" x14ac:dyDescent="0.3">
      <c r="A515" s="846" t="str">
        <f>'HORA CERTA'!A37</f>
        <v xml:space="preserve">TOTAL DE CIRURGIAS </v>
      </c>
      <c r="B515" s="946">
        <f>'HORA CERTA'!B37</f>
        <v>413</v>
      </c>
      <c r="C515" s="848">
        <f>'HORA CERTA'!C37</f>
        <v>838</v>
      </c>
      <c r="D515" s="848">
        <f>'HORA CERTA'!D37</f>
        <v>413</v>
      </c>
      <c r="E515" s="848">
        <f>'HORA CERTA'!E37</f>
        <v>2294</v>
      </c>
      <c r="F515" s="848">
        <f>'HORA CERTA'!F37</f>
        <v>0</v>
      </c>
      <c r="G515" s="848">
        <f>'HORA CERTA'!G37</f>
        <v>3000</v>
      </c>
      <c r="H515" s="848">
        <f>'HORA CERTA'!H37</f>
        <v>0</v>
      </c>
      <c r="I515" s="848">
        <f>'HORA CERTA'!I37</f>
        <v>1709</v>
      </c>
      <c r="J515" s="848">
        <f>'HORA CERTA'!J37</f>
        <v>0</v>
      </c>
      <c r="K515" s="848">
        <f>'HORA CERTA'!K37</f>
        <v>538</v>
      </c>
      <c r="L515" s="848">
        <f>'HORA CERTA'!L37</f>
        <v>826</v>
      </c>
      <c r="M515" s="848">
        <f>'HORA CERTA'!M37</f>
        <v>8379</v>
      </c>
      <c r="N515" s="928">
        <f>'HORA CERTA'!N37</f>
        <v>10.14406779661017</v>
      </c>
    </row>
    <row r="516" spans="1:14" x14ac:dyDescent="0.25">
      <c r="A516" s="214" t="str">
        <f>'HORA CERTA'!A41</f>
        <v>Procedimentos de Dermatologia</v>
      </c>
      <c r="B516" s="934">
        <f>'HORA CERTA'!B41</f>
        <v>100</v>
      </c>
      <c r="C516" s="92">
        <f>'HORA CERTA'!C41</f>
        <v>554</v>
      </c>
      <c r="D516" s="92">
        <f>'HORA CERTA'!D41</f>
        <v>100</v>
      </c>
      <c r="E516" s="92">
        <f>'HORA CERTA'!E41</f>
        <v>309</v>
      </c>
      <c r="F516" s="92" t="str">
        <f>'HORA CERTA'!F41</f>
        <v>s/ meta</v>
      </c>
      <c r="G516" s="92">
        <f>'HORA CERTA'!G41</f>
        <v>303</v>
      </c>
      <c r="H516" s="92" t="str">
        <f>'HORA CERTA'!H41</f>
        <v>s/ meta</v>
      </c>
      <c r="I516" s="92">
        <f>'HORA CERTA'!I41</f>
        <v>288</v>
      </c>
      <c r="J516" s="92" t="str">
        <f>'HORA CERTA'!J41</f>
        <v>s/ meta</v>
      </c>
      <c r="K516" s="92">
        <f>'HORA CERTA'!K41</f>
        <v>346</v>
      </c>
      <c r="L516" s="92">
        <f>'HORA CERTA'!L41</f>
        <v>200</v>
      </c>
      <c r="M516" s="92">
        <f>'HORA CERTA'!M41</f>
        <v>1800</v>
      </c>
      <c r="N516" s="927">
        <f>'HORA CERTA'!N41</f>
        <v>9</v>
      </c>
    </row>
    <row r="517" spans="1:14" x14ac:dyDescent="0.25">
      <c r="A517" s="214" t="str">
        <f>'HORA CERTA'!A42</f>
        <v>Curativo Grau II</v>
      </c>
      <c r="B517" s="934">
        <f>'HORA CERTA'!B42</f>
        <v>180</v>
      </c>
      <c r="C517" s="92">
        <f>'HORA CERTA'!C42</f>
        <v>30</v>
      </c>
      <c r="D517" s="92">
        <f>'HORA CERTA'!D42</f>
        <v>180</v>
      </c>
      <c r="E517" s="92">
        <f>'HORA CERTA'!E42</f>
        <v>267</v>
      </c>
      <c r="F517" s="92" t="str">
        <f>'HORA CERTA'!F42</f>
        <v>s/ meta</v>
      </c>
      <c r="G517" s="92">
        <f>'HORA CERTA'!G42</f>
        <v>348</v>
      </c>
      <c r="H517" s="92" t="str">
        <f>'HORA CERTA'!H42</f>
        <v>s/ meta</v>
      </c>
      <c r="I517" s="92">
        <f>'HORA CERTA'!I42</f>
        <v>255</v>
      </c>
      <c r="J517" s="92" t="str">
        <f>'HORA CERTA'!J42</f>
        <v>s/ meta</v>
      </c>
      <c r="K517" s="92">
        <f>'HORA CERTA'!K42</f>
        <v>278</v>
      </c>
      <c r="L517" s="92">
        <f>'HORA CERTA'!L42</f>
        <v>360</v>
      </c>
      <c r="M517" s="92">
        <f>'HORA CERTA'!M42</f>
        <v>1178</v>
      </c>
      <c r="N517" s="927">
        <f>'HORA CERTA'!N42</f>
        <v>3.2722222222222221</v>
      </c>
    </row>
    <row r="518" spans="1:14" ht="15.75" thickBot="1" x14ac:dyDescent="0.3">
      <c r="A518" s="214" t="str">
        <f>'HORA CERTA'!A43</f>
        <v>Fototerapia (sessões)</v>
      </c>
      <c r="B518" s="934">
        <f>'HORA CERTA'!B43</f>
        <v>130</v>
      </c>
      <c r="C518" s="92">
        <f>'HORA CERTA'!C43</f>
        <v>99</v>
      </c>
      <c r="D518" s="92">
        <f>'HORA CERTA'!D43</f>
        <v>130</v>
      </c>
      <c r="E518" s="92">
        <f>'HORA CERTA'!E43</f>
        <v>145</v>
      </c>
      <c r="F518" s="92" t="str">
        <f>'HORA CERTA'!F43</f>
        <v>s/ meta</v>
      </c>
      <c r="G518" s="92">
        <f>'HORA CERTA'!G43</f>
        <v>166</v>
      </c>
      <c r="H518" s="92" t="str">
        <f>'HORA CERTA'!H43</f>
        <v>s/ meta</v>
      </c>
      <c r="I518" s="92">
        <f>'HORA CERTA'!I43</f>
        <v>120</v>
      </c>
      <c r="J518" s="92" t="str">
        <f>'HORA CERTA'!J43</f>
        <v>s/ meta</v>
      </c>
      <c r="K518" s="92">
        <f>'HORA CERTA'!K43</f>
        <v>97</v>
      </c>
      <c r="L518" s="92">
        <f>'HORA CERTA'!L43</f>
        <v>260</v>
      </c>
      <c r="M518" s="92">
        <f>'HORA CERTA'!M43</f>
        <v>627</v>
      </c>
      <c r="N518" s="927">
        <f>'HORA CERTA'!N43</f>
        <v>2.4115384615384614</v>
      </c>
    </row>
    <row r="519" spans="1:14" ht="15.75" thickBot="1" x14ac:dyDescent="0.3">
      <c r="A519" s="846" t="str">
        <f>'HORA CERTA'!A44</f>
        <v>TOTAL PROCEDIMENTOS TERAPEUTICOS</v>
      </c>
      <c r="B519" s="946">
        <f>'HORA CERTA'!B44</f>
        <v>410</v>
      </c>
      <c r="C519" s="848">
        <f>'HORA CERTA'!C44</f>
        <v>683</v>
      </c>
      <c r="D519" s="848">
        <f>'HORA CERTA'!D44</f>
        <v>410</v>
      </c>
      <c r="E519" s="848">
        <f>'HORA CERTA'!E44</f>
        <v>721</v>
      </c>
      <c r="F519" s="848">
        <f>'HORA CERTA'!F44</f>
        <v>0</v>
      </c>
      <c r="G519" s="848">
        <f>'HORA CERTA'!G44</f>
        <v>817</v>
      </c>
      <c r="H519" s="848">
        <f>'HORA CERTA'!H44</f>
        <v>0</v>
      </c>
      <c r="I519" s="848">
        <f>'HORA CERTA'!I44</f>
        <v>663</v>
      </c>
      <c r="J519" s="848">
        <f>'HORA CERTA'!J44</f>
        <v>0</v>
      </c>
      <c r="K519" s="848">
        <f>'HORA CERTA'!K44</f>
        <v>721</v>
      </c>
      <c r="L519" s="848">
        <f>'HORA CERTA'!L44</f>
        <v>820</v>
      </c>
      <c r="M519" s="848">
        <f>'HORA CERTA'!M44</f>
        <v>3605</v>
      </c>
      <c r="N519" s="928">
        <f>'HORA CERTA'!N44</f>
        <v>4.3963414634146343</v>
      </c>
    </row>
    <row r="520" spans="1:14" x14ac:dyDescent="0.25">
      <c r="A520" s="214" t="str">
        <f>'HORA CERTA'!A48</f>
        <v>Histeroscopia (diagnóstica/cirúrgica)</v>
      </c>
      <c r="B520" s="934">
        <f>'HORA CERTA'!B48</f>
        <v>100</v>
      </c>
      <c r="C520" s="92">
        <f>'HORA CERTA'!C48</f>
        <v>41</v>
      </c>
      <c r="D520" s="92">
        <f>'HORA CERTA'!D48</f>
        <v>100</v>
      </c>
      <c r="E520" s="92">
        <f>'HORA CERTA'!E48</f>
        <v>28</v>
      </c>
      <c r="F520" s="92" t="str">
        <f>'HORA CERTA'!F48</f>
        <v>s/ meta</v>
      </c>
      <c r="G520" s="92">
        <f>'HORA CERTA'!G48</f>
        <v>31</v>
      </c>
      <c r="H520" s="92" t="str">
        <f>'HORA CERTA'!H48</f>
        <v>s/ meta</v>
      </c>
      <c r="I520" s="92">
        <f>'HORA CERTA'!I48</f>
        <v>58</v>
      </c>
      <c r="J520" s="92" t="str">
        <f>'HORA CERTA'!J48</f>
        <v>s/ meta</v>
      </c>
      <c r="K520" s="92">
        <f>'HORA CERTA'!K48</f>
        <v>82</v>
      </c>
      <c r="L520" s="92">
        <f>'HORA CERTA'!L48</f>
        <v>200</v>
      </c>
      <c r="M520" s="92">
        <f>'HORA CERTA'!M48</f>
        <v>240</v>
      </c>
      <c r="N520" s="927">
        <f>'HORA CERTA'!N48</f>
        <v>1.2</v>
      </c>
    </row>
    <row r="521" spans="1:14" x14ac:dyDescent="0.25">
      <c r="A521" s="214" t="str">
        <f>'HORA CERTA'!A49</f>
        <v>Endoscopia</v>
      </c>
      <c r="B521" s="934">
        <f>'HORA CERTA'!B49</f>
        <v>95</v>
      </c>
      <c r="C521" s="92">
        <f>'HORA CERTA'!C49</f>
        <v>110</v>
      </c>
      <c r="D521" s="92">
        <f>'HORA CERTA'!D49</f>
        <v>95</v>
      </c>
      <c r="E521" s="92">
        <f>'HORA CERTA'!E49</f>
        <v>97</v>
      </c>
      <c r="F521" s="92" t="str">
        <f>'HORA CERTA'!F49</f>
        <v>s/ meta</v>
      </c>
      <c r="G521" s="92">
        <f>'HORA CERTA'!G49</f>
        <v>100</v>
      </c>
      <c r="H521" s="92" t="str">
        <f>'HORA CERTA'!H49</f>
        <v>s/ meta</v>
      </c>
      <c r="I521" s="92">
        <f>'HORA CERTA'!I49</f>
        <v>112</v>
      </c>
      <c r="J521" s="92" t="str">
        <f>'HORA CERTA'!J49</f>
        <v>s/ meta</v>
      </c>
      <c r="K521" s="92">
        <f>'HORA CERTA'!K49</f>
        <v>117</v>
      </c>
      <c r="L521" s="92">
        <f>'HORA CERTA'!L49</f>
        <v>190</v>
      </c>
      <c r="M521" s="92">
        <f>'HORA CERTA'!M49</f>
        <v>536</v>
      </c>
      <c r="N521" s="927">
        <f>'HORA CERTA'!N49</f>
        <v>2.8210526315789473</v>
      </c>
    </row>
    <row r="522" spans="1:14" x14ac:dyDescent="0.25">
      <c r="A522" s="214" t="str">
        <f>'HORA CERTA'!A50</f>
        <v>Colonoscopia (com ou sem sedação)</v>
      </c>
      <c r="B522" s="934">
        <f>'HORA CERTA'!B50</f>
        <v>140</v>
      </c>
      <c r="C522" s="92">
        <f>'HORA CERTA'!C50</f>
        <v>146</v>
      </c>
      <c r="D522" s="92">
        <f>'HORA CERTA'!D50</f>
        <v>140</v>
      </c>
      <c r="E522" s="92">
        <f>'HORA CERTA'!E50</f>
        <v>131</v>
      </c>
      <c r="F522" s="92" t="str">
        <f>'HORA CERTA'!F50</f>
        <v>s/ meta</v>
      </c>
      <c r="G522" s="92">
        <f>'HORA CERTA'!G50</f>
        <v>159</v>
      </c>
      <c r="H522" s="92" t="str">
        <f>'HORA CERTA'!H50</f>
        <v>s/ meta</v>
      </c>
      <c r="I522" s="92">
        <f>'HORA CERTA'!I50</f>
        <v>144</v>
      </c>
      <c r="J522" s="92" t="str">
        <f>'HORA CERTA'!J50</f>
        <v>s/ meta</v>
      </c>
      <c r="K522" s="92">
        <f>'HORA CERTA'!K50</f>
        <v>158</v>
      </c>
      <c r="L522" s="92">
        <f>'HORA CERTA'!L50</f>
        <v>280</v>
      </c>
      <c r="M522" s="92">
        <f>'HORA CERTA'!M50</f>
        <v>738</v>
      </c>
      <c r="N522" s="927">
        <f>'HORA CERTA'!N50</f>
        <v>2.6357142857142857</v>
      </c>
    </row>
    <row r="523" spans="1:14" x14ac:dyDescent="0.25">
      <c r="A523" s="214" t="str">
        <f>'HORA CERTA'!A51</f>
        <v>Nasofibroscopia/Laringoscopia</v>
      </c>
      <c r="B523" s="934">
        <f>'HORA CERTA'!B51</f>
        <v>170</v>
      </c>
      <c r="C523" s="92">
        <f>'HORA CERTA'!C51</f>
        <v>217</v>
      </c>
      <c r="D523" s="92">
        <f>'HORA CERTA'!D51</f>
        <v>170</v>
      </c>
      <c r="E523" s="92">
        <f>'HORA CERTA'!E51</f>
        <v>200</v>
      </c>
      <c r="F523" s="92" t="str">
        <f>'HORA CERTA'!F51</f>
        <v>s/ meta</v>
      </c>
      <c r="G523" s="92">
        <f>'HORA CERTA'!G51</f>
        <v>180</v>
      </c>
      <c r="H523" s="92" t="str">
        <f>'HORA CERTA'!H51</f>
        <v>s/ meta</v>
      </c>
      <c r="I523" s="92">
        <f>'HORA CERTA'!I51</f>
        <v>211</v>
      </c>
      <c r="J523" s="92" t="str">
        <f>'HORA CERTA'!J51</f>
        <v>s/ meta</v>
      </c>
      <c r="K523" s="92">
        <f>'HORA CERTA'!K51</f>
        <v>173</v>
      </c>
      <c r="L523" s="92">
        <f>'HORA CERTA'!L51</f>
        <v>340</v>
      </c>
      <c r="M523" s="92">
        <f>'HORA CERTA'!M51</f>
        <v>981</v>
      </c>
      <c r="N523" s="927">
        <f>'HORA CERTA'!N51</f>
        <v>2.8852941176470588</v>
      </c>
    </row>
    <row r="524" spans="1:14" ht="15.75" thickBot="1" x14ac:dyDescent="0.3">
      <c r="A524" s="214" t="str">
        <f>'HORA CERTA'!A52</f>
        <v>Eletroneuromiografia</v>
      </c>
      <c r="B524" s="934">
        <f>'HORA CERTA'!B52</f>
        <v>140</v>
      </c>
      <c r="C524" s="92">
        <f>'HORA CERTA'!C52</f>
        <v>188</v>
      </c>
      <c r="D524" s="92">
        <f>'HORA CERTA'!D52</f>
        <v>140</v>
      </c>
      <c r="E524" s="92">
        <f>'HORA CERTA'!E52</f>
        <v>170</v>
      </c>
      <c r="F524" s="92" t="str">
        <f>'HORA CERTA'!F52</f>
        <v>s/ meta</v>
      </c>
      <c r="G524" s="92">
        <f>'HORA CERTA'!G52</f>
        <v>157</v>
      </c>
      <c r="H524" s="92" t="str">
        <f>'HORA CERTA'!H52</f>
        <v>s/ meta</v>
      </c>
      <c r="I524" s="92">
        <f>'HORA CERTA'!I52</f>
        <v>173</v>
      </c>
      <c r="J524" s="92" t="str">
        <f>'HORA CERTA'!J52</f>
        <v>s/ meta</v>
      </c>
      <c r="K524" s="92">
        <f>'HORA CERTA'!K52</f>
        <v>192</v>
      </c>
      <c r="L524" s="92">
        <f>'HORA CERTA'!L52</f>
        <v>280</v>
      </c>
      <c r="M524" s="92">
        <f>'HORA CERTA'!M52</f>
        <v>880</v>
      </c>
      <c r="N524" s="927">
        <f>'HORA CERTA'!N52</f>
        <v>3.1428571428571428</v>
      </c>
    </row>
    <row r="525" spans="1:14" ht="15.75" thickBot="1" x14ac:dyDescent="0.3">
      <c r="A525" s="846" t="str">
        <f>'HORA CERTA'!A53</f>
        <v>TOTAL EXAMES</v>
      </c>
      <c r="B525" s="946">
        <f>'HORA CERTA'!B53</f>
        <v>645</v>
      </c>
      <c r="C525" s="848">
        <f>'HORA CERTA'!C53</f>
        <v>702</v>
      </c>
      <c r="D525" s="848">
        <f>'HORA CERTA'!D53</f>
        <v>645</v>
      </c>
      <c r="E525" s="848">
        <f>'HORA CERTA'!E53</f>
        <v>626</v>
      </c>
      <c r="F525" s="848">
        <f>'HORA CERTA'!F53</f>
        <v>0</v>
      </c>
      <c r="G525" s="848">
        <f>'HORA CERTA'!G53</f>
        <v>627</v>
      </c>
      <c r="H525" s="848">
        <f>'HORA CERTA'!H53</f>
        <v>0</v>
      </c>
      <c r="I525" s="848">
        <f>'HORA CERTA'!I53</f>
        <v>698</v>
      </c>
      <c r="J525" s="848">
        <f>'HORA CERTA'!J53</f>
        <v>0</v>
      </c>
      <c r="K525" s="848">
        <f>'HORA CERTA'!K53</f>
        <v>722</v>
      </c>
      <c r="L525" s="848">
        <f>'HORA CERTA'!L53</f>
        <v>1290</v>
      </c>
      <c r="M525" s="848">
        <f>'HORA CERTA'!M53</f>
        <v>3375</v>
      </c>
      <c r="N525" s="928">
        <f>'HORA CERTA'!N53</f>
        <v>2.6162790697674421</v>
      </c>
    </row>
    <row r="527" spans="1:14" ht="15.75" x14ac:dyDescent="0.25">
      <c r="A527" s="936" t="s">
        <v>671</v>
      </c>
      <c r="B527" s="947"/>
      <c r="C527" s="937"/>
      <c r="D527" s="938"/>
      <c r="E527" s="938"/>
      <c r="F527" s="938"/>
      <c r="G527" s="938"/>
      <c r="H527" s="938"/>
      <c r="I527" s="938"/>
      <c r="J527" s="938"/>
      <c r="K527" s="938"/>
      <c r="L527" s="937"/>
      <c r="M527" s="937"/>
      <c r="N527" s="937"/>
    </row>
    <row r="528" spans="1:14" x14ac:dyDescent="0.25">
      <c r="A528" s="919"/>
      <c r="B528" s="981" t="s">
        <v>486</v>
      </c>
      <c r="C528" s="981"/>
      <c r="D528" s="981" t="s">
        <v>682</v>
      </c>
      <c r="E528" s="981"/>
      <c r="F528" s="981" t="s">
        <v>683</v>
      </c>
      <c r="G528" s="981"/>
      <c r="H528" s="981" t="s">
        <v>684</v>
      </c>
      <c r="I528" s="981"/>
      <c r="J528" s="981" t="s">
        <v>688</v>
      </c>
      <c r="K528" s="981"/>
      <c r="L528" s="996" t="s">
        <v>487</v>
      </c>
      <c r="M528" s="996"/>
      <c r="N528" s="996"/>
    </row>
    <row r="529" spans="1:14" ht="15.75" thickBot="1" x14ac:dyDescent="0.3">
      <c r="A529" s="844" t="s">
        <v>14</v>
      </c>
      <c r="B529" s="941" t="s">
        <v>489</v>
      </c>
      <c r="C529" s="850" t="s">
        <v>488</v>
      </c>
      <c r="D529" s="920" t="s">
        <v>489</v>
      </c>
      <c r="E529" s="850" t="s">
        <v>488</v>
      </c>
      <c r="F529" s="920" t="s">
        <v>489</v>
      </c>
      <c r="G529" s="850" t="s">
        <v>488</v>
      </c>
      <c r="H529" s="920" t="s">
        <v>489</v>
      </c>
      <c r="I529" s="850" t="s">
        <v>488</v>
      </c>
      <c r="J529" s="920" t="s">
        <v>489</v>
      </c>
      <c r="K529" s="850" t="s">
        <v>488</v>
      </c>
      <c r="L529" s="850" t="s">
        <v>680</v>
      </c>
      <c r="M529" s="850" t="s">
        <v>681</v>
      </c>
      <c r="N529" s="922" t="s">
        <v>1</v>
      </c>
    </row>
    <row r="530" spans="1:14" ht="15.75" thickTop="1" x14ac:dyDescent="0.25">
      <c r="A530" s="214" t="str">
        <f>SADT!A9</f>
        <v>M.A.P.A.</v>
      </c>
      <c r="B530" s="934">
        <f>SADT!B9</f>
        <v>170</v>
      </c>
      <c r="C530" s="92">
        <f>SADT!C9</f>
        <v>172</v>
      </c>
      <c r="D530" s="92">
        <f>SADT!D9</f>
        <v>170</v>
      </c>
      <c r="E530" s="92">
        <f>SADT!E9</f>
        <v>166</v>
      </c>
      <c r="F530" s="92" t="str">
        <f>SADT!F9</f>
        <v>s/ meta</v>
      </c>
      <c r="G530" s="92">
        <f>SADT!G9</f>
        <v>199</v>
      </c>
      <c r="H530" s="92" t="str">
        <f>SADT!H9</f>
        <v>s/ meta</v>
      </c>
      <c r="I530" s="92">
        <f>SADT!I9</f>
        <v>209</v>
      </c>
      <c r="J530" s="92" t="str">
        <f>SADT!J9</f>
        <v>s/ meta</v>
      </c>
      <c r="K530" s="92">
        <f>SADT!K9</f>
        <v>271</v>
      </c>
      <c r="L530" s="92">
        <f>SADT!L9</f>
        <v>340</v>
      </c>
      <c r="M530" s="92">
        <f>SADT!M9</f>
        <v>1017</v>
      </c>
      <c r="N530" s="927">
        <f>SADT!N9</f>
        <v>2.9911764705882353</v>
      </c>
    </row>
    <row r="531" spans="1:14" x14ac:dyDescent="0.25">
      <c r="A531" s="214" t="str">
        <f>SADT!A10</f>
        <v>Holter</v>
      </c>
      <c r="B531" s="934">
        <f>SADT!B10</f>
        <v>160</v>
      </c>
      <c r="C531" s="92">
        <f>SADT!C10</f>
        <v>162</v>
      </c>
      <c r="D531" s="92">
        <f>SADT!D10</f>
        <v>160</v>
      </c>
      <c r="E531" s="92">
        <f>SADT!E10</f>
        <v>92</v>
      </c>
      <c r="F531" s="92" t="str">
        <f>SADT!F10</f>
        <v>s/ meta</v>
      </c>
      <c r="G531" s="92">
        <f>SADT!G10</f>
        <v>118</v>
      </c>
      <c r="H531" s="92" t="str">
        <f>SADT!H10</f>
        <v>s/ meta</v>
      </c>
      <c r="I531" s="92">
        <f>SADT!I10</f>
        <v>156</v>
      </c>
      <c r="J531" s="92" t="str">
        <f>SADT!J10</f>
        <v>s/ meta</v>
      </c>
      <c r="K531" s="92">
        <f>SADT!K10</f>
        <v>495</v>
      </c>
      <c r="L531" s="92">
        <f>SADT!L10</f>
        <v>320</v>
      </c>
      <c r="M531" s="92">
        <f>SADT!M10</f>
        <v>1023</v>
      </c>
      <c r="N531" s="927">
        <f>SADT!N10</f>
        <v>3.1968749999999999</v>
      </c>
    </row>
    <row r="532" spans="1:14" x14ac:dyDescent="0.25">
      <c r="A532" s="214" t="str">
        <f>SADT!A11</f>
        <v>Teste Ergométrico</v>
      </c>
      <c r="B532" s="934">
        <f>SADT!B11</f>
        <v>210</v>
      </c>
      <c r="C532" s="92">
        <f>SADT!C11</f>
        <v>225</v>
      </c>
      <c r="D532" s="92">
        <f>SADT!D11</f>
        <v>210</v>
      </c>
      <c r="E532" s="92">
        <f>SADT!E11</f>
        <v>62</v>
      </c>
      <c r="F532" s="92" t="str">
        <f>SADT!F11</f>
        <v>s/ meta</v>
      </c>
      <c r="G532" s="92">
        <f>SADT!G11</f>
        <v>189</v>
      </c>
      <c r="H532" s="92" t="str">
        <f>SADT!H11</f>
        <v>s/ meta</v>
      </c>
      <c r="I532" s="92">
        <f>SADT!I11</f>
        <v>192</v>
      </c>
      <c r="J532" s="92" t="str">
        <f>SADT!J11</f>
        <v>s/ meta</v>
      </c>
      <c r="K532" s="92">
        <f>SADT!K11</f>
        <v>217</v>
      </c>
      <c r="L532" s="92">
        <f>SADT!L11</f>
        <v>420</v>
      </c>
      <c r="M532" s="92">
        <f>SADT!M11</f>
        <v>885</v>
      </c>
      <c r="N532" s="927">
        <f>SADT!N11</f>
        <v>2.1071428571428572</v>
      </c>
    </row>
    <row r="533" spans="1:14" x14ac:dyDescent="0.25">
      <c r="A533" s="214" t="str">
        <f>SADT!A12</f>
        <v xml:space="preserve">Ultrassonografia Geral </v>
      </c>
      <c r="B533" s="934">
        <f>SADT!B12</f>
        <v>350</v>
      </c>
      <c r="C533" s="92">
        <f>SADT!C12</f>
        <v>220</v>
      </c>
      <c r="D533" s="92">
        <f>SADT!D12</f>
        <v>350</v>
      </c>
      <c r="E533" s="92">
        <f>SADT!E12</f>
        <v>193</v>
      </c>
      <c r="F533" s="92" t="str">
        <f>SADT!F12</f>
        <v>s/ meta</v>
      </c>
      <c r="G533" s="92">
        <f>SADT!G12</f>
        <v>385</v>
      </c>
      <c r="H533" s="92" t="str">
        <f>SADT!H12</f>
        <v>s/ meta</v>
      </c>
      <c r="I533" s="92">
        <f>SADT!I12</f>
        <v>206</v>
      </c>
      <c r="J533" s="92" t="str">
        <f>SADT!J12</f>
        <v>s/ meta</v>
      </c>
      <c r="K533" s="92">
        <f>SADT!K12</f>
        <v>433</v>
      </c>
      <c r="L533" s="92">
        <f>SADT!L12</f>
        <v>700</v>
      </c>
      <c r="M533" s="92">
        <f>SADT!M12</f>
        <v>1437</v>
      </c>
      <c r="N533" s="927">
        <f>SADT!N12</f>
        <v>2.0528571428571429</v>
      </c>
    </row>
    <row r="534" spans="1:14" x14ac:dyDescent="0.25">
      <c r="A534" s="214" t="str">
        <f>SADT!A13</f>
        <v xml:space="preserve">Ultrassonogragia com Doppler Vascular </v>
      </c>
      <c r="B534" s="934">
        <f>SADT!B13</f>
        <v>220</v>
      </c>
      <c r="C534" s="92">
        <f>SADT!C13</f>
        <v>304</v>
      </c>
      <c r="D534" s="92">
        <f>SADT!D13</f>
        <v>220</v>
      </c>
      <c r="E534" s="92">
        <f>SADT!E13</f>
        <v>290</v>
      </c>
      <c r="F534" s="92" t="str">
        <f>SADT!F13</f>
        <v>s/ meta</v>
      </c>
      <c r="G534" s="92">
        <f>SADT!G13</f>
        <v>364</v>
      </c>
      <c r="H534" s="92" t="str">
        <f>SADT!H13</f>
        <v>s/ meta</v>
      </c>
      <c r="I534" s="92">
        <f>SADT!I13</f>
        <v>325</v>
      </c>
      <c r="J534" s="92" t="str">
        <f>SADT!J13</f>
        <v>s/ meta</v>
      </c>
      <c r="K534" s="92">
        <f>SADT!K13</f>
        <v>238</v>
      </c>
      <c r="L534" s="92">
        <f>SADT!L13</f>
        <v>440</v>
      </c>
      <c r="M534" s="92">
        <f>SADT!M13</f>
        <v>1521</v>
      </c>
      <c r="N534" s="927">
        <f>SADT!N13</f>
        <v>3.456818181818182</v>
      </c>
    </row>
    <row r="535" spans="1:14" x14ac:dyDescent="0.25">
      <c r="A535" s="214" t="str">
        <f>SADT!A14</f>
        <v xml:space="preserve">Ecocardiografia </v>
      </c>
      <c r="B535" s="934">
        <f>SADT!B14</f>
        <v>220</v>
      </c>
      <c r="C535" s="92">
        <f>SADT!C14</f>
        <v>356</v>
      </c>
      <c r="D535" s="92">
        <f>SADT!D14</f>
        <v>220</v>
      </c>
      <c r="E535" s="92">
        <f>SADT!E14</f>
        <v>309</v>
      </c>
      <c r="F535" s="92" t="str">
        <f>SADT!F14</f>
        <v>s/ meta</v>
      </c>
      <c r="G535" s="92">
        <f>SADT!G14</f>
        <v>321</v>
      </c>
      <c r="H535" s="92" t="str">
        <f>SADT!H14</f>
        <v>s/ meta</v>
      </c>
      <c r="I535" s="92">
        <f>SADT!I14</f>
        <v>202</v>
      </c>
      <c r="J535" s="92" t="str">
        <f>SADT!J14</f>
        <v>s/ meta</v>
      </c>
      <c r="K535" s="92">
        <f>SADT!K14</f>
        <v>362</v>
      </c>
      <c r="L535" s="92">
        <f>SADT!L14</f>
        <v>440</v>
      </c>
      <c r="M535" s="92">
        <f>SADT!M14</f>
        <v>1550</v>
      </c>
      <c r="N535" s="927">
        <f>SADT!N14</f>
        <v>3.5227272727272729</v>
      </c>
    </row>
    <row r="536" spans="1:14" ht="15.75" thickBot="1" x14ac:dyDescent="0.3">
      <c r="A536" s="214" t="str">
        <f>SADT!A15</f>
        <v xml:space="preserve">RAIO-X </v>
      </c>
      <c r="B536" s="934" t="str">
        <f>SADT!B15</f>
        <v>s/ meta</v>
      </c>
      <c r="C536" s="92">
        <f>SADT!C15</f>
        <v>495</v>
      </c>
      <c r="D536" s="92" t="str">
        <f>SADT!D15</f>
        <v>s/ meta</v>
      </c>
      <c r="E536" s="92">
        <f>SADT!E15</f>
        <v>512</v>
      </c>
      <c r="F536" s="92" t="str">
        <f>SADT!F15</f>
        <v>s/ meta</v>
      </c>
      <c r="G536" s="92">
        <f>SADT!G15</f>
        <v>477</v>
      </c>
      <c r="H536" s="92" t="str">
        <f>SADT!H15</f>
        <v>s/ meta</v>
      </c>
      <c r="I536" s="92">
        <f>SADT!I15</f>
        <v>439</v>
      </c>
      <c r="J536" s="92" t="str">
        <f>SADT!J15</f>
        <v>s/ meta</v>
      </c>
      <c r="K536" s="92">
        <f>SADT!K15</f>
        <v>564</v>
      </c>
      <c r="L536" s="92" t="str">
        <f>SADT!L15</f>
        <v>s/ meta</v>
      </c>
      <c r="M536" s="92">
        <f>SADT!M15</f>
        <v>2487</v>
      </c>
      <c r="N536" s="927" t="str">
        <f>SADT!N15</f>
        <v>-</v>
      </c>
    </row>
    <row r="537" spans="1:14" ht="15.75" thickBot="1" x14ac:dyDescent="0.3">
      <c r="A537" s="846" t="str">
        <f>SADT!A16</f>
        <v xml:space="preserve">TOTAL </v>
      </c>
      <c r="B537" s="946">
        <f>SADT!B16</f>
        <v>1330</v>
      </c>
      <c r="C537" s="848">
        <f>SADT!C16</f>
        <v>1934</v>
      </c>
      <c r="D537" s="848">
        <f>SADT!D16</f>
        <v>1330</v>
      </c>
      <c r="E537" s="848">
        <f>SADT!E16</f>
        <v>1624</v>
      </c>
      <c r="F537" s="848">
        <f>SADT!F16</f>
        <v>0</v>
      </c>
      <c r="G537" s="848">
        <f>SADT!G16</f>
        <v>2053</v>
      </c>
      <c r="H537" s="848">
        <f>SADT!H16</f>
        <v>0</v>
      </c>
      <c r="I537" s="848">
        <f>SADT!I16</f>
        <v>1729</v>
      </c>
      <c r="J537" s="848">
        <f>SADT!J16</f>
        <v>0</v>
      </c>
      <c r="K537" s="848">
        <f>SADT!K16</f>
        <v>2580</v>
      </c>
      <c r="L537" s="848">
        <f>SADT!L16</f>
        <v>2660</v>
      </c>
      <c r="M537" s="848">
        <f>SADT!M16</f>
        <v>9920</v>
      </c>
      <c r="N537" s="928">
        <f>SADT!N16</f>
        <v>3.7293233082706765</v>
      </c>
    </row>
    <row r="539" spans="1:14" ht="15.75" x14ac:dyDescent="0.25">
      <c r="A539" s="936" t="s">
        <v>672</v>
      </c>
      <c r="B539" s="947"/>
      <c r="C539" s="937"/>
      <c r="D539" s="938"/>
      <c r="E539" s="938"/>
      <c r="F539" s="938"/>
      <c r="G539" s="938"/>
      <c r="H539" s="938"/>
      <c r="I539" s="938"/>
      <c r="J539" s="938"/>
      <c r="K539" s="938"/>
      <c r="L539" s="937"/>
      <c r="M539" s="937"/>
      <c r="N539" s="937"/>
    </row>
    <row r="540" spans="1:14" x14ac:dyDescent="0.25">
      <c r="A540" s="919"/>
      <c r="B540" s="981" t="s">
        <v>486</v>
      </c>
      <c r="C540" s="981"/>
      <c r="D540" s="981" t="s">
        <v>682</v>
      </c>
      <c r="E540" s="981"/>
      <c r="F540" s="981" t="s">
        <v>683</v>
      </c>
      <c r="G540" s="981"/>
      <c r="H540" s="981" t="s">
        <v>684</v>
      </c>
      <c r="I540" s="981"/>
      <c r="J540" s="981" t="s">
        <v>688</v>
      </c>
      <c r="K540" s="981"/>
      <c r="L540" s="996" t="s">
        <v>487</v>
      </c>
      <c r="M540" s="996"/>
      <c r="N540" s="996"/>
    </row>
    <row r="541" spans="1:14" ht="15.75" thickBot="1" x14ac:dyDescent="0.3">
      <c r="A541" s="844" t="s">
        <v>14</v>
      </c>
      <c r="B541" s="941" t="s">
        <v>489</v>
      </c>
      <c r="C541" s="850" t="s">
        <v>488</v>
      </c>
      <c r="D541" s="920" t="s">
        <v>489</v>
      </c>
      <c r="E541" s="850" t="s">
        <v>488</v>
      </c>
      <c r="F541" s="920" t="s">
        <v>489</v>
      </c>
      <c r="G541" s="850" t="s">
        <v>488</v>
      </c>
      <c r="H541" s="920" t="s">
        <v>489</v>
      </c>
      <c r="I541" s="850" t="s">
        <v>488</v>
      </c>
      <c r="J541" s="920" t="s">
        <v>489</v>
      </c>
      <c r="K541" s="850" t="s">
        <v>488</v>
      </c>
      <c r="L541" s="850" t="s">
        <v>680</v>
      </c>
      <c r="M541" s="850" t="s">
        <v>681</v>
      </c>
      <c r="N541" s="922" t="s">
        <v>1</v>
      </c>
    </row>
    <row r="542" spans="1:14" ht="15.75" thickTop="1" x14ac:dyDescent="0.25">
      <c r="A542" s="214" t="str">
        <f>SADT!A21</f>
        <v xml:space="preserve">RAIO-X </v>
      </c>
      <c r="B542" s="934" t="str">
        <f>SADT!B21</f>
        <v>s/ meta</v>
      </c>
      <c r="C542" s="92">
        <f>SADT!C21</f>
        <v>919</v>
      </c>
      <c r="D542" s="92" t="str">
        <f>SADT!D21</f>
        <v>s/ meta</v>
      </c>
      <c r="E542" s="92">
        <f>SADT!E21</f>
        <v>898</v>
      </c>
      <c r="F542" s="92" t="str">
        <f>SADT!F21</f>
        <v>s/ meta</v>
      </c>
      <c r="G542" s="92">
        <f>SADT!G21</f>
        <v>706</v>
      </c>
      <c r="H542" s="92" t="str">
        <f>SADT!H21</f>
        <v>s/ meta</v>
      </c>
      <c r="I542" s="92">
        <f>SADT!I21</f>
        <v>860</v>
      </c>
      <c r="J542" s="92" t="str">
        <f>SADT!J21</f>
        <v>s/ meta</v>
      </c>
      <c r="K542" s="92">
        <f>SADT!K21</f>
        <v>838</v>
      </c>
      <c r="L542" s="92" t="str">
        <f>SADT!L21</f>
        <v>s/ meta</v>
      </c>
      <c r="M542" s="92">
        <f>SADT!M21</f>
        <v>4221</v>
      </c>
      <c r="N542" s="927" t="str">
        <f>SADT!N21</f>
        <v>-</v>
      </c>
    </row>
    <row r="543" spans="1:14" x14ac:dyDescent="0.25">
      <c r="A543" s="214" t="str">
        <f>SADT!A22</f>
        <v>Ultrassonografia Geral</v>
      </c>
      <c r="B543" s="934">
        <f>SADT!B22</f>
        <v>420</v>
      </c>
      <c r="C543" s="92">
        <f>SADT!C22</f>
        <v>430</v>
      </c>
      <c r="D543" s="92">
        <f>SADT!D22</f>
        <v>420</v>
      </c>
      <c r="E543" s="92">
        <f>SADT!E22</f>
        <v>439</v>
      </c>
      <c r="F543" s="92" t="str">
        <f>SADT!F22</f>
        <v>s/ meta</v>
      </c>
      <c r="G543" s="92">
        <f>SADT!G22</f>
        <v>312</v>
      </c>
      <c r="H543" s="92" t="str">
        <f>SADT!H22</f>
        <v>s/ meta</v>
      </c>
      <c r="I543" s="92">
        <f>SADT!I22</f>
        <v>433</v>
      </c>
      <c r="J543" s="92" t="str">
        <f>SADT!J22</f>
        <v>s/ meta</v>
      </c>
      <c r="K543" s="92">
        <f>SADT!K22</f>
        <v>516</v>
      </c>
      <c r="L543" s="92">
        <f>SADT!L22</f>
        <v>840</v>
      </c>
      <c r="M543" s="92">
        <f>SADT!M22</f>
        <v>2130</v>
      </c>
      <c r="N543" s="927">
        <f>SADT!N22</f>
        <v>2.5357142857142856</v>
      </c>
    </row>
    <row r="544" spans="1:14" x14ac:dyDescent="0.25">
      <c r="A544" s="214" t="str">
        <f>SADT!A23</f>
        <v>Ultrassonografia Doppler Vascular</v>
      </c>
      <c r="B544" s="934">
        <f>SADT!B23</f>
        <v>44</v>
      </c>
      <c r="C544" s="92">
        <f>SADT!C23</f>
        <v>47</v>
      </c>
      <c r="D544" s="92">
        <f>SADT!D23</f>
        <v>44</v>
      </c>
      <c r="E544" s="92">
        <f>SADT!E23</f>
        <v>66</v>
      </c>
      <c r="F544" s="92" t="str">
        <f>SADT!F23</f>
        <v>s/ meta</v>
      </c>
      <c r="G544" s="92">
        <f>SADT!G23</f>
        <v>50</v>
      </c>
      <c r="H544" s="92" t="str">
        <f>SADT!H23</f>
        <v>s/ meta</v>
      </c>
      <c r="I544" s="92">
        <f>SADT!I23</f>
        <v>69</v>
      </c>
      <c r="J544" s="92" t="str">
        <f>SADT!J23</f>
        <v>s/ meta</v>
      </c>
      <c r="K544" s="92">
        <f>SADT!K23</f>
        <v>98</v>
      </c>
      <c r="L544" s="92">
        <f>SADT!L23</f>
        <v>88</v>
      </c>
      <c r="M544" s="92">
        <f>SADT!M23</f>
        <v>330</v>
      </c>
      <c r="N544" s="927">
        <f>SADT!N23</f>
        <v>3.75</v>
      </c>
    </row>
    <row r="545" spans="1:14" x14ac:dyDescent="0.25">
      <c r="A545" s="214" t="str">
        <f>SADT!A24</f>
        <v>Ultrassonografia Obstétrico</v>
      </c>
      <c r="B545" s="934">
        <f>SADT!B24</f>
        <v>80</v>
      </c>
      <c r="C545" s="92">
        <f>SADT!C24</f>
        <v>52</v>
      </c>
      <c r="D545" s="92">
        <f>SADT!D24</f>
        <v>80</v>
      </c>
      <c r="E545" s="92">
        <f>SADT!E24</f>
        <v>129</v>
      </c>
      <c r="F545" s="92" t="str">
        <f>SADT!F24</f>
        <v>s/ meta</v>
      </c>
      <c r="G545" s="92">
        <f>SADT!G24</f>
        <v>12</v>
      </c>
      <c r="H545" s="92" t="str">
        <f>SADT!H24</f>
        <v>s/ meta</v>
      </c>
      <c r="I545" s="92">
        <f>SADT!I24</f>
        <v>181</v>
      </c>
      <c r="J545" s="92" t="str">
        <f>SADT!J24</f>
        <v>s/ meta</v>
      </c>
      <c r="K545" s="92">
        <f>SADT!K24</f>
        <v>101</v>
      </c>
      <c r="L545" s="92">
        <f>SADT!L24</f>
        <v>160</v>
      </c>
      <c r="M545" s="92">
        <f>SADT!M24</f>
        <v>475</v>
      </c>
      <c r="N545" s="927">
        <f>SADT!N24</f>
        <v>2.96875</v>
      </c>
    </row>
    <row r="546" spans="1:14" x14ac:dyDescent="0.25">
      <c r="A546" s="216" t="str">
        <f>SADT!A25</f>
        <v>Ultrassonografia Obstétrico (com ou sem Doppler  + Morfológico)</v>
      </c>
      <c r="B546" s="934">
        <f>SADT!B25</f>
        <v>48</v>
      </c>
      <c r="C546" s="92">
        <f>SADT!C25</f>
        <v>93</v>
      </c>
      <c r="D546" s="92">
        <f>SADT!D25</f>
        <v>48</v>
      </c>
      <c r="E546" s="92">
        <f>SADT!E25</f>
        <v>83</v>
      </c>
      <c r="F546" s="92" t="str">
        <f>SADT!F25</f>
        <v>s/ meta</v>
      </c>
      <c r="G546" s="92">
        <f>SADT!G25</f>
        <v>63</v>
      </c>
      <c r="H546" s="92" t="str">
        <f>SADT!H25</f>
        <v>s/ meta</v>
      </c>
      <c r="I546" s="92">
        <f>SADT!I25</f>
        <v>125</v>
      </c>
      <c r="J546" s="92" t="str">
        <f>SADT!J25</f>
        <v>s/ meta</v>
      </c>
      <c r="K546" s="92">
        <f>SADT!K25</f>
        <v>86</v>
      </c>
      <c r="L546" s="92">
        <f>SADT!L25</f>
        <v>96</v>
      </c>
      <c r="M546" s="92">
        <f>SADT!M25</f>
        <v>450</v>
      </c>
      <c r="N546" s="927">
        <f>SADT!N25</f>
        <v>4.6875</v>
      </c>
    </row>
    <row r="547" spans="1:14" x14ac:dyDescent="0.25">
      <c r="A547" s="214" t="str">
        <f>SADT!A26</f>
        <v>Eletroencefalograma</v>
      </c>
      <c r="B547" s="934">
        <f>SADT!B26</f>
        <v>75</v>
      </c>
      <c r="C547" s="92">
        <f>SADT!C26</f>
        <v>77</v>
      </c>
      <c r="D547" s="92">
        <f>SADT!D26</f>
        <v>75</v>
      </c>
      <c r="E547" s="92">
        <f>SADT!E26</f>
        <v>62</v>
      </c>
      <c r="F547" s="92" t="str">
        <f>SADT!F26</f>
        <v>s/ meta</v>
      </c>
      <c r="G547" s="92">
        <f>SADT!G26</f>
        <v>66</v>
      </c>
      <c r="H547" s="92" t="str">
        <f>SADT!H26</f>
        <v>s/ meta</v>
      </c>
      <c r="I547" s="92">
        <f>SADT!I26</f>
        <v>69</v>
      </c>
      <c r="J547" s="92" t="str">
        <f>SADT!J26</f>
        <v>s/ meta</v>
      </c>
      <c r="K547" s="92">
        <f>SADT!K26</f>
        <v>52</v>
      </c>
      <c r="L547" s="92">
        <f>SADT!L26</f>
        <v>150</v>
      </c>
      <c r="M547" s="92">
        <f>SADT!M26</f>
        <v>326</v>
      </c>
      <c r="N547" s="927">
        <f>SADT!N26</f>
        <v>2.1733333333333333</v>
      </c>
    </row>
    <row r="548" spans="1:14" ht="15.75" thickBot="1" x14ac:dyDescent="0.3">
      <c r="A548" s="214" t="str">
        <f>SADT!A27</f>
        <v>Nº de Colposcopia</v>
      </c>
      <c r="B548" s="934">
        <f>SADT!B27</f>
        <v>58</v>
      </c>
      <c r="C548" s="92">
        <f>SADT!C27</f>
        <v>47</v>
      </c>
      <c r="D548" s="92">
        <f>SADT!D27</f>
        <v>58</v>
      </c>
      <c r="E548" s="92">
        <f>SADT!E27</f>
        <v>37</v>
      </c>
      <c r="F548" s="92" t="str">
        <f>SADT!F27</f>
        <v>s/ meta</v>
      </c>
      <c r="G548" s="92">
        <f>SADT!G27</f>
        <v>38</v>
      </c>
      <c r="H548" s="92" t="str">
        <f>SADT!H27</f>
        <v>s/ meta</v>
      </c>
      <c r="I548" s="92">
        <f>SADT!I27</f>
        <v>47</v>
      </c>
      <c r="J548" s="92" t="str">
        <f>SADT!J27</f>
        <v>s/ meta</v>
      </c>
      <c r="K548" s="92">
        <f>SADT!K27</f>
        <v>53</v>
      </c>
      <c r="L548" s="92">
        <f>SADT!L27</f>
        <v>116</v>
      </c>
      <c r="M548" s="92">
        <f>SADT!M27</f>
        <v>222</v>
      </c>
      <c r="N548" s="927">
        <f>SADT!N27</f>
        <v>1.9137931034482758</v>
      </c>
    </row>
    <row r="549" spans="1:14" ht="15.75" thickBot="1" x14ac:dyDescent="0.3">
      <c r="A549" s="846" t="str">
        <f>SADT!A28</f>
        <v xml:space="preserve">TOTAL </v>
      </c>
      <c r="B549" s="946">
        <f>SADT!B28</f>
        <v>725</v>
      </c>
      <c r="C549" s="848">
        <f>SADT!C28</f>
        <v>1665</v>
      </c>
      <c r="D549" s="848">
        <f>SADT!D28</f>
        <v>725</v>
      </c>
      <c r="E549" s="848">
        <f>SADT!E28</f>
        <v>1714</v>
      </c>
      <c r="F549" s="848">
        <f>SADT!F28</f>
        <v>0</v>
      </c>
      <c r="G549" s="848">
        <f>SADT!G28</f>
        <v>1247</v>
      </c>
      <c r="H549" s="848">
        <f>SADT!H28</f>
        <v>0</v>
      </c>
      <c r="I549" s="848">
        <f>SADT!I28</f>
        <v>1784</v>
      </c>
      <c r="J549" s="848">
        <f>SADT!J28</f>
        <v>0</v>
      </c>
      <c r="K549" s="848">
        <f>SADT!K28</f>
        <v>1744</v>
      </c>
      <c r="L549" s="848">
        <f>SADT!L28</f>
        <v>1450</v>
      </c>
      <c r="M549" s="848">
        <f>SADT!M28</f>
        <v>8154</v>
      </c>
      <c r="N549" s="928">
        <f>SADT!N28</f>
        <v>5.623448275862069</v>
      </c>
    </row>
  </sheetData>
  <mergeCells count="153">
    <mergeCell ref="J528:K528"/>
    <mergeCell ref="J540:K540"/>
    <mergeCell ref="J248:K248"/>
    <mergeCell ref="J260:K260"/>
    <mergeCell ref="J285:K285"/>
    <mergeCell ref="J312:K312"/>
    <mergeCell ref="J334:K334"/>
    <mergeCell ref="J359:K359"/>
    <mergeCell ref="J373:K373"/>
    <mergeCell ref="J402:K402"/>
    <mergeCell ref="J430:K430"/>
    <mergeCell ref="J5:K5"/>
    <mergeCell ref="J37:K37"/>
    <mergeCell ref="J79:K79"/>
    <mergeCell ref="J121:K121"/>
    <mergeCell ref="J148:K148"/>
    <mergeCell ref="J176:K176"/>
    <mergeCell ref="J182:K182"/>
    <mergeCell ref="J213:K213"/>
    <mergeCell ref="J219:K219"/>
    <mergeCell ref="F79:G79"/>
    <mergeCell ref="F121:G121"/>
    <mergeCell ref="F148:G148"/>
    <mergeCell ref="F176:G176"/>
    <mergeCell ref="F182:G182"/>
    <mergeCell ref="F213:G213"/>
    <mergeCell ref="F219:G219"/>
    <mergeCell ref="F528:G528"/>
    <mergeCell ref="F540:G540"/>
    <mergeCell ref="F359:G359"/>
    <mergeCell ref="F373:G373"/>
    <mergeCell ref="F402:G402"/>
    <mergeCell ref="F430:G430"/>
    <mergeCell ref="F443:G443"/>
    <mergeCell ref="F463:G463"/>
    <mergeCell ref="F471:G471"/>
    <mergeCell ref="F480:G480"/>
    <mergeCell ref="F488:G488"/>
    <mergeCell ref="B213:C213"/>
    <mergeCell ref="L213:N213"/>
    <mergeCell ref="D176:E176"/>
    <mergeCell ref="D182:E182"/>
    <mergeCell ref="D213:E213"/>
    <mergeCell ref="D540:E540"/>
    <mergeCell ref="D430:E430"/>
    <mergeCell ref="D443:E443"/>
    <mergeCell ref="D463:E463"/>
    <mergeCell ref="D471:E471"/>
    <mergeCell ref="D480:E480"/>
    <mergeCell ref="D219:E219"/>
    <mergeCell ref="D248:E248"/>
    <mergeCell ref="D260:E260"/>
    <mergeCell ref="D285:E285"/>
    <mergeCell ref="D312:E312"/>
    <mergeCell ref="B540:C540"/>
    <mergeCell ref="L540:N540"/>
    <mergeCell ref="B430:C430"/>
    <mergeCell ref="L430:N430"/>
    <mergeCell ref="B443:C443"/>
    <mergeCell ref="L443:N443"/>
    <mergeCell ref="B463:C463"/>
    <mergeCell ref="L463:N463"/>
    <mergeCell ref="B471:C471"/>
    <mergeCell ref="L471:N471"/>
    <mergeCell ref="B528:C528"/>
    <mergeCell ref="L528:N528"/>
    <mergeCell ref="D488:E488"/>
    <mergeCell ref="D528:E528"/>
    <mergeCell ref="L373:N373"/>
    <mergeCell ref="B402:C402"/>
    <mergeCell ref="L402:N402"/>
    <mergeCell ref="B480:C480"/>
    <mergeCell ref="L480:N480"/>
    <mergeCell ref="B488:C488"/>
    <mergeCell ref="L488:N488"/>
    <mergeCell ref="H443:I443"/>
    <mergeCell ref="H463:I463"/>
    <mergeCell ref="H471:I471"/>
    <mergeCell ref="H480:I480"/>
    <mergeCell ref="H488:I488"/>
    <mergeCell ref="H528:I528"/>
    <mergeCell ref="J443:K443"/>
    <mergeCell ref="J463:K463"/>
    <mergeCell ref="J471:K471"/>
    <mergeCell ref="J480:K480"/>
    <mergeCell ref="J488:K488"/>
    <mergeCell ref="D359:E359"/>
    <mergeCell ref="D373:E373"/>
    <mergeCell ref="D402:E402"/>
    <mergeCell ref="B359:C359"/>
    <mergeCell ref="L359:N359"/>
    <mergeCell ref="B373:C373"/>
    <mergeCell ref="B219:C219"/>
    <mergeCell ref="L219:N219"/>
    <mergeCell ref="B248:C248"/>
    <mergeCell ref="L248:N248"/>
    <mergeCell ref="B260:C260"/>
    <mergeCell ref="L260:N260"/>
    <mergeCell ref="F248:G248"/>
    <mergeCell ref="F260:G260"/>
    <mergeCell ref="F285:G285"/>
    <mergeCell ref="F312:G312"/>
    <mergeCell ref="F334:G334"/>
    <mergeCell ref="B285:C285"/>
    <mergeCell ref="L285:N285"/>
    <mergeCell ref="B312:C312"/>
    <mergeCell ref="L312:N312"/>
    <mergeCell ref="B334:C334"/>
    <mergeCell ref="L334:N334"/>
    <mergeCell ref="D334:E334"/>
    <mergeCell ref="B121:C121"/>
    <mergeCell ref="L121:N121"/>
    <mergeCell ref="B148:C148"/>
    <mergeCell ref="L148:N148"/>
    <mergeCell ref="B176:C176"/>
    <mergeCell ref="L176:N176"/>
    <mergeCell ref="B182:C182"/>
    <mergeCell ref="A1:N1"/>
    <mergeCell ref="A2:N2"/>
    <mergeCell ref="A4:N4"/>
    <mergeCell ref="B5:C5"/>
    <mergeCell ref="L5:N5"/>
    <mergeCell ref="B37:C37"/>
    <mergeCell ref="L37:N37"/>
    <mergeCell ref="B79:C79"/>
    <mergeCell ref="L79:N79"/>
    <mergeCell ref="D5:E5"/>
    <mergeCell ref="D37:E37"/>
    <mergeCell ref="D79:E79"/>
    <mergeCell ref="D121:E121"/>
    <mergeCell ref="D148:E148"/>
    <mergeCell ref="L182:N182"/>
    <mergeCell ref="F5:G5"/>
    <mergeCell ref="F37:G37"/>
    <mergeCell ref="H5:I5"/>
    <mergeCell ref="H37:I37"/>
    <mergeCell ref="H79:I79"/>
    <mergeCell ref="H121:I121"/>
    <mergeCell ref="H148:I148"/>
    <mergeCell ref="H176:I176"/>
    <mergeCell ref="H182:I182"/>
    <mergeCell ref="H213:I213"/>
    <mergeCell ref="H219:I219"/>
    <mergeCell ref="H540:I540"/>
    <mergeCell ref="H248:I248"/>
    <mergeCell ref="H260:I260"/>
    <mergeCell ref="H285:I285"/>
    <mergeCell ref="H312:I312"/>
    <mergeCell ref="H334:I334"/>
    <mergeCell ref="H359:I359"/>
    <mergeCell ref="H373:I373"/>
    <mergeCell ref="H402:I402"/>
    <mergeCell ref="H430:I430"/>
  </mergeCells>
  <phoneticPr fontId="51" type="noConversion"/>
  <pageMargins left="0.23622047244094491" right="0.23622047244094491" top="0.35433070866141736" bottom="0.27559055118110237" header="0.23622047244094491" footer="0.15748031496062992"/>
  <pageSetup paperSize="9" scale="77" fitToHeight="0" orientation="portrait" horizontalDpi="4294967295" verticalDpi="4294967295" r:id="rId1"/>
  <rowBreaks count="7" manualBreakCount="7">
    <brk id="70" max="7" man="1"/>
    <brk id="140" max="7" man="1"/>
    <brk id="179" max="7" man="1"/>
    <brk id="245" max="7" man="1"/>
    <brk id="310" max="7" man="1"/>
    <brk id="427" max="16" man="1"/>
    <brk id="48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973" t="s">
        <v>374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1"/>
      <c r="O2" s="1"/>
    </row>
    <row r="3" spans="1:18" ht="18" x14ac:dyDescent="0.35">
      <c r="A3" s="973" t="s">
        <v>0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1"/>
      <c r="O3" s="1"/>
    </row>
    <row r="5" spans="1:18" ht="15.75" hidden="1" x14ac:dyDescent="0.25">
      <c r="A5" s="1000" t="s">
        <v>397</v>
      </c>
      <c r="B5" s="1001"/>
      <c r="C5" s="1001"/>
      <c r="D5" s="1001"/>
      <c r="E5" s="1001"/>
      <c r="F5" s="1001"/>
      <c r="G5" s="1001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</row>
    <row r="6" spans="1:18" ht="24.75" hidden="1" thickBot="1" x14ac:dyDescent="0.3">
      <c r="A6" s="13" t="s">
        <v>14</v>
      </c>
      <c r="B6" s="11" t="s">
        <v>15</v>
      </c>
      <c r="C6" s="13" t="s">
        <v>2</v>
      </c>
      <c r="D6" s="14" t="s">
        <v>1</v>
      </c>
      <c r="E6" s="13" t="s">
        <v>3</v>
      </c>
      <c r="F6" s="14" t="s">
        <v>1</v>
      </c>
      <c r="G6" s="13" t="s">
        <v>4</v>
      </c>
      <c r="H6" s="14" t="s">
        <v>1</v>
      </c>
      <c r="I6" s="86" t="s">
        <v>193</v>
      </c>
      <c r="J6" s="12" t="s">
        <v>192</v>
      </c>
      <c r="K6" s="13" t="s">
        <v>5</v>
      </c>
      <c r="L6" s="14" t="s">
        <v>1</v>
      </c>
      <c r="M6" s="13" t="s">
        <v>190</v>
      </c>
      <c r="N6" s="14" t="s">
        <v>1</v>
      </c>
      <c r="O6" s="13" t="s">
        <v>191</v>
      </c>
      <c r="P6" s="14" t="s">
        <v>1</v>
      </c>
      <c r="Q6" s="86" t="s">
        <v>193</v>
      </c>
      <c r="R6" s="12" t="s">
        <v>192</v>
      </c>
    </row>
    <row r="7" spans="1:18" hidden="1" x14ac:dyDescent="0.25">
      <c r="A7" s="8" t="s">
        <v>162</v>
      </c>
      <c r="B7" s="9">
        <v>8</v>
      </c>
      <c r="C7" s="10">
        <v>0</v>
      </c>
      <c r="D7" s="18">
        <f>((C7/$B$7))-1</f>
        <v>-1</v>
      </c>
      <c r="E7" s="10"/>
      <c r="F7" s="18">
        <f>((E7/$B$7))-1</f>
        <v>-1</v>
      </c>
      <c r="G7" s="10"/>
      <c r="H7" s="18">
        <f>((G7/$B$7))-1</f>
        <v>-1</v>
      </c>
      <c r="I7" s="68">
        <f>SUM(C7,E7,G7)</f>
        <v>0</v>
      </c>
      <c r="J7" s="102">
        <f>I7/($B7*3)</f>
        <v>0</v>
      </c>
      <c r="K7" s="10"/>
      <c r="L7" s="18">
        <f>((K7/$B$7))-1</f>
        <v>-1</v>
      </c>
      <c r="M7" s="10"/>
      <c r="N7" s="18">
        <f t="shared" ref="N7" si="0">((M7/$B$7))-1</f>
        <v>-1</v>
      </c>
      <c r="O7" s="10"/>
      <c r="P7" s="18">
        <f t="shared" ref="P7" si="1">((O7/$B$7))-1</f>
        <v>-1</v>
      </c>
      <c r="Q7" s="68">
        <f>SUM(K7,M7,O7)</f>
        <v>0</v>
      </c>
      <c r="R7" s="102">
        <f>Q7/($B7*3)</f>
        <v>0</v>
      </c>
    </row>
    <row r="8" spans="1:18" hidden="1" x14ac:dyDescent="0.25">
      <c r="A8" s="8" t="s">
        <v>61</v>
      </c>
      <c r="B8" s="4">
        <v>12</v>
      </c>
      <c r="C8" s="3">
        <v>0</v>
      </c>
      <c r="D8" s="19">
        <f>((C8/$B$8))-1</f>
        <v>-1</v>
      </c>
      <c r="E8" s="3"/>
      <c r="F8" s="19">
        <f>((E8/$B$8))-1</f>
        <v>-1</v>
      </c>
      <c r="G8" s="3"/>
      <c r="H8" s="19">
        <f>((G8/$B$8))-1</f>
        <v>-1</v>
      </c>
      <c r="I8" s="69">
        <f>SUM(C8,E8,G8)</f>
        <v>0</v>
      </c>
      <c r="J8" s="172">
        <f>I8/($B8*3)</f>
        <v>0</v>
      </c>
      <c r="K8" s="3"/>
      <c r="L8" s="19">
        <f>((K8/$B$8))-1</f>
        <v>-1</v>
      </c>
      <c r="M8" s="3"/>
      <c r="N8" s="19">
        <f t="shared" ref="N8" si="2">((M8/$B$8))-1</f>
        <v>-1</v>
      </c>
      <c r="O8" s="3"/>
      <c r="P8" s="19">
        <f t="shared" ref="P8" si="3">((O8/$B$8))-1</f>
        <v>-1</v>
      </c>
      <c r="Q8" s="69">
        <f>SUM(K8,M8,O8)</f>
        <v>0</v>
      </c>
      <c r="R8" s="172">
        <f>Q8/($B8*3)</f>
        <v>0</v>
      </c>
    </row>
    <row r="9" spans="1:18" ht="15.75" hidden="1" thickBot="1" x14ac:dyDescent="0.3">
      <c r="A9" s="15" t="s">
        <v>62</v>
      </c>
      <c r="B9" s="16">
        <v>12</v>
      </c>
      <c r="C9" s="17">
        <v>0</v>
      </c>
      <c r="D9" s="20">
        <f>((C9/$B$9))-1</f>
        <v>-1</v>
      </c>
      <c r="E9" s="17"/>
      <c r="F9" s="20">
        <f>((E9/$B$9))-1</f>
        <v>-1</v>
      </c>
      <c r="G9" s="17"/>
      <c r="H9" s="20">
        <f>((G9/$B$9))-1</f>
        <v>-1</v>
      </c>
      <c r="I9" s="70">
        <f>SUM(C9,E9,G9)</f>
        <v>0</v>
      </c>
      <c r="J9" s="173">
        <f>I9/($B9*3)</f>
        <v>0</v>
      </c>
      <c r="K9" s="17"/>
      <c r="L9" s="20">
        <f>((K9/$B$9))-1</f>
        <v>-1</v>
      </c>
      <c r="M9" s="17"/>
      <c r="N9" s="20">
        <f t="shared" ref="N9" si="4">((M9/$B$9))-1</f>
        <v>-1</v>
      </c>
      <c r="O9" s="17"/>
      <c r="P9" s="20">
        <f t="shared" ref="P9" si="5">((O9/$B$9))-1</f>
        <v>-1</v>
      </c>
      <c r="Q9" s="70">
        <f>SUM(K9,M9,O9)</f>
        <v>0</v>
      </c>
      <c r="R9" s="173">
        <f>Q9/($B9*3)</f>
        <v>0</v>
      </c>
    </row>
    <row r="10" spans="1:18" ht="15.75" hidden="1" thickBot="1" x14ac:dyDescent="0.3">
      <c r="A10" s="5" t="s">
        <v>7</v>
      </c>
      <c r="B10" s="6">
        <f>SUM(B7:B9)</f>
        <v>32</v>
      </c>
      <c r="C10" s="7">
        <f>SUM(C7:C9)</f>
        <v>0</v>
      </c>
      <c r="D10" s="21">
        <f>((C10/$B$10))-1</f>
        <v>-1</v>
      </c>
      <c r="E10" s="7">
        <f>SUM(E7:E9)</f>
        <v>0</v>
      </c>
      <c r="F10" s="21">
        <f>((E10/$B$10))-1</f>
        <v>-1</v>
      </c>
      <c r="G10" s="7">
        <f>SUM(G7:G9)</f>
        <v>0</v>
      </c>
      <c r="H10" s="21">
        <f>((G10/$B$10))-1</f>
        <v>-1</v>
      </c>
      <c r="I10" s="71">
        <f>SUM(C10,E10,G10)</f>
        <v>0</v>
      </c>
      <c r="J10" s="72">
        <f>I10/($B10*3)</f>
        <v>0</v>
      </c>
      <c r="K10" s="7">
        <f>SUM(K7:K9)</f>
        <v>0</v>
      </c>
      <c r="L10" s="21">
        <f>((K10/$B$10))-1</f>
        <v>-1</v>
      </c>
      <c r="M10" s="7">
        <f t="shared" ref="M10" si="6">SUM(M7:M9)</f>
        <v>0</v>
      </c>
      <c r="N10" s="21">
        <f t="shared" ref="N10" si="7">((M10/$B$10))-1</f>
        <v>-1</v>
      </c>
      <c r="O10" s="7">
        <f t="shared" ref="O10" si="8">SUM(O7:O9)</f>
        <v>0</v>
      </c>
      <c r="P10" s="21">
        <f t="shared" ref="P10" si="9">((O10/$B$10))-1</f>
        <v>-1</v>
      </c>
      <c r="Q10" s="71">
        <f>SUM(K10,M10,O10)</f>
        <v>0</v>
      </c>
      <c r="R10" s="72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1000" t="s">
        <v>397</v>
      </c>
      <c r="B13" s="1001"/>
      <c r="C13" s="1001"/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</row>
    <row r="14" spans="1:18" ht="23.25" thickBot="1" x14ac:dyDescent="0.3">
      <c r="A14" s="74" t="s">
        <v>14</v>
      </c>
      <c r="B14" s="62" t="s">
        <v>194</v>
      </c>
      <c r="C14" s="74" t="e">
        <f>'UBS Izolina Mazzei'!C52</f>
        <v>#REF!</v>
      </c>
      <c r="D14" s="75" t="e">
        <f>'UBS Izolina Mazzei'!#REF!</f>
        <v>#REF!</v>
      </c>
      <c r="E14" s="74" t="e">
        <f>'UBS Izolina Mazzei'!#REF!</f>
        <v>#REF!</v>
      </c>
      <c r="F14" s="75" t="e">
        <f>'UBS Izolina Mazzei'!#REF!</f>
        <v>#REF!</v>
      </c>
      <c r="G14" s="74" t="e">
        <f>'UBS Izolina Mazzei'!#REF!</f>
        <v>#REF!</v>
      </c>
      <c r="H14" s="75" t="e">
        <f>'UBS Izolina Mazzei'!#REF!</f>
        <v>#REF!</v>
      </c>
      <c r="I14" s="86" t="e">
        <f>'UBS Izolina Mazzei'!#REF!</f>
        <v>#REF!</v>
      </c>
      <c r="J14" s="12" t="e">
        <f>'UBS Izolina Mazzei'!#REF!</f>
        <v>#REF!</v>
      </c>
      <c r="K14" s="74" t="e">
        <f>'UBS Izolina Mazzei'!#REF!</f>
        <v>#REF!</v>
      </c>
      <c r="L14" s="75" t="e">
        <f>'UBS Izolina Mazzei'!#REF!</f>
        <v>#REF!</v>
      </c>
      <c r="M14" s="13" t="e">
        <f>'UBS Izolina Mazzei'!#REF!</f>
        <v>#REF!</v>
      </c>
      <c r="N14" s="14" t="e">
        <f>'UBS Izolina Mazzei'!#REF!</f>
        <v>#REF!</v>
      </c>
      <c r="O14" s="13" t="e">
        <f>'UBS Izolina Mazzei'!#REF!</f>
        <v>#REF!</v>
      </c>
      <c r="P14" s="14" t="e">
        <f>'UBS Izolina Mazzei'!#REF!</f>
        <v>#REF!</v>
      </c>
      <c r="Q14" s="86" t="e">
        <f>'UBS Izolina Mazzei'!#REF!</f>
        <v>#REF!</v>
      </c>
      <c r="R14" s="12" t="e">
        <f>'UBS Izolina Mazzei'!#REF!</f>
        <v>#REF!</v>
      </c>
    </row>
    <row r="15" spans="1:18" ht="15.75" thickTop="1" x14ac:dyDescent="0.25">
      <c r="A15" s="8" t="s">
        <v>182</v>
      </c>
      <c r="B15" s="9">
        <v>20</v>
      </c>
      <c r="C15" s="10">
        <v>17</v>
      </c>
      <c r="D15" s="18">
        <f t="shared" ref="D15:D17" si="10">C15/$B15</f>
        <v>0.85</v>
      </c>
      <c r="E15" s="10"/>
      <c r="F15" s="18">
        <f t="shared" ref="F15:F17" si="11">E15/$B15</f>
        <v>0</v>
      </c>
      <c r="G15" s="10"/>
      <c r="H15" s="18">
        <f t="shared" ref="H15:H17" si="12">G15/$B15</f>
        <v>0</v>
      </c>
      <c r="I15" s="68">
        <f>SUM(C15,E15,G15)</f>
        <v>17</v>
      </c>
      <c r="J15" s="102">
        <f>I15/($B15*3)</f>
        <v>0.28333333333333333</v>
      </c>
      <c r="K15" s="10"/>
      <c r="L15" s="18">
        <f t="shared" ref="L15:L17" si="13">K15/$B15</f>
        <v>0</v>
      </c>
      <c r="M15" s="10"/>
      <c r="N15" s="18">
        <f t="shared" ref="N15:N17" si="14">M15/$B15</f>
        <v>0</v>
      </c>
      <c r="O15" s="10"/>
      <c r="P15" s="18">
        <f t="shared" ref="P15:P17" si="15">O15/$B15</f>
        <v>0</v>
      </c>
      <c r="Q15" s="68">
        <f>SUM(K15,M15,O15)</f>
        <v>0</v>
      </c>
      <c r="R15" s="102">
        <f>Q15/($B15*3)</f>
        <v>0</v>
      </c>
    </row>
    <row r="16" spans="1:18" ht="15.75" thickBot="1" x14ac:dyDescent="0.3">
      <c r="A16" s="15" t="s">
        <v>177</v>
      </c>
      <c r="B16" s="16">
        <v>12</v>
      </c>
      <c r="C16" s="17">
        <v>4</v>
      </c>
      <c r="D16" s="20">
        <f t="shared" si="10"/>
        <v>0.33333333333333331</v>
      </c>
      <c r="E16" s="17"/>
      <c r="F16" s="20">
        <f t="shared" si="11"/>
        <v>0</v>
      </c>
      <c r="G16" s="10"/>
      <c r="H16" s="20">
        <f t="shared" si="12"/>
        <v>0</v>
      </c>
      <c r="I16" s="70">
        <f>SUM(C16,E16,G16)</f>
        <v>4</v>
      </c>
      <c r="J16" s="173">
        <f>I16/($B16*3)</f>
        <v>0.1111111111111111</v>
      </c>
      <c r="K16" s="17"/>
      <c r="L16" s="20">
        <f t="shared" si="13"/>
        <v>0</v>
      </c>
      <c r="M16" s="17"/>
      <c r="N16" s="20">
        <f t="shared" si="14"/>
        <v>0</v>
      </c>
      <c r="O16" s="17"/>
      <c r="P16" s="20">
        <f t="shared" si="15"/>
        <v>0</v>
      </c>
      <c r="Q16" s="70">
        <f>SUM(K16,M16,O16)</f>
        <v>0</v>
      </c>
      <c r="R16" s="173">
        <f>Q16/($B16*3)</f>
        <v>0</v>
      </c>
    </row>
    <row r="17" spans="1:18" ht="15.75" thickBot="1" x14ac:dyDescent="0.3">
      <c r="A17" s="5" t="s">
        <v>7</v>
      </c>
      <c r="B17" s="6">
        <f>SUM(B15:B16)</f>
        <v>32</v>
      </c>
      <c r="C17" s="7">
        <f>SUM(C15:C16)</f>
        <v>21</v>
      </c>
      <c r="D17" s="21">
        <f t="shared" si="10"/>
        <v>0.65625</v>
      </c>
      <c r="E17" s="7">
        <f>SUM(E15:E16)</f>
        <v>0</v>
      </c>
      <c r="F17" s="21">
        <f t="shared" si="11"/>
        <v>0</v>
      </c>
      <c r="G17" s="7">
        <f>SUM(G15:G16)</f>
        <v>0</v>
      </c>
      <c r="H17" s="21">
        <f t="shared" si="12"/>
        <v>0</v>
      </c>
      <c r="I17" s="71">
        <f>SUM(C17,E17,G17)</f>
        <v>21</v>
      </c>
      <c r="J17" s="72">
        <f>I17/($B17*3)</f>
        <v>0.21875</v>
      </c>
      <c r="K17" s="7">
        <f>SUM(K15:K16)</f>
        <v>0</v>
      </c>
      <c r="L17" s="21">
        <f t="shared" si="13"/>
        <v>0</v>
      </c>
      <c r="M17" s="7">
        <f t="shared" ref="M17" si="16">SUM(M15:M16)</f>
        <v>0</v>
      </c>
      <c r="N17" s="21">
        <f t="shared" si="14"/>
        <v>0</v>
      </c>
      <c r="O17" s="7">
        <f t="shared" ref="O17" si="17">SUM(O15:O16)</f>
        <v>0</v>
      </c>
      <c r="P17" s="21">
        <f t="shared" si="15"/>
        <v>0</v>
      </c>
      <c r="Q17" s="71">
        <f>SUM(K17,M17,O17)</f>
        <v>0</v>
      </c>
      <c r="R17" s="72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973" t="s">
        <v>374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1"/>
      <c r="O2" s="1"/>
    </row>
    <row r="3" spans="1:18" ht="18" x14ac:dyDescent="0.35">
      <c r="A3" s="973" t="s">
        <v>0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1"/>
      <c r="O3" s="1"/>
    </row>
    <row r="5" spans="1:18" ht="15.75" x14ac:dyDescent="0.25">
      <c r="A5" s="1000" t="s">
        <v>398</v>
      </c>
      <c r="B5" s="1001"/>
      <c r="C5" s="1001"/>
      <c r="D5" s="1001"/>
      <c r="E5" s="1001"/>
      <c r="F5" s="1001"/>
      <c r="G5" s="1001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10">
        <v>13</v>
      </c>
      <c r="D7" s="18">
        <f t="shared" ref="D7:D9" si="0">C7/$B7</f>
        <v>0.72222222222222221</v>
      </c>
      <c r="E7" s="10"/>
      <c r="F7" s="18">
        <f t="shared" ref="F7:F9" si="1">E7/$B7</f>
        <v>0</v>
      </c>
      <c r="G7" s="65"/>
      <c r="H7" s="18">
        <f t="shared" ref="H7:H9" si="2">G7/$B7</f>
        <v>0</v>
      </c>
      <c r="I7" s="68">
        <f>SUM(C7,E7,G7)</f>
        <v>13</v>
      </c>
      <c r="J7" s="102">
        <f>I7/($B7*3)</f>
        <v>0.24074074074074073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6</v>
      </c>
      <c r="D8" s="20">
        <f t="shared" si="0"/>
        <v>0.5</v>
      </c>
      <c r="E8" s="17"/>
      <c r="F8" s="20">
        <f t="shared" si="1"/>
        <v>0</v>
      </c>
      <c r="G8" s="65"/>
      <c r="H8" s="20">
        <f t="shared" si="2"/>
        <v>0</v>
      </c>
      <c r="I8" s="70">
        <f>SUM(C8,E8,G8)</f>
        <v>6</v>
      </c>
      <c r="J8" s="173">
        <f>I8/($B8*3)</f>
        <v>0.16666666666666666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19</v>
      </c>
      <c r="D9" s="21">
        <f t="shared" si="0"/>
        <v>0.6333333333333333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19</v>
      </c>
      <c r="J9" s="72">
        <f>I9/($B9*3)</f>
        <v>0.21111111111111111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973" t="s">
        <v>392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1"/>
      <c r="O2" s="1"/>
    </row>
    <row r="3" spans="1:18" ht="18" x14ac:dyDescent="0.35">
      <c r="A3" s="973" t="s">
        <v>184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1"/>
      <c r="O3" s="1"/>
    </row>
    <row r="5" spans="1:18" ht="15.75" x14ac:dyDescent="0.25">
      <c r="A5" s="1000" t="s">
        <v>399</v>
      </c>
      <c r="B5" s="1001"/>
      <c r="C5" s="1001"/>
      <c r="D5" s="1001"/>
      <c r="E5" s="1001"/>
      <c r="F5" s="1001"/>
      <c r="G5" s="1001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687">
        <v>16</v>
      </c>
      <c r="D7" s="18">
        <f t="shared" ref="D7:D9" si="0">C7/$B7</f>
        <v>0.88888888888888884</v>
      </c>
      <c r="E7" s="691"/>
      <c r="F7" s="18">
        <f t="shared" ref="F7:F9" si="1">E7/$B7</f>
        <v>0</v>
      </c>
      <c r="G7" s="687"/>
      <c r="H7" s="18">
        <f t="shared" ref="H7:H9" si="2">G7/$B7</f>
        <v>0</v>
      </c>
      <c r="I7" s="68">
        <f>SUM(C7,E7,G7)</f>
        <v>16</v>
      </c>
      <c r="J7" s="102">
        <f>I7/($B7*3)</f>
        <v>0.29629629629629628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9</v>
      </c>
      <c r="D8" s="20">
        <f t="shared" si="0"/>
        <v>0.75</v>
      </c>
      <c r="E8" s="17"/>
      <c r="F8" s="20">
        <f t="shared" si="1"/>
        <v>0</v>
      </c>
      <c r="G8" s="10"/>
      <c r="H8" s="20">
        <f t="shared" si="2"/>
        <v>0</v>
      </c>
      <c r="I8" s="70">
        <f>SUM(C8,E8,G8)</f>
        <v>9</v>
      </c>
      <c r="J8" s="173">
        <f>I8/($B8*3)</f>
        <v>0.25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25</v>
      </c>
      <c r="D9" s="21">
        <f t="shared" si="0"/>
        <v>0.83333333333333337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25</v>
      </c>
      <c r="J9" s="72">
        <f>I9/($B9*3)</f>
        <v>0.27777777777777779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591"/>
    <col min="3" max="3" width="9.140625" customWidth="1"/>
    <col min="4" max="4" width="8.42578125" style="140" customWidth="1"/>
    <col min="5" max="5" width="9.140625" customWidth="1"/>
    <col min="6" max="6" width="10" style="140" customWidth="1"/>
    <col min="7" max="7" width="9.140625" customWidth="1"/>
    <col min="8" max="8" width="8.42578125" style="140" customWidth="1"/>
    <col min="9" max="9" width="10" customWidth="1"/>
    <col min="10" max="10" width="9" style="579" customWidth="1"/>
    <col min="11" max="11" width="10.140625" style="645" customWidth="1"/>
    <col min="12" max="12" width="8.42578125" style="579" customWidth="1"/>
    <col min="13" max="13" width="9.42578125" style="645" customWidth="1"/>
    <col min="14" max="14" width="8.42578125" style="579" customWidth="1"/>
    <col min="15" max="15" width="10" style="645" customWidth="1"/>
    <col min="16" max="16" width="8.42578125" style="579" customWidth="1"/>
    <col min="17" max="17" width="9.28515625" customWidth="1"/>
    <col min="18" max="18" width="8.42578125" style="579" customWidth="1"/>
  </cols>
  <sheetData>
    <row r="1" spans="1:34" ht="18" x14ac:dyDescent="0.35">
      <c r="A1" s="973" t="s">
        <v>459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</row>
    <row r="2" spans="1:34" ht="18" x14ac:dyDescent="0.35">
      <c r="A2" s="973" t="s">
        <v>184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</row>
    <row r="3" spans="1:34" ht="18" x14ac:dyDescent="0.35">
      <c r="A3" s="652"/>
      <c r="B3" s="580"/>
      <c r="C3" s="652"/>
      <c r="D3" s="652"/>
      <c r="E3" s="652"/>
      <c r="F3" s="652"/>
      <c r="G3" s="652"/>
      <c r="H3" s="652"/>
      <c r="I3" s="652"/>
      <c r="J3" s="597"/>
      <c r="K3" s="580"/>
      <c r="L3" s="597"/>
      <c r="M3" s="580"/>
      <c r="N3" s="597"/>
      <c r="O3" s="730"/>
      <c r="P3" s="597"/>
      <c r="Q3" s="652"/>
      <c r="R3" s="597"/>
    </row>
    <row r="4" spans="1:34" ht="18" x14ac:dyDescent="0.35">
      <c r="A4" s="1002" t="s">
        <v>368</v>
      </c>
      <c r="B4" s="1002"/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1002"/>
      <c r="P4" s="1002"/>
      <c r="Q4" s="1002"/>
      <c r="R4" s="1002"/>
    </row>
    <row r="5" spans="1:34" ht="18" x14ac:dyDescent="0.35">
      <c r="A5" s="656"/>
      <c r="B5" s="581"/>
      <c r="C5" s="656"/>
      <c r="D5" s="656"/>
      <c r="E5" s="656"/>
      <c r="F5" s="656"/>
      <c r="G5" s="656"/>
      <c r="H5" s="656"/>
      <c r="I5" s="656"/>
      <c r="J5" s="598"/>
      <c r="K5" s="581"/>
      <c r="L5" s="598"/>
      <c r="M5" s="581"/>
      <c r="N5" s="598"/>
      <c r="O5" s="581"/>
      <c r="P5" s="598"/>
      <c r="Q5" s="656"/>
      <c r="R5" s="598"/>
    </row>
    <row r="6" spans="1:34" ht="15.75" customHeight="1" x14ac:dyDescent="0.25">
      <c r="A6" s="1000" t="s">
        <v>437</v>
      </c>
      <c r="B6" s="1001"/>
      <c r="C6" s="1001"/>
      <c r="D6" s="1001"/>
      <c r="E6" s="1001"/>
      <c r="F6" s="1001"/>
      <c r="G6" s="1001"/>
      <c r="H6" s="1001"/>
      <c r="I6" s="1001"/>
      <c r="J6" s="1001"/>
      <c r="K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  <c r="AA6" s="1001"/>
      <c r="AB6" s="1001"/>
      <c r="AC6" s="1001"/>
      <c r="AD6" s="1001"/>
      <c r="AE6" s="1001"/>
      <c r="AF6" s="1001"/>
      <c r="AG6" s="1001"/>
      <c r="AH6" s="1001"/>
    </row>
    <row r="7" spans="1:34" ht="41.25" customHeight="1" thickBot="1" x14ac:dyDescent="0.3">
      <c r="A7" s="13" t="s">
        <v>14</v>
      </c>
      <c r="B7" s="11" t="s">
        <v>164</v>
      </c>
      <c r="C7" s="13" t="s">
        <v>423</v>
      </c>
      <c r="D7" s="14" t="s">
        <v>1</v>
      </c>
      <c r="E7" s="13" t="s">
        <v>424</v>
      </c>
      <c r="F7" s="14" t="s">
        <v>1</v>
      </c>
      <c r="G7" s="13" t="s">
        <v>425</v>
      </c>
      <c r="H7" s="14" t="s">
        <v>1</v>
      </c>
      <c r="I7" s="86" t="s">
        <v>403</v>
      </c>
      <c r="J7" s="12" t="s">
        <v>192</v>
      </c>
      <c r="K7" s="13" t="s">
        <v>426</v>
      </c>
      <c r="L7" s="14" t="s">
        <v>1</v>
      </c>
      <c r="M7" s="13" t="s">
        <v>427</v>
      </c>
      <c r="N7" s="14" t="s">
        <v>1</v>
      </c>
      <c r="O7" s="13" t="s">
        <v>428</v>
      </c>
      <c r="P7" s="14" t="s">
        <v>1</v>
      </c>
      <c r="Q7" s="86" t="s">
        <v>403</v>
      </c>
      <c r="R7" s="12" t="s">
        <v>192</v>
      </c>
      <c r="S7" s="13" t="s">
        <v>429</v>
      </c>
      <c r="T7" s="14" t="s">
        <v>1</v>
      </c>
      <c r="U7" s="13" t="s">
        <v>430</v>
      </c>
      <c r="V7" s="14" t="s">
        <v>1</v>
      </c>
      <c r="W7" s="13" t="s">
        <v>431</v>
      </c>
      <c r="X7" s="14" t="s">
        <v>1</v>
      </c>
      <c r="Y7" s="86" t="s">
        <v>403</v>
      </c>
      <c r="Z7" s="12" t="s">
        <v>192</v>
      </c>
      <c r="AA7" s="13" t="s">
        <v>432</v>
      </c>
      <c r="AB7" s="14" t="s">
        <v>1</v>
      </c>
      <c r="AC7" s="13" t="s">
        <v>433</v>
      </c>
      <c r="AD7" s="14" t="s">
        <v>1</v>
      </c>
      <c r="AE7" s="13" t="s">
        <v>434</v>
      </c>
      <c r="AF7" s="14" t="s">
        <v>1</v>
      </c>
      <c r="AG7" s="86" t="s">
        <v>403</v>
      </c>
      <c r="AH7" s="12" t="s">
        <v>192</v>
      </c>
    </row>
    <row r="8" spans="1:34" ht="16.5" thickTop="1" thickBot="1" x14ac:dyDescent="0.3">
      <c r="A8" s="1014" t="s">
        <v>369</v>
      </c>
      <c r="B8" s="1015"/>
      <c r="C8" s="1015"/>
      <c r="D8" s="1015"/>
      <c r="E8" s="1015"/>
      <c r="F8" s="1015"/>
      <c r="G8" s="1015"/>
      <c r="H8" s="1015"/>
      <c r="I8" s="1015"/>
      <c r="J8" s="1015"/>
      <c r="K8" s="1015"/>
      <c r="L8" s="1015"/>
      <c r="M8" s="1015"/>
      <c r="N8" s="1015"/>
      <c r="O8" s="1015"/>
      <c r="P8" s="1015"/>
      <c r="Q8" s="1015"/>
      <c r="R8" s="1015"/>
      <c r="S8" s="1015"/>
      <c r="T8" s="1015"/>
      <c r="U8" s="1015"/>
      <c r="V8" s="1015"/>
      <c r="W8" s="1015"/>
      <c r="X8" s="1015"/>
      <c r="Y8" s="1015"/>
      <c r="Z8" s="1015"/>
    </row>
    <row r="9" spans="1:34" x14ac:dyDescent="0.25">
      <c r="A9" s="749" t="str">
        <f t="shared" ref="A9:P9" si="0">A54</f>
        <v>UBS Parque NM I (Mista)</v>
      </c>
      <c r="B9" s="750">
        <f t="shared" si="0"/>
        <v>12584</v>
      </c>
      <c r="C9" s="751">
        <f t="shared" si="0"/>
        <v>10187</v>
      </c>
      <c r="D9" s="752">
        <f t="shared" si="0"/>
        <v>0.80952002542911639</v>
      </c>
      <c r="E9" s="753" t="e">
        <f t="shared" si="0"/>
        <v>#REF!</v>
      </c>
      <c r="F9" s="752" t="e">
        <f t="shared" si="0"/>
        <v>#REF!</v>
      </c>
      <c r="G9" s="753" t="e">
        <f t="shared" si="0"/>
        <v>#REF!</v>
      </c>
      <c r="H9" s="752" t="e">
        <f t="shared" si="0"/>
        <v>#REF!</v>
      </c>
      <c r="I9" s="754" t="e">
        <f>I54</f>
        <v>#REF!</v>
      </c>
      <c r="J9" s="755" t="e">
        <f t="shared" ref="J9" si="1">J54</f>
        <v>#REF!</v>
      </c>
      <c r="K9" s="756" t="e">
        <f t="shared" si="0"/>
        <v>#REF!</v>
      </c>
      <c r="L9" s="757" t="e">
        <f t="shared" si="0"/>
        <v>#REF!</v>
      </c>
      <c r="M9" s="756" t="e">
        <f t="shared" si="0"/>
        <v>#REF!</v>
      </c>
      <c r="N9" s="757" t="e">
        <f t="shared" si="0"/>
        <v>#REF!</v>
      </c>
      <c r="O9" s="756" t="e">
        <f t="shared" si="0"/>
        <v>#REF!</v>
      </c>
      <c r="P9" s="758" t="e">
        <f t="shared" si="0"/>
        <v>#REF!</v>
      </c>
      <c r="Q9" s="754" t="e">
        <f>Q54</f>
        <v>#REF!</v>
      </c>
      <c r="R9" s="755" t="e">
        <f>R54</f>
        <v>#REF!</v>
      </c>
      <c r="S9" s="756" t="e">
        <f t="shared" ref="S9:X9" si="2">S54</f>
        <v>#REF!</v>
      </c>
      <c r="T9" s="757" t="e">
        <f t="shared" si="2"/>
        <v>#REF!</v>
      </c>
      <c r="U9" s="756" t="e">
        <f t="shared" si="2"/>
        <v>#REF!</v>
      </c>
      <c r="V9" s="757" t="e">
        <f t="shared" si="2"/>
        <v>#REF!</v>
      </c>
      <c r="W9" s="756" t="e">
        <f t="shared" si="2"/>
        <v>#REF!</v>
      </c>
      <c r="X9" s="758" t="e">
        <f t="shared" si="2"/>
        <v>#REF!</v>
      </c>
      <c r="Y9" s="754" t="e">
        <f>Y54</f>
        <v>#REF!</v>
      </c>
      <c r="Z9" s="755" t="e">
        <f>Z54</f>
        <v>#REF!</v>
      </c>
      <c r="AA9" s="756" t="e">
        <f t="shared" ref="AA9:AF9" si="3">AA54</f>
        <v>#REF!</v>
      </c>
      <c r="AB9" s="757" t="e">
        <f t="shared" si="3"/>
        <v>#REF!</v>
      </c>
      <c r="AC9" s="756" t="e">
        <f t="shared" si="3"/>
        <v>#REF!</v>
      </c>
      <c r="AD9" s="757" t="e">
        <f t="shared" si="3"/>
        <v>#REF!</v>
      </c>
      <c r="AE9" s="756" t="e">
        <f t="shared" si="3"/>
        <v>#REF!</v>
      </c>
      <c r="AF9" s="758" t="e">
        <f t="shared" si="3"/>
        <v>#REF!</v>
      </c>
      <c r="AG9" s="754" t="e">
        <f>AG54</f>
        <v>#REF!</v>
      </c>
      <c r="AH9" s="755" t="e">
        <f>AH54</f>
        <v>#REF!</v>
      </c>
    </row>
    <row r="10" spans="1:34" x14ac:dyDescent="0.25">
      <c r="A10" s="577" t="str">
        <f t="shared" ref="A10:P10" si="4">A68</f>
        <v>UBS Parque NM II (Mista)</v>
      </c>
      <c r="B10" s="582">
        <f t="shared" si="4"/>
        <v>10942</v>
      </c>
      <c r="C10" s="568">
        <f t="shared" si="4"/>
        <v>10581</v>
      </c>
      <c r="D10" s="562">
        <f t="shared" si="4"/>
        <v>0.96700785962346925</v>
      </c>
      <c r="E10" s="561" t="e">
        <f t="shared" si="4"/>
        <v>#REF!</v>
      </c>
      <c r="F10" s="562" t="e">
        <f t="shared" si="4"/>
        <v>#REF!</v>
      </c>
      <c r="G10" s="561" t="e">
        <f t="shared" si="4"/>
        <v>#REF!</v>
      </c>
      <c r="H10" s="562" t="e">
        <f t="shared" si="4"/>
        <v>#REF!</v>
      </c>
      <c r="I10" s="566" t="e">
        <f t="shared" ref="I10:J10" si="5">I68</f>
        <v>#REF!</v>
      </c>
      <c r="J10" s="619" t="e">
        <f t="shared" si="5"/>
        <v>#REF!</v>
      </c>
      <c r="K10" s="635" t="e">
        <f t="shared" si="4"/>
        <v>#REF!</v>
      </c>
      <c r="L10" s="600" t="e">
        <f t="shared" si="4"/>
        <v>#REF!</v>
      </c>
      <c r="M10" s="635" t="e">
        <f t="shared" si="4"/>
        <v>#REF!</v>
      </c>
      <c r="N10" s="600" t="e">
        <f t="shared" si="4"/>
        <v>#REF!</v>
      </c>
      <c r="O10" s="635" t="e">
        <f t="shared" si="4"/>
        <v>#REF!</v>
      </c>
      <c r="P10" s="615" t="e">
        <f t="shared" si="4"/>
        <v>#REF!</v>
      </c>
      <c r="Q10" s="566" t="e">
        <f>Q68</f>
        <v>#REF!</v>
      </c>
      <c r="R10" s="619" t="e">
        <f>R68</f>
        <v>#REF!</v>
      </c>
      <c r="S10" s="635" t="e">
        <f t="shared" ref="S10:X10" si="6">S68</f>
        <v>#REF!</v>
      </c>
      <c r="T10" s="600" t="e">
        <f t="shared" si="6"/>
        <v>#REF!</v>
      </c>
      <c r="U10" s="635" t="e">
        <f t="shared" si="6"/>
        <v>#REF!</v>
      </c>
      <c r="V10" s="600" t="e">
        <f t="shared" si="6"/>
        <v>#REF!</v>
      </c>
      <c r="W10" s="635" t="e">
        <f t="shared" si="6"/>
        <v>#REF!</v>
      </c>
      <c r="X10" s="615" t="e">
        <f t="shared" si="6"/>
        <v>#REF!</v>
      </c>
      <c r="Y10" s="566" t="e">
        <f>Y68</f>
        <v>#REF!</v>
      </c>
      <c r="Z10" s="619" t="e">
        <f>Z68</f>
        <v>#REF!</v>
      </c>
      <c r="AA10" s="635" t="e">
        <f t="shared" ref="AA10:AF10" si="7">AA68</f>
        <v>#REF!</v>
      </c>
      <c r="AB10" s="600" t="e">
        <f t="shared" si="7"/>
        <v>#REF!</v>
      </c>
      <c r="AC10" s="635" t="e">
        <f t="shared" si="7"/>
        <v>#REF!</v>
      </c>
      <c r="AD10" s="600" t="e">
        <f t="shared" si="7"/>
        <v>#REF!</v>
      </c>
      <c r="AE10" s="635" t="e">
        <f t="shared" si="7"/>
        <v>#REF!</v>
      </c>
      <c r="AF10" s="615" t="e">
        <f t="shared" si="7"/>
        <v>#REF!</v>
      </c>
      <c r="AG10" s="566" t="e">
        <f>AG68</f>
        <v>#REF!</v>
      </c>
      <c r="AH10" s="619" t="e">
        <f>AH68</f>
        <v>#REF!</v>
      </c>
    </row>
    <row r="11" spans="1:34" x14ac:dyDescent="0.25">
      <c r="A11" s="577" t="str">
        <f t="shared" ref="A11:P11" si="8">A82</f>
        <v>UBS Jardim Brasil</v>
      </c>
      <c r="B11" s="582">
        <f t="shared" si="8"/>
        <v>13548</v>
      </c>
      <c r="C11" s="568">
        <f t="shared" si="8"/>
        <v>13722</v>
      </c>
      <c r="D11" s="562">
        <f t="shared" si="8"/>
        <v>1.012843224092117</v>
      </c>
      <c r="E11" s="561" t="e">
        <f t="shared" si="8"/>
        <v>#REF!</v>
      </c>
      <c r="F11" s="562" t="e">
        <f t="shared" si="8"/>
        <v>#REF!</v>
      </c>
      <c r="G11" s="561" t="e">
        <f t="shared" si="8"/>
        <v>#REF!</v>
      </c>
      <c r="H11" s="562" t="e">
        <f t="shared" si="8"/>
        <v>#REF!</v>
      </c>
      <c r="I11" s="566" t="e">
        <f t="shared" ref="I11:J11" si="9">I82</f>
        <v>#REF!</v>
      </c>
      <c r="J11" s="619" t="e">
        <f t="shared" si="9"/>
        <v>#REF!</v>
      </c>
      <c r="K11" s="635" t="e">
        <f t="shared" si="8"/>
        <v>#REF!</v>
      </c>
      <c r="L11" s="600" t="e">
        <f t="shared" si="8"/>
        <v>#REF!</v>
      </c>
      <c r="M11" s="635" t="e">
        <f t="shared" si="8"/>
        <v>#REF!</v>
      </c>
      <c r="N11" s="600" t="e">
        <f t="shared" si="8"/>
        <v>#REF!</v>
      </c>
      <c r="O11" s="635" t="e">
        <f t="shared" si="8"/>
        <v>#REF!</v>
      </c>
      <c r="P11" s="615" t="e">
        <f t="shared" si="8"/>
        <v>#REF!</v>
      </c>
      <c r="Q11" s="566" t="e">
        <f>Q82</f>
        <v>#REF!</v>
      </c>
      <c r="R11" s="619" t="e">
        <f>R82</f>
        <v>#REF!</v>
      </c>
      <c r="S11" s="635" t="e">
        <f t="shared" ref="S11:X11" si="10">S82</f>
        <v>#REF!</v>
      </c>
      <c r="T11" s="600" t="e">
        <f t="shared" si="10"/>
        <v>#REF!</v>
      </c>
      <c r="U11" s="635" t="e">
        <f t="shared" si="10"/>
        <v>#REF!</v>
      </c>
      <c r="V11" s="600" t="e">
        <f t="shared" si="10"/>
        <v>#REF!</v>
      </c>
      <c r="W11" s="635" t="e">
        <f t="shared" si="10"/>
        <v>#REF!</v>
      </c>
      <c r="X11" s="615" t="e">
        <f t="shared" si="10"/>
        <v>#REF!</v>
      </c>
      <c r="Y11" s="566" t="e">
        <f>Y82</f>
        <v>#REF!</v>
      </c>
      <c r="Z11" s="619" t="e">
        <f>Z82</f>
        <v>#REF!</v>
      </c>
      <c r="AA11" s="635" t="e">
        <f t="shared" ref="AA11:AF11" si="11">AA82</f>
        <v>#REF!</v>
      </c>
      <c r="AB11" s="600" t="e">
        <f t="shared" si="11"/>
        <v>#REF!</v>
      </c>
      <c r="AC11" s="635" t="e">
        <f t="shared" si="11"/>
        <v>#REF!</v>
      </c>
      <c r="AD11" s="600" t="e">
        <f t="shared" si="11"/>
        <v>#REF!</v>
      </c>
      <c r="AE11" s="635" t="e">
        <f t="shared" si="11"/>
        <v>#REF!</v>
      </c>
      <c r="AF11" s="615" t="e">
        <f t="shared" si="11"/>
        <v>#REF!</v>
      </c>
      <c r="AG11" s="566" t="e">
        <f>AG82</f>
        <v>#REF!</v>
      </c>
      <c r="AH11" s="619" t="e">
        <f>AH82</f>
        <v>#REF!</v>
      </c>
    </row>
    <row r="12" spans="1:34" x14ac:dyDescent="0.25">
      <c r="A12" s="577" t="str">
        <f t="shared" ref="A12:P12" si="12">A90</f>
        <v>UBS Vila Guilherme</v>
      </c>
      <c r="B12" s="582">
        <f t="shared" si="12"/>
        <v>1902</v>
      </c>
      <c r="C12" s="568">
        <f t="shared" si="12"/>
        <v>1390</v>
      </c>
      <c r="D12" s="562">
        <f t="shared" si="12"/>
        <v>0.73080967402733965</v>
      </c>
      <c r="E12" s="561" t="e">
        <f t="shared" si="12"/>
        <v>#REF!</v>
      </c>
      <c r="F12" s="562" t="e">
        <f t="shared" si="12"/>
        <v>#REF!</v>
      </c>
      <c r="G12" s="561" t="e">
        <f t="shared" si="12"/>
        <v>#REF!</v>
      </c>
      <c r="H12" s="562" t="e">
        <f t="shared" si="12"/>
        <v>#REF!</v>
      </c>
      <c r="I12" s="566" t="e">
        <f t="shared" ref="I12:J12" si="13">I90</f>
        <v>#REF!</v>
      </c>
      <c r="J12" s="619" t="e">
        <f t="shared" si="13"/>
        <v>#REF!</v>
      </c>
      <c r="K12" s="635" t="e">
        <f t="shared" si="12"/>
        <v>#REF!</v>
      </c>
      <c r="L12" s="600" t="e">
        <f t="shared" si="12"/>
        <v>#REF!</v>
      </c>
      <c r="M12" s="635" t="e">
        <f t="shared" si="12"/>
        <v>#REF!</v>
      </c>
      <c r="N12" s="600" t="e">
        <f t="shared" si="12"/>
        <v>#REF!</v>
      </c>
      <c r="O12" s="635" t="e">
        <f t="shared" si="12"/>
        <v>#REF!</v>
      </c>
      <c r="P12" s="615" t="e">
        <f t="shared" si="12"/>
        <v>#REF!</v>
      </c>
      <c r="Q12" s="566" t="e">
        <f>Q90</f>
        <v>#REF!</v>
      </c>
      <c r="R12" s="619" t="e">
        <f>R90</f>
        <v>#REF!</v>
      </c>
      <c r="S12" s="635" t="e">
        <f t="shared" ref="S12:X12" si="14">S90</f>
        <v>#REF!</v>
      </c>
      <c r="T12" s="600" t="e">
        <f t="shared" si="14"/>
        <v>#REF!</v>
      </c>
      <c r="U12" s="635" t="e">
        <f t="shared" si="14"/>
        <v>#REF!</v>
      </c>
      <c r="V12" s="600" t="e">
        <f t="shared" si="14"/>
        <v>#REF!</v>
      </c>
      <c r="W12" s="635" t="e">
        <f t="shared" si="14"/>
        <v>#REF!</v>
      </c>
      <c r="X12" s="615" t="e">
        <f t="shared" si="14"/>
        <v>#REF!</v>
      </c>
      <c r="Y12" s="566" t="e">
        <f>Y90</f>
        <v>#REF!</v>
      </c>
      <c r="Z12" s="619" t="e">
        <f>Z90</f>
        <v>#REF!</v>
      </c>
      <c r="AA12" s="635" t="e">
        <f t="shared" ref="AA12:AF12" si="15">AA90</f>
        <v>#REF!</v>
      </c>
      <c r="AB12" s="600" t="e">
        <f t="shared" si="15"/>
        <v>#REF!</v>
      </c>
      <c r="AC12" s="635" t="e">
        <f t="shared" si="15"/>
        <v>#REF!</v>
      </c>
      <c r="AD12" s="600" t="e">
        <f t="shared" si="15"/>
        <v>#REF!</v>
      </c>
      <c r="AE12" s="635" t="e">
        <f t="shared" si="15"/>
        <v>#REF!</v>
      </c>
      <c r="AF12" s="615" t="e">
        <f t="shared" si="15"/>
        <v>#REF!</v>
      </c>
      <c r="AG12" s="566" t="e">
        <f>AG90</f>
        <v>#REF!</v>
      </c>
      <c r="AH12" s="619" t="e">
        <f>AH90</f>
        <v>#REF!</v>
      </c>
    </row>
    <row r="13" spans="1:34" x14ac:dyDescent="0.25">
      <c r="A13" s="577" t="str">
        <f t="shared" ref="A13:P13" si="16">A112</f>
        <v>UBS Vila Medeiros</v>
      </c>
      <c r="B13" s="582">
        <f t="shared" si="16"/>
        <v>3296</v>
      </c>
      <c r="C13" s="568">
        <f t="shared" si="16"/>
        <v>2208</v>
      </c>
      <c r="D13" s="562">
        <f t="shared" si="16"/>
        <v>0.66990291262135926</v>
      </c>
      <c r="E13" s="561" t="e">
        <f t="shared" si="16"/>
        <v>#REF!</v>
      </c>
      <c r="F13" s="562" t="e">
        <f t="shared" si="16"/>
        <v>#REF!</v>
      </c>
      <c r="G13" s="561" t="e">
        <f t="shared" si="16"/>
        <v>#REF!</v>
      </c>
      <c r="H13" s="562" t="e">
        <f t="shared" si="16"/>
        <v>#REF!</v>
      </c>
      <c r="I13" s="566" t="e">
        <f t="shared" ref="I13:J13" si="17">I112</f>
        <v>#REF!</v>
      </c>
      <c r="J13" s="619" t="e">
        <f t="shared" si="17"/>
        <v>#REF!</v>
      </c>
      <c r="K13" s="635" t="e">
        <f t="shared" si="16"/>
        <v>#REF!</v>
      </c>
      <c r="L13" s="600" t="e">
        <f t="shared" si="16"/>
        <v>#REF!</v>
      </c>
      <c r="M13" s="635" t="e">
        <f t="shared" si="16"/>
        <v>#REF!</v>
      </c>
      <c r="N13" s="600" t="e">
        <f t="shared" si="16"/>
        <v>#REF!</v>
      </c>
      <c r="O13" s="635" t="e">
        <f t="shared" si="16"/>
        <v>#REF!</v>
      </c>
      <c r="P13" s="615" t="e">
        <f t="shared" si="16"/>
        <v>#REF!</v>
      </c>
      <c r="Q13" s="566" t="e">
        <f>Q112</f>
        <v>#REF!</v>
      </c>
      <c r="R13" s="619" t="e">
        <f>R112</f>
        <v>#REF!</v>
      </c>
      <c r="S13" s="635" t="e">
        <f t="shared" ref="S13:X13" si="18">S112</f>
        <v>#REF!</v>
      </c>
      <c r="T13" s="600" t="e">
        <f t="shared" si="18"/>
        <v>#REF!</v>
      </c>
      <c r="U13" s="635" t="e">
        <f t="shared" si="18"/>
        <v>#REF!</v>
      </c>
      <c r="V13" s="600" t="e">
        <f t="shared" si="18"/>
        <v>#REF!</v>
      </c>
      <c r="W13" s="635" t="e">
        <f t="shared" si="18"/>
        <v>#REF!</v>
      </c>
      <c r="X13" s="615" t="e">
        <f t="shared" si="18"/>
        <v>#REF!</v>
      </c>
      <c r="Y13" s="566" t="e">
        <f>Y112</f>
        <v>#REF!</v>
      </c>
      <c r="Z13" s="619" t="e">
        <f>Z112</f>
        <v>#REF!</v>
      </c>
      <c r="AA13" s="635" t="e">
        <f t="shared" ref="AA13:AF13" si="19">AA112</f>
        <v>#REF!</v>
      </c>
      <c r="AB13" s="600" t="e">
        <f t="shared" si="19"/>
        <v>#REF!</v>
      </c>
      <c r="AC13" s="635" t="e">
        <f t="shared" si="19"/>
        <v>#REF!</v>
      </c>
      <c r="AD13" s="600" t="e">
        <f t="shared" si="19"/>
        <v>#REF!</v>
      </c>
      <c r="AE13" s="635" t="e">
        <f t="shared" si="19"/>
        <v>#REF!</v>
      </c>
      <c r="AF13" s="615" t="e">
        <f t="shared" si="19"/>
        <v>#REF!</v>
      </c>
      <c r="AG13" s="566" t="e">
        <f>AG112</f>
        <v>#REF!</v>
      </c>
      <c r="AH13" s="619" t="e">
        <f>AH112</f>
        <v>#REF!</v>
      </c>
    </row>
    <row r="14" spans="1:34" x14ac:dyDescent="0.25">
      <c r="A14" s="577" t="str">
        <f t="shared" ref="A14:P14" si="20">A124</f>
        <v>UBS Vila Izolina Mazzei</v>
      </c>
      <c r="B14" s="582">
        <f t="shared" si="20"/>
        <v>3271</v>
      </c>
      <c r="C14" s="568">
        <f>C124</f>
        <v>2618</v>
      </c>
      <c r="D14" s="562">
        <f t="shared" si="20"/>
        <v>0.80036686028737392</v>
      </c>
      <c r="E14" s="561" t="e">
        <f t="shared" si="20"/>
        <v>#REF!</v>
      </c>
      <c r="F14" s="562" t="e">
        <f t="shared" si="20"/>
        <v>#REF!</v>
      </c>
      <c r="G14" s="561" t="e">
        <f t="shared" si="20"/>
        <v>#REF!</v>
      </c>
      <c r="H14" s="562" t="e">
        <f t="shared" si="20"/>
        <v>#REF!</v>
      </c>
      <c r="I14" s="566" t="e">
        <f t="shared" ref="I14:J14" si="21">I124</f>
        <v>#REF!</v>
      </c>
      <c r="J14" s="619" t="e">
        <f t="shared" si="21"/>
        <v>#REF!</v>
      </c>
      <c r="K14" s="635" t="e">
        <f t="shared" si="20"/>
        <v>#REF!</v>
      </c>
      <c r="L14" s="600" t="e">
        <f t="shared" si="20"/>
        <v>#REF!</v>
      </c>
      <c r="M14" s="635" t="e">
        <f t="shared" si="20"/>
        <v>#REF!</v>
      </c>
      <c r="N14" s="600" t="e">
        <f t="shared" si="20"/>
        <v>#REF!</v>
      </c>
      <c r="O14" s="635" t="e">
        <f t="shared" si="20"/>
        <v>#REF!</v>
      </c>
      <c r="P14" s="615" t="e">
        <f t="shared" si="20"/>
        <v>#REF!</v>
      </c>
      <c r="Q14" s="566" t="e">
        <f>Q124</f>
        <v>#REF!</v>
      </c>
      <c r="R14" s="619" t="e">
        <f>R124</f>
        <v>#REF!</v>
      </c>
      <c r="S14" s="635" t="e">
        <f t="shared" ref="S14:X14" si="22">S124</f>
        <v>#REF!</v>
      </c>
      <c r="T14" s="600" t="e">
        <f t="shared" si="22"/>
        <v>#REF!</v>
      </c>
      <c r="U14" s="635" t="e">
        <f t="shared" si="22"/>
        <v>#REF!</v>
      </c>
      <c r="V14" s="600" t="e">
        <f t="shared" si="22"/>
        <v>#REF!</v>
      </c>
      <c r="W14" s="635" t="e">
        <f t="shared" si="22"/>
        <v>#REF!</v>
      </c>
      <c r="X14" s="615" t="e">
        <f t="shared" si="22"/>
        <v>#REF!</v>
      </c>
      <c r="Y14" s="566" t="e">
        <f>Y124</f>
        <v>#REF!</v>
      </c>
      <c r="Z14" s="619" t="e">
        <f>Z124</f>
        <v>#REF!</v>
      </c>
      <c r="AA14" s="635" t="e">
        <f t="shared" ref="AA14:AF14" si="23">AA124</f>
        <v>#REF!</v>
      </c>
      <c r="AB14" s="600" t="e">
        <f t="shared" si="23"/>
        <v>#REF!</v>
      </c>
      <c r="AC14" s="635" t="e">
        <f t="shared" si="23"/>
        <v>#REF!</v>
      </c>
      <c r="AD14" s="600" t="e">
        <f t="shared" si="23"/>
        <v>#REF!</v>
      </c>
      <c r="AE14" s="635" t="e">
        <f t="shared" si="23"/>
        <v>#REF!</v>
      </c>
      <c r="AF14" s="615" t="e">
        <f t="shared" si="23"/>
        <v>#REF!</v>
      </c>
      <c r="AG14" s="566" t="e">
        <f>AG124</f>
        <v>#REF!</v>
      </c>
      <c r="AH14" s="619" t="e">
        <f>AH124</f>
        <v>#REF!</v>
      </c>
    </row>
    <row r="15" spans="1:34" x14ac:dyDescent="0.25">
      <c r="A15" s="577" t="str">
        <f t="shared" ref="A15:P15" si="24">A144</f>
        <v>UBS Jardim Japão</v>
      </c>
      <c r="B15" s="582">
        <f t="shared" si="24"/>
        <v>2976</v>
      </c>
      <c r="C15" s="568">
        <f t="shared" si="24"/>
        <v>2789</v>
      </c>
      <c r="D15" s="562">
        <f t="shared" si="24"/>
        <v>0.93716397849462363</v>
      </c>
      <c r="E15" s="561" t="e">
        <f t="shared" si="24"/>
        <v>#REF!</v>
      </c>
      <c r="F15" s="562" t="e">
        <f t="shared" si="24"/>
        <v>#REF!</v>
      </c>
      <c r="G15" s="561" t="e">
        <f t="shared" si="24"/>
        <v>#REF!</v>
      </c>
      <c r="H15" s="562" t="e">
        <f t="shared" si="24"/>
        <v>#REF!</v>
      </c>
      <c r="I15" s="566" t="e">
        <f t="shared" ref="I15:J15" si="25">I144</f>
        <v>#REF!</v>
      </c>
      <c r="J15" s="619" t="e">
        <f t="shared" si="25"/>
        <v>#REF!</v>
      </c>
      <c r="K15" s="635" t="e">
        <f t="shared" si="24"/>
        <v>#REF!</v>
      </c>
      <c r="L15" s="600" t="e">
        <f t="shared" si="24"/>
        <v>#REF!</v>
      </c>
      <c r="M15" s="635" t="e">
        <f t="shared" si="24"/>
        <v>#REF!</v>
      </c>
      <c r="N15" s="600" t="e">
        <f t="shared" si="24"/>
        <v>#REF!</v>
      </c>
      <c r="O15" s="635" t="e">
        <f t="shared" si="24"/>
        <v>#REF!</v>
      </c>
      <c r="P15" s="615" t="e">
        <f t="shared" si="24"/>
        <v>#REF!</v>
      </c>
      <c r="Q15" s="566" t="e">
        <f>Q144</f>
        <v>#REF!</v>
      </c>
      <c r="R15" s="619" t="e">
        <f>R144</f>
        <v>#REF!</v>
      </c>
      <c r="S15" s="635" t="e">
        <f t="shared" ref="S15:X15" si="26">S144</f>
        <v>#REF!</v>
      </c>
      <c r="T15" s="600" t="e">
        <f t="shared" si="26"/>
        <v>#REF!</v>
      </c>
      <c r="U15" s="635" t="e">
        <f t="shared" si="26"/>
        <v>#REF!</v>
      </c>
      <c r="V15" s="600" t="e">
        <f t="shared" si="26"/>
        <v>#REF!</v>
      </c>
      <c r="W15" s="635" t="e">
        <f t="shared" si="26"/>
        <v>#REF!</v>
      </c>
      <c r="X15" s="615" t="e">
        <f t="shared" si="26"/>
        <v>#REF!</v>
      </c>
      <c r="Y15" s="566" t="e">
        <f>Y144</f>
        <v>#REF!</v>
      </c>
      <c r="Z15" s="619" t="e">
        <f>Z144</f>
        <v>#REF!</v>
      </c>
      <c r="AA15" s="635" t="e">
        <f t="shared" ref="AA15:AF15" si="27">AA144</f>
        <v>#REF!</v>
      </c>
      <c r="AB15" s="600" t="e">
        <f t="shared" si="27"/>
        <v>#REF!</v>
      </c>
      <c r="AC15" s="635" t="e">
        <f t="shared" si="27"/>
        <v>#REF!</v>
      </c>
      <c r="AD15" s="600" t="e">
        <f t="shared" si="27"/>
        <v>#REF!</v>
      </c>
      <c r="AE15" s="635" t="e">
        <f t="shared" si="27"/>
        <v>#REF!</v>
      </c>
      <c r="AF15" s="615" t="e">
        <f t="shared" si="27"/>
        <v>#REF!</v>
      </c>
      <c r="AG15" s="566" t="e">
        <f>AG144</f>
        <v>#REF!</v>
      </c>
      <c r="AH15" s="619" t="e">
        <f>AH144</f>
        <v>#REF!</v>
      </c>
    </row>
    <row r="16" spans="1:34" x14ac:dyDescent="0.25">
      <c r="A16" s="577" t="str">
        <f t="shared" ref="A16:P16" si="28">A162</f>
        <v>UBS Vila EDE</v>
      </c>
      <c r="B16" s="582">
        <f t="shared" si="28"/>
        <v>2908</v>
      </c>
      <c r="C16" s="568">
        <f t="shared" si="28"/>
        <v>2316</v>
      </c>
      <c r="D16" s="562">
        <f t="shared" si="28"/>
        <v>0.796423658872077</v>
      </c>
      <c r="E16" s="561" t="e">
        <f t="shared" si="28"/>
        <v>#REF!</v>
      </c>
      <c r="F16" s="562" t="e">
        <f t="shared" si="28"/>
        <v>#REF!</v>
      </c>
      <c r="G16" s="561" t="e">
        <f t="shared" si="28"/>
        <v>#REF!</v>
      </c>
      <c r="H16" s="562" t="e">
        <f t="shared" si="28"/>
        <v>#REF!</v>
      </c>
      <c r="I16" s="566" t="e">
        <f t="shared" ref="I16:J16" si="29">I162</f>
        <v>#REF!</v>
      </c>
      <c r="J16" s="619" t="e">
        <f t="shared" si="29"/>
        <v>#REF!</v>
      </c>
      <c r="K16" s="635" t="e">
        <f t="shared" si="28"/>
        <v>#REF!</v>
      </c>
      <c r="L16" s="600" t="e">
        <f t="shared" si="28"/>
        <v>#REF!</v>
      </c>
      <c r="M16" s="635" t="e">
        <f t="shared" si="28"/>
        <v>#REF!</v>
      </c>
      <c r="N16" s="600" t="e">
        <f t="shared" si="28"/>
        <v>#REF!</v>
      </c>
      <c r="O16" s="635" t="e">
        <f t="shared" si="28"/>
        <v>#REF!</v>
      </c>
      <c r="P16" s="615" t="e">
        <f t="shared" si="28"/>
        <v>#REF!</v>
      </c>
      <c r="Q16" s="566" t="e">
        <f>Q162</f>
        <v>#REF!</v>
      </c>
      <c r="R16" s="619" t="e">
        <f>R162</f>
        <v>#REF!</v>
      </c>
      <c r="S16" s="635" t="e">
        <f t="shared" ref="S16:X16" si="30">S162</f>
        <v>#REF!</v>
      </c>
      <c r="T16" s="600" t="e">
        <f t="shared" si="30"/>
        <v>#REF!</v>
      </c>
      <c r="U16" s="635" t="e">
        <f t="shared" si="30"/>
        <v>#REF!</v>
      </c>
      <c r="V16" s="600" t="e">
        <f t="shared" si="30"/>
        <v>#REF!</v>
      </c>
      <c r="W16" s="635" t="e">
        <f t="shared" si="30"/>
        <v>#REF!</v>
      </c>
      <c r="X16" s="615" t="e">
        <f t="shared" si="30"/>
        <v>#REF!</v>
      </c>
      <c r="Y16" s="566" t="e">
        <f>Y162</f>
        <v>#REF!</v>
      </c>
      <c r="Z16" s="619" t="e">
        <f>Z162</f>
        <v>#REF!</v>
      </c>
      <c r="AA16" s="635" t="e">
        <f t="shared" ref="AA16:AF16" si="31">AA162</f>
        <v>#REF!</v>
      </c>
      <c r="AB16" s="600" t="e">
        <f t="shared" si="31"/>
        <v>#REF!</v>
      </c>
      <c r="AC16" s="635" t="e">
        <f t="shared" si="31"/>
        <v>#REF!</v>
      </c>
      <c r="AD16" s="600" t="e">
        <f t="shared" si="31"/>
        <v>#REF!</v>
      </c>
      <c r="AE16" s="635" t="e">
        <f t="shared" si="31"/>
        <v>#REF!</v>
      </c>
      <c r="AF16" s="615" t="e">
        <f t="shared" si="31"/>
        <v>#REF!</v>
      </c>
      <c r="AG16" s="566" t="e">
        <f>AG162</f>
        <v>#REF!</v>
      </c>
      <c r="AH16" s="619" t="e">
        <f>AH162</f>
        <v>#REF!</v>
      </c>
    </row>
    <row r="17" spans="1:34" x14ac:dyDescent="0.25">
      <c r="A17" s="577" t="str">
        <f t="shared" ref="A17:P17" si="32">A171</f>
        <v>UBS Vila Leonor</v>
      </c>
      <c r="B17" s="582">
        <f t="shared" si="32"/>
        <v>2184</v>
      </c>
      <c r="C17" s="568">
        <f t="shared" si="32"/>
        <v>1821</v>
      </c>
      <c r="D17" s="562">
        <f t="shared" si="32"/>
        <v>0.83379120879120883</v>
      </c>
      <c r="E17" s="561" t="e">
        <f t="shared" si="32"/>
        <v>#REF!</v>
      </c>
      <c r="F17" s="562" t="e">
        <f t="shared" si="32"/>
        <v>#REF!</v>
      </c>
      <c r="G17" s="561" t="e">
        <f t="shared" si="32"/>
        <v>#REF!</v>
      </c>
      <c r="H17" s="562" t="e">
        <f t="shared" si="32"/>
        <v>#REF!</v>
      </c>
      <c r="I17" s="566" t="e">
        <f t="shared" ref="I17:J17" si="33">I171</f>
        <v>#REF!</v>
      </c>
      <c r="J17" s="619" t="e">
        <f t="shared" si="33"/>
        <v>#REF!</v>
      </c>
      <c r="K17" s="635" t="e">
        <f t="shared" si="32"/>
        <v>#REF!</v>
      </c>
      <c r="L17" s="600" t="e">
        <f t="shared" si="32"/>
        <v>#REF!</v>
      </c>
      <c r="M17" s="635" t="e">
        <f t="shared" si="32"/>
        <v>#REF!</v>
      </c>
      <c r="N17" s="600" t="e">
        <f t="shared" si="32"/>
        <v>#REF!</v>
      </c>
      <c r="O17" s="635" t="e">
        <f t="shared" si="32"/>
        <v>#REF!</v>
      </c>
      <c r="P17" s="615" t="e">
        <f t="shared" si="32"/>
        <v>#REF!</v>
      </c>
      <c r="Q17" s="566" t="e">
        <f>Q171</f>
        <v>#REF!</v>
      </c>
      <c r="R17" s="619" t="e">
        <f>R171</f>
        <v>#REF!</v>
      </c>
      <c r="S17" s="635" t="e">
        <f t="shared" ref="S17:X17" si="34">S171</f>
        <v>#REF!</v>
      </c>
      <c r="T17" s="600" t="e">
        <f t="shared" si="34"/>
        <v>#REF!</v>
      </c>
      <c r="U17" s="635" t="e">
        <f t="shared" si="34"/>
        <v>#REF!</v>
      </c>
      <c r="V17" s="600" t="e">
        <f t="shared" si="34"/>
        <v>#REF!</v>
      </c>
      <c r="W17" s="635" t="e">
        <f t="shared" si="34"/>
        <v>#REF!</v>
      </c>
      <c r="X17" s="615" t="e">
        <f t="shared" si="34"/>
        <v>#REF!</v>
      </c>
      <c r="Y17" s="566" t="e">
        <f>Y171</f>
        <v>#REF!</v>
      </c>
      <c r="Z17" s="619" t="e">
        <f>Z171</f>
        <v>#REF!</v>
      </c>
      <c r="AA17" s="635" t="e">
        <f t="shared" ref="AA17:AF17" si="35">AA171</f>
        <v>#REF!</v>
      </c>
      <c r="AB17" s="600" t="e">
        <f t="shared" si="35"/>
        <v>#REF!</v>
      </c>
      <c r="AC17" s="635" t="e">
        <f t="shared" si="35"/>
        <v>#REF!</v>
      </c>
      <c r="AD17" s="600" t="e">
        <f t="shared" si="35"/>
        <v>#REF!</v>
      </c>
      <c r="AE17" s="635" t="e">
        <f t="shared" si="35"/>
        <v>#REF!</v>
      </c>
      <c r="AF17" s="615" t="e">
        <f t="shared" si="35"/>
        <v>#REF!</v>
      </c>
      <c r="AG17" s="566" t="e">
        <f>AG171</f>
        <v>#REF!</v>
      </c>
      <c r="AH17" s="619" t="e">
        <f>AH171</f>
        <v>#REF!</v>
      </c>
    </row>
    <row r="18" spans="1:34" x14ac:dyDescent="0.25">
      <c r="A18" s="577" t="str">
        <f t="shared" ref="A18:P18" si="36">A180</f>
        <v>UBS Vila Sabrina</v>
      </c>
      <c r="B18" s="582">
        <f t="shared" si="36"/>
        <v>2316</v>
      </c>
      <c r="C18" s="568">
        <f t="shared" si="36"/>
        <v>1841</v>
      </c>
      <c r="D18" s="562">
        <f t="shared" si="36"/>
        <v>0.79490500863557856</v>
      </c>
      <c r="E18" s="561" t="e">
        <f t="shared" si="36"/>
        <v>#REF!</v>
      </c>
      <c r="F18" s="562" t="e">
        <f t="shared" si="36"/>
        <v>#REF!</v>
      </c>
      <c r="G18" s="561" t="e">
        <f t="shared" si="36"/>
        <v>#REF!</v>
      </c>
      <c r="H18" s="562" t="e">
        <f t="shared" si="36"/>
        <v>#REF!</v>
      </c>
      <c r="I18" s="566" t="e">
        <f t="shared" ref="I18:J18" si="37">I180</f>
        <v>#REF!</v>
      </c>
      <c r="J18" s="619" t="e">
        <f t="shared" si="37"/>
        <v>#REF!</v>
      </c>
      <c r="K18" s="635" t="e">
        <f t="shared" si="36"/>
        <v>#REF!</v>
      </c>
      <c r="L18" s="600" t="e">
        <f t="shared" si="36"/>
        <v>#REF!</v>
      </c>
      <c r="M18" s="635" t="e">
        <f t="shared" si="36"/>
        <v>#REF!</v>
      </c>
      <c r="N18" s="600" t="e">
        <f t="shared" si="36"/>
        <v>#REF!</v>
      </c>
      <c r="O18" s="635" t="e">
        <f t="shared" si="36"/>
        <v>#REF!</v>
      </c>
      <c r="P18" s="615" t="e">
        <f t="shared" si="36"/>
        <v>#REF!</v>
      </c>
      <c r="Q18" s="566" t="e">
        <f>Q180</f>
        <v>#REF!</v>
      </c>
      <c r="R18" s="619" t="e">
        <f>R180</f>
        <v>#REF!</v>
      </c>
      <c r="S18" s="635" t="e">
        <f t="shared" ref="S18:X18" si="38">S180</f>
        <v>#REF!</v>
      </c>
      <c r="T18" s="600" t="e">
        <f t="shared" si="38"/>
        <v>#REF!</v>
      </c>
      <c r="U18" s="635" t="e">
        <f t="shared" si="38"/>
        <v>#REF!</v>
      </c>
      <c r="V18" s="600" t="e">
        <f t="shared" si="38"/>
        <v>#REF!</v>
      </c>
      <c r="W18" s="635" t="e">
        <f t="shared" si="38"/>
        <v>#REF!</v>
      </c>
      <c r="X18" s="615" t="e">
        <f t="shared" si="38"/>
        <v>#REF!</v>
      </c>
      <c r="Y18" s="566" t="e">
        <f>Y180</f>
        <v>#REF!</v>
      </c>
      <c r="Z18" s="619" t="e">
        <f>Z180</f>
        <v>#REF!</v>
      </c>
      <c r="AA18" s="635" t="e">
        <f t="shared" ref="AA18:AF18" si="39">AA180</f>
        <v>#REF!</v>
      </c>
      <c r="AB18" s="600" t="e">
        <f t="shared" si="39"/>
        <v>#REF!</v>
      </c>
      <c r="AC18" s="635" t="e">
        <f t="shared" si="39"/>
        <v>#REF!</v>
      </c>
      <c r="AD18" s="600" t="e">
        <f t="shared" si="39"/>
        <v>#REF!</v>
      </c>
      <c r="AE18" s="635" t="e">
        <f t="shared" si="39"/>
        <v>#REF!</v>
      </c>
      <c r="AF18" s="615" t="e">
        <f t="shared" si="39"/>
        <v>#REF!</v>
      </c>
      <c r="AG18" s="566" t="e">
        <f>AG180</f>
        <v>#REF!</v>
      </c>
      <c r="AH18" s="619" t="e">
        <f>AH180</f>
        <v>#REF!</v>
      </c>
    </row>
    <row r="19" spans="1:34" x14ac:dyDescent="0.25">
      <c r="A19" s="577" t="str">
        <f t="shared" ref="A19:P19" si="40">A192</f>
        <v>UBS Carandiru</v>
      </c>
      <c r="B19" s="582" t="e">
        <f t="shared" si="40"/>
        <v>#REF!</v>
      </c>
      <c r="C19" s="568" t="e">
        <f t="shared" si="40"/>
        <v>#REF!</v>
      </c>
      <c r="D19" s="562" t="e">
        <f t="shared" si="40"/>
        <v>#REF!</v>
      </c>
      <c r="E19" s="561" t="e">
        <f t="shared" si="40"/>
        <v>#REF!</v>
      </c>
      <c r="F19" s="562" t="e">
        <f t="shared" si="40"/>
        <v>#REF!</v>
      </c>
      <c r="G19" s="561" t="e">
        <f t="shared" si="40"/>
        <v>#REF!</v>
      </c>
      <c r="H19" s="562" t="e">
        <f t="shared" si="40"/>
        <v>#REF!</v>
      </c>
      <c r="I19" s="566" t="e">
        <f t="shared" ref="I19:J19" si="41">I192</f>
        <v>#REF!</v>
      </c>
      <c r="J19" s="619" t="e">
        <f t="shared" si="41"/>
        <v>#REF!</v>
      </c>
      <c r="K19" s="635" t="e">
        <f t="shared" si="40"/>
        <v>#REF!</v>
      </c>
      <c r="L19" s="600" t="e">
        <f t="shared" si="40"/>
        <v>#REF!</v>
      </c>
      <c r="M19" s="635" t="e">
        <f t="shared" si="40"/>
        <v>#REF!</v>
      </c>
      <c r="N19" s="600" t="e">
        <f t="shared" si="40"/>
        <v>#REF!</v>
      </c>
      <c r="O19" s="635" t="e">
        <f t="shared" si="40"/>
        <v>#REF!</v>
      </c>
      <c r="P19" s="615" t="e">
        <f t="shared" si="40"/>
        <v>#REF!</v>
      </c>
      <c r="Q19" s="566" t="e">
        <f>Q192</f>
        <v>#REF!</v>
      </c>
      <c r="R19" s="619" t="e">
        <f>R192</f>
        <v>#REF!</v>
      </c>
      <c r="S19" s="635" t="e">
        <f t="shared" ref="S19:X19" si="42">S192</f>
        <v>#REF!</v>
      </c>
      <c r="T19" s="600" t="e">
        <f t="shared" si="42"/>
        <v>#REF!</v>
      </c>
      <c r="U19" s="635" t="e">
        <f t="shared" si="42"/>
        <v>#REF!</v>
      </c>
      <c r="V19" s="600" t="e">
        <f t="shared" si="42"/>
        <v>#REF!</v>
      </c>
      <c r="W19" s="635" t="e">
        <f t="shared" si="42"/>
        <v>#REF!</v>
      </c>
      <c r="X19" s="615" t="e">
        <f t="shared" si="42"/>
        <v>#REF!</v>
      </c>
      <c r="Y19" s="566" t="e">
        <f>Y192</f>
        <v>#REF!</v>
      </c>
      <c r="Z19" s="619" t="e">
        <f>Z192</f>
        <v>#REF!</v>
      </c>
      <c r="AA19" s="635" t="e">
        <f t="shared" ref="AA19:AF19" si="43">AA192</f>
        <v>#REF!</v>
      </c>
      <c r="AB19" s="600" t="e">
        <f t="shared" si="43"/>
        <v>#REF!</v>
      </c>
      <c r="AC19" s="635" t="e">
        <f t="shared" si="43"/>
        <v>#REF!</v>
      </c>
      <c r="AD19" s="600" t="e">
        <f t="shared" si="43"/>
        <v>#REF!</v>
      </c>
      <c r="AE19" s="635" t="e">
        <f t="shared" si="43"/>
        <v>#REF!</v>
      </c>
      <c r="AF19" s="615" t="e">
        <f t="shared" si="43"/>
        <v>#REF!</v>
      </c>
      <c r="AG19" s="566" t="e">
        <f>AG192</f>
        <v>#REF!</v>
      </c>
      <c r="AH19" s="619" t="e">
        <f>AH192</f>
        <v>#REF!</v>
      </c>
    </row>
    <row r="20" spans="1:34" x14ac:dyDescent="0.25">
      <c r="A20" s="577" t="str">
        <f t="shared" ref="A20:P20" si="44">A223</f>
        <v>UBS Paulo Gnecco</v>
      </c>
      <c r="B20" s="582">
        <f t="shared" si="44"/>
        <v>2130</v>
      </c>
      <c r="C20" s="568">
        <f t="shared" si="44"/>
        <v>1909</v>
      </c>
      <c r="D20" s="562">
        <f t="shared" si="44"/>
        <v>0.89624413145539905</v>
      </c>
      <c r="E20" s="561" t="e">
        <f t="shared" si="44"/>
        <v>#REF!</v>
      </c>
      <c r="F20" s="562" t="e">
        <f t="shared" si="44"/>
        <v>#REF!</v>
      </c>
      <c r="G20" s="561" t="e">
        <f t="shared" si="44"/>
        <v>#REF!</v>
      </c>
      <c r="H20" s="562" t="e">
        <f t="shared" si="44"/>
        <v>#REF!</v>
      </c>
      <c r="I20" s="566" t="e">
        <f t="shared" ref="I20:J20" si="45">I223</f>
        <v>#REF!</v>
      </c>
      <c r="J20" s="619" t="e">
        <f t="shared" si="45"/>
        <v>#REF!</v>
      </c>
      <c r="K20" s="635" t="e">
        <f t="shared" si="44"/>
        <v>#REF!</v>
      </c>
      <c r="L20" s="600" t="e">
        <f t="shared" si="44"/>
        <v>#REF!</v>
      </c>
      <c r="M20" s="635" t="e">
        <f t="shared" si="44"/>
        <v>#REF!</v>
      </c>
      <c r="N20" s="600" t="e">
        <f t="shared" si="44"/>
        <v>#REF!</v>
      </c>
      <c r="O20" s="635" t="e">
        <f t="shared" si="44"/>
        <v>#REF!</v>
      </c>
      <c r="P20" s="615" t="e">
        <f t="shared" si="44"/>
        <v>#REF!</v>
      </c>
      <c r="Q20" s="566" t="e">
        <f>Q223</f>
        <v>#REF!</v>
      </c>
      <c r="R20" s="619" t="e">
        <f>R223</f>
        <v>#REF!</v>
      </c>
      <c r="S20" s="635" t="e">
        <f t="shared" ref="S20:X20" si="46">S223</f>
        <v>#REF!</v>
      </c>
      <c r="T20" s="600" t="e">
        <f t="shared" si="46"/>
        <v>#REF!</v>
      </c>
      <c r="U20" s="635" t="e">
        <f t="shared" si="46"/>
        <v>#REF!</v>
      </c>
      <c r="V20" s="600" t="e">
        <f t="shared" si="46"/>
        <v>#REF!</v>
      </c>
      <c r="W20" s="635" t="e">
        <f t="shared" si="46"/>
        <v>#REF!</v>
      </c>
      <c r="X20" s="615" t="e">
        <f t="shared" si="46"/>
        <v>#REF!</v>
      </c>
      <c r="Y20" s="566" t="e">
        <f>Y223</f>
        <v>#REF!</v>
      </c>
      <c r="Z20" s="619" t="e">
        <f>Z223</f>
        <v>#REF!</v>
      </c>
      <c r="AA20" s="635" t="e">
        <f t="shared" ref="AA20:AF20" si="47">AA223</f>
        <v>#REF!</v>
      </c>
      <c r="AB20" s="600" t="e">
        <f t="shared" si="47"/>
        <v>#REF!</v>
      </c>
      <c r="AC20" s="635" t="e">
        <f t="shared" si="47"/>
        <v>#REF!</v>
      </c>
      <c r="AD20" s="600" t="e">
        <f t="shared" si="47"/>
        <v>#REF!</v>
      </c>
      <c r="AE20" s="635" t="e">
        <f t="shared" si="47"/>
        <v>#REF!</v>
      </c>
      <c r="AF20" s="615" t="e">
        <f t="shared" si="47"/>
        <v>#REF!</v>
      </c>
      <c r="AG20" s="566" t="e">
        <f>AG223</f>
        <v>#REF!</v>
      </c>
      <c r="AH20" s="619" t="e">
        <f>AH223</f>
        <v>#REF!</v>
      </c>
    </row>
    <row r="21" spans="1:34" ht="16.5" thickBot="1" x14ac:dyDescent="0.3">
      <c r="A21" s="578" t="str">
        <f t="shared" ref="A21:P21" si="48">A230</f>
        <v>UBS Jardim Julieta</v>
      </c>
      <c r="B21" s="583">
        <f t="shared" si="48"/>
        <v>1452</v>
      </c>
      <c r="C21" s="569">
        <f t="shared" si="48"/>
        <v>802</v>
      </c>
      <c r="D21" s="570">
        <f t="shared" si="48"/>
        <v>0.55234159779614322</v>
      </c>
      <c r="E21" s="571" t="e">
        <f t="shared" si="48"/>
        <v>#REF!</v>
      </c>
      <c r="F21" s="570" t="e">
        <f t="shared" si="48"/>
        <v>#REF!</v>
      </c>
      <c r="G21" s="571" t="e">
        <f t="shared" si="48"/>
        <v>#REF!</v>
      </c>
      <c r="H21" s="570" t="e">
        <f t="shared" si="48"/>
        <v>#REF!</v>
      </c>
      <c r="I21" s="567" t="e">
        <f t="shared" ref="I21:J21" si="49">I230</f>
        <v>#REF!</v>
      </c>
      <c r="J21" s="620" t="e">
        <f t="shared" si="49"/>
        <v>#REF!</v>
      </c>
      <c r="K21" s="636" t="e">
        <f t="shared" si="48"/>
        <v>#REF!</v>
      </c>
      <c r="L21" s="601" t="e">
        <f t="shared" si="48"/>
        <v>#REF!</v>
      </c>
      <c r="M21" s="636" t="e">
        <f t="shared" si="48"/>
        <v>#REF!</v>
      </c>
      <c r="N21" s="601" t="e">
        <f t="shared" si="48"/>
        <v>#REF!</v>
      </c>
      <c r="O21" s="636" t="e">
        <f t="shared" si="48"/>
        <v>#REF!</v>
      </c>
      <c r="P21" s="616" t="e">
        <f t="shared" si="48"/>
        <v>#REF!</v>
      </c>
      <c r="Q21" s="567" t="e">
        <f>Q230</f>
        <v>#REF!</v>
      </c>
      <c r="R21" s="620" t="e">
        <f>R230</f>
        <v>#REF!</v>
      </c>
      <c r="S21" s="636" t="e">
        <f t="shared" ref="S21:X21" si="50">S230</f>
        <v>#REF!</v>
      </c>
      <c r="T21" s="601" t="e">
        <f t="shared" si="50"/>
        <v>#REF!</v>
      </c>
      <c r="U21" s="636" t="e">
        <f t="shared" si="50"/>
        <v>#REF!</v>
      </c>
      <c r="V21" s="601" t="e">
        <f t="shared" si="50"/>
        <v>#REF!</v>
      </c>
      <c r="W21" s="636" t="e">
        <f t="shared" si="50"/>
        <v>#REF!</v>
      </c>
      <c r="X21" s="616" t="e">
        <f t="shared" si="50"/>
        <v>#REF!</v>
      </c>
      <c r="Y21" s="567" t="e">
        <f>Y230</f>
        <v>#REF!</v>
      </c>
      <c r="Z21" s="620" t="e">
        <f>Z230</f>
        <v>#REF!</v>
      </c>
      <c r="AA21" s="636" t="e">
        <f t="shared" ref="AA21:AF21" si="51">AA230</f>
        <v>#REF!</v>
      </c>
      <c r="AB21" s="601" t="e">
        <f t="shared" si="51"/>
        <v>#REF!</v>
      </c>
      <c r="AC21" s="636" t="e">
        <f t="shared" si="51"/>
        <v>#REF!</v>
      </c>
      <c r="AD21" s="601" t="e">
        <f t="shared" si="51"/>
        <v>#REF!</v>
      </c>
      <c r="AE21" s="636" t="e">
        <f t="shared" si="51"/>
        <v>#REF!</v>
      </c>
      <c r="AF21" s="616" t="e">
        <f t="shared" si="51"/>
        <v>#REF!</v>
      </c>
      <c r="AG21" s="567" t="e">
        <f>AG230</f>
        <v>#REF!</v>
      </c>
      <c r="AH21" s="620" t="e">
        <f>AH230</f>
        <v>#REF!</v>
      </c>
    </row>
    <row r="22" spans="1:34" thickBot="1" x14ac:dyDescent="0.3">
      <c r="A22" s="1010" t="s">
        <v>359</v>
      </c>
      <c r="B22" s="1011"/>
      <c r="C22" s="1011"/>
      <c r="D22" s="1011"/>
      <c r="E22" s="1011"/>
      <c r="F22" s="1011"/>
      <c r="G22" s="1011"/>
      <c r="H22" s="1011"/>
      <c r="I22" s="1011"/>
      <c r="J22" s="1011"/>
      <c r="K22" s="1011"/>
      <c r="L22" s="1011"/>
      <c r="M22" s="1011"/>
      <c r="N22" s="1011"/>
      <c r="O22" s="1011"/>
      <c r="P22" s="1011"/>
      <c r="Q22" s="1011"/>
      <c r="R22" s="1011"/>
      <c r="S22" s="1011"/>
      <c r="T22" s="1011"/>
      <c r="U22" s="1011"/>
      <c r="V22" s="1011"/>
      <c r="W22" s="1011"/>
      <c r="X22" s="1011"/>
      <c r="Y22" s="1011"/>
      <c r="Z22" s="1011"/>
    </row>
    <row r="23" spans="1:34" ht="16.5" thickBot="1" x14ac:dyDescent="0.3">
      <c r="A23" s="576" t="str">
        <f t="shared" ref="A23:P23" si="52">A102</f>
        <v>CEO Vila Guilherme</v>
      </c>
      <c r="B23" s="584" t="e">
        <f t="shared" si="52"/>
        <v>#REF!</v>
      </c>
      <c r="C23" s="360" t="e">
        <f t="shared" si="52"/>
        <v>#REF!</v>
      </c>
      <c r="D23" s="223" t="e">
        <f t="shared" si="52"/>
        <v>#REF!</v>
      </c>
      <c r="E23" s="360" t="e">
        <f t="shared" si="52"/>
        <v>#REF!</v>
      </c>
      <c r="F23" s="223" t="e">
        <f t="shared" si="52"/>
        <v>#REF!</v>
      </c>
      <c r="G23" s="360" t="e">
        <f t="shared" si="52"/>
        <v>#REF!</v>
      </c>
      <c r="H23" s="223" t="e">
        <f t="shared" si="52"/>
        <v>#REF!</v>
      </c>
      <c r="I23" s="574" t="e">
        <f t="shared" ref="I23:J23" si="53">I102</f>
        <v>#REF!</v>
      </c>
      <c r="J23" s="621" t="e">
        <f t="shared" si="53"/>
        <v>#REF!</v>
      </c>
      <c r="K23" s="637" t="e">
        <f t="shared" si="52"/>
        <v>#REF!</v>
      </c>
      <c r="L23" s="602" t="e">
        <f t="shared" si="52"/>
        <v>#REF!</v>
      </c>
      <c r="M23" s="637" t="e">
        <f t="shared" si="52"/>
        <v>#REF!</v>
      </c>
      <c r="N23" s="602" t="e">
        <f t="shared" si="52"/>
        <v>#REF!</v>
      </c>
      <c r="O23" s="637" t="e">
        <f t="shared" si="52"/>
        <v>#REF!</v>
      </c>
      <c r="P23" s="617" t="e">
        <f t="shared" si="52"/>
        <v>#REF!</v>
      </c>
      <c r="Q23" s="574" t="e">
        <f>Q102</f>
        <v>#REF!</v>
      </c>
      <c r="R23" s="621" t="e">
        <f>R102</f>
        <v>#REF!</v>
      </c>
      <c r="S23" s="637" t="e">
        <f t="shared" ref="S23:X23" si="54">S102</f>
        <v>#REF!</v>
      </c>
      <c r="T23" s="602" t="e">
        <f t="shared" si="54"/>
        <v>#REF!</v>
      </c>
      <c r="U23" s="637" t="e">
        <f t="shared" si="54"/>
        <v>#REF!</v>
      </c>
      <c r="V23" s="602" t="e">
        <f t="shared" si="54"/>
        <v>#REF!</v>
      </c>
      <c r="W23" s="637" t="e">
        <f t="shared" si="54"/>
        <v>#REF!</v>
      </c>
      <c r="X23" s="617" t="e">
        <f t="shared" si="54"/>
        <v>#REF!</v>
      </c>
      <c r="Y23" s="574" t="e">
        <f>Y102</f>
        <v>#REF!</v>
      </c>
      <c r="Z23" s="621" t="e">
        <f>Z102</f>
        <v>#REF!</v>
      </c>
      <c r="AA23" s="637" t="e">
        <f t="shared" ref="AA23:AF23" si="55">AA102</f>
        <v>#REF!</v>
      </c>
      <c r="AB23" s="602" t="e">
        <f t="shared" si="55"/>
        <v>#REF!</v>
      </c>
      <c r="AC23" s="637" t="e">
        <f t="shared" si="55"/>
        <v>#REF!</v>
      </c>
      <c r="AD23" s="602" t="e">
        <f t="shared" si="55"/>
        <v>#REF!</v>
      </c>
      <c r="AE23" s="637" t="e">
        <f t="shared" si="55"/>
        <v>#REF!</v>
      </c>
      <c r="AF23" s="617" t="e">
        <f t="shared" si="55"/>
        <v>#REF!</v>
      </c>
      <c r="AG23" s="574" t="e">
        <f>AG102</f>
        <v>#REF!</v>
      </c>
      <c r="AH23" s="621" t="e">
        <f>AH102</f>
        <v>#REF!</v>
      </c>
    </row>
    <row r="24" spans="1:34" thickBot="1" x14ac:dyDescent="0.3">
      <c r="A24" s="1010" t="s">
        <v>370</v>
      </c>
      <c r="B24" s="1011"/>
      <c r="C24" s="1011"/>
      <c r="D24" s="1011"/>
      <c r="E24" s="1011"/>
      <c r="F24" s="1011"/>
      <c r="G24" s="1011"/>
      <c r="H24" s="1011"/>
      <c r="I24" s="1011"/>
      <c r="J24" s="1011"/>
      <c r="K24" s="1011"/>
      <c r="L24" s="1011"/>
      <c r="M24" s="1011"/>
      <c r="N24" s="1011"/>
      <c r="O24" s="1011"/>
      <c r="P24" s="1011"/>
      <c r="Q24" s="1011"/>
      <c r="R24" s="1011"/>
      <c r="S24" s="1011"/>
      <c r="T24" s="1011"/>
      <c r="U24" s="1011"/>
      <c r="V24" s="1011"/>
      <c r="W24" s="1011"/>
      <c r="X24" s="1011"/>
      <c r="Y24" s="1011"/>
      <c r="Z24" s="1011"/>
    </row>
    <row r="25" spans="1:34" ht="16.5" thickBot="1" x14ac:dyDescent="0.3">
      <c r="A25" s="576" t="str">
        <f t="shared" ref="A25:P25" si="56">A152</f>
        <v>EMAD Jd Japão</v>
      </c>
      <c r="B25" s="584">
        <f t="shared" si="56"/>
        <v>220</v>
      </c>
      <c r="C25" s="360">
        <f t="shared" si="56"/>
        <v>197</v>
      </c>
      <c r="D25" s="223">
        <f t="shared" si="56"/>
        <v>0.8954545454545455</v>
      </c>
      <c r="E25" s="360" t="e">
        <f t="shared" si="56"/>
        <v>#REF!</v>
      </c>
      <c r="F25" s="223" t="e">
        <f t="shared" si="56"/>
        <v>#REF!</v>
      </c>
      <c r="G25" s="360" t="e">
        <f t="shared" si="56"/>
        <v>#REF!</v>
      </c>
      <c r="H25" s="223" t="e">
        <f t="shared" si="56"/>
        <v>#REF!</v>
      </c>
      <c r="I25" s="574" t="e">
        <f t="shared" ref="I25:J25" si="57">I152</f>
        <v>#REF!</v>
      </c>
      <c r="J25" s="621" t="e">
        <f t="shared" si="57"/>
        <v>#REF!</v>
      </c>
      <c r="K25" s="637" t="e">
        <f t="shared" si="56"/>
        <v>#REF!</v>
      </c>
      <c r="L25" s="602" t="e">
        <f t="shared" si="56"/>
        <v>#REF!</v>
      </c>
      <c r="M25" s="637" t="e">
        <f t="shared" si="56"/>
        <v>#REF!</v>
      </c>
      <c r="N25" s="602" t="e">
        <f t="shared" si="56"/>
        <v>#REF!</v>
      </c>
      <c r="O25" s="637" t="e">
        <f t="shared" si="56"/>
        <v>#REF!</v>
      </c>
      <c r="P25" s="617" t="e">
        <f t="shared" si="56"/>
        <v>#REF!</v>
      </c>
      <c r="Q25" s="658" t="e">
        <f>Q152</f>
        <v>#REF!</v>
      </c>
      <c r="R25" s="657" t="e">
        <f>R152</f>
        <v>#REF!</v>
      </c>
      <c r="S25" s="637" t="e">
        <f>S152</f>
        <v>#REF!</v>
      </c>
      <c r="T25" s="602" t="e">
        <f t="shared" ref="T25:X25" si="58">T152</f>
        <v>#REF!</v>
      </c>
      <c r="U25" s="637">
        <v>0</v>
      </c>
      <c r="V25" s="602" t="e">
        <f t="shared" si="58"/>
        <v>#REF!</v>
      </c>
      <c r="W25" s="637"/>
      <c r="X25" s="617" t="e">
        <f t="shared" si="58"/>
        <v>#REF!</v>
      </c>
      <c r="Y25" s="658" t="e">
        <f>Y152</f>
        <v>#REF!</v>
      </c>
      <c r="Z25" s="657" t="e">
        <f>Z152</f>
        <v>#REF!</v>
      </c>
      <c r="AA25" s="637" t="e">
        <f>AA152</f>
        <v>#REF!</v>
      </c>
      <c r="AB25" s="602" t="e">
        <f t="shared" ref="AB25" si="59">AB152</f>
        <v>#REF!</v>
      </c>
      <c r="AC25" s="637">
        <v>0</v>
      </c>
      <c r="AD25" s="602" t="e">
        <f t="shared" ref="AD25" si="60">AD152</f>
        <v>#REF!</v>
      </c>
      <c r="AE25" s="637"/>
      <c r="AF25" s="617" t="e">
        <f t="shared" ref="AF25" si="61">AF152</f>
        <v>#REF!</v>
      </c>
      <c r="AG25" s="658" t="e">
        <f>AG152</f>
        <v>#REF!</v>
      </c>
      <c r="AH25" s="657" t="e">
        <f>AH152</f>
        <v>#REF!</v>
      </c>
    </row>
    <row r="26" spans="1:34" thickBot="1" x14ac:dyDescent="0.3">
      <c r="A26" s="1010" t="s">
        <v>326</v>
      </c>
      <c r="B26" s="1011"/>
      <c r="C26" s="1011"/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1011"/>
    </row>
    <row r="27" spans="1:34" ht="16.5" thickBot="1" x14ac:dyDescent="0.3">
      <c r="A27" s="576" t="str">
        <f t="shared" ref="A27:P27" si="62">A198</f>
        <v>CER III Carandiru</v>
      </c>
      <c r="B27" s="584">
        <f t="shared" si="62"/>
        <v>70</v>
      </c>
      <c r="C27" s="225">
        <f t="shared" si="62"/>
        <v>63</v>
      </c>
      <c r="D27" s="660">
        <f t="shared" si="62"/>
        <v>0.11931818181818182</v>
      </c>
      <c r="E27" s="225" t="e">
        <f t="shared" si="62"/>
        <v>#REF!</v>
      </c>
      <c r="F27" s="660" t="e">
        <f t="shared" si="62"/>
        <v>#REF!</v>
      </c>
      <c r="G27" s="225" t="e">
        <f t="shared" si="62"/>
        <v>#REF!</v>
      </c>
      <c r="H27" s="660" t="e">
        <f t="shared" si="62"/>
        <v>#REF!</v>
      </c>
      <c r="I27" s="575" t="e">
        <f t="shared" ref="I27:J27" si="63">I198</f>
        <v>#REF!</v>
      </c>
      <c r="J27" s="622" t="e">
        <f t="shared" si="63"/>
        <v>#REF!</v>
      </c>
      <c r="K27" s="661" t="e">
        <f t="shared" si="62"/>
        <v>#REF!</v>
      </c>
      <c r="L27" s="662" t="e">
        <f t="shared" si="62"/>
        <v>#REF!</v>
      </c>
      <c r="M27" s="661" t="e">
        <f t="shared" si="62"/>
        <v>#REF!</v>
      </c>
      <c r="N27" s="662" t="e">
        <f t="shared" si="62"/>
        <v>#REF!</v>
      </c>
      <c r="O27" s="661" t="e">
        <f t="shared" si="62"/>
        <v>#REF!</v>
      </c>
      <c r="P27" s="663" t="e">
        <f t="shared" si="62"/>
        <v>#REF!</v>
      </c>
      <c r="Q27" s="664" t="e">
        <f>Q198</f>
        <v>#REF!</v>
      </c>
      <c r="R27" s="659" t="e">
        <f>R198</f>
        <v>#REF!</v>
      </c>
      <c r="S27" s="661" t="e">
        <f t="shared" ref="S27:X27" si="64">S198</f>
        <v>#REF!</v>
      </c>
      <c r="T27" s="662" t="e">
        <f t="shared" si="64"/>
        <v>#REF!</v>
      </c>
      <c r="U27" s="661" t="e">
        <f t="shared" si="64"/>
        <v>#REF!</v>
      </c>
      <c r="V27" s="662" t="e">
        <f t="shared" si="64"/>
        <v>#REF!</v>
      </c>
      <c r="W27" s="661" t="e">
        <f t="shared" si="64"/>
        <v>#REF!</v>
      </c>
      <c r="X27" s="663" t="e">
        <f t="shared" si="64"/>
        <v>#REF!</v>
      </c>
      <c r="Y27" s="664" t="e">
        <f>Y198</f>
        <v>#REF!</v>
      </c>
      <c r="Z27" s="659" t="e">
        <f>Z198</f>
        <v>#REF!</v>
      </c>
      <c r="AA27" s="661" t="e">
        <f t="shared" ref="AA27:AF27" si="65">AA198</f>
        <v>#REF!</v>
      </c>
      <c r="AB27" s="662" t="e">
        <f t="shared" si="65"/>
        <v>#REF!</v>
      </c>
      <c r="AC27" s="661" t="e">
        <f t="shared" si="65"/>
        <v>#REF!</v>
      </c>
      <c r="AD27" s="662" t="e">
        <f t="shared" si="65"/>
        <v>#REF!</v>
      </c>
      <c r="AE27" s="661" t="e">
        <f t="shared" si="65"/>
        <v>#REF!</v>
      </c>
      <c r="AF27" s="663" t="e">
        <f t="shared" si="65"/>
        <v>#REF!</v>
      </c>
      <c r="AG27" s="664" t="e">
        <f>AG198</f>
        <v>#REF!</v>
      </c>
      <c r="AH27" s="659" t="e">
        <f>AH198</f>
        <v>#REF!</v>
      </c>
    </row>
    <row r="28" spans="1:34" thickBot="1" x14ac:dyDescent="0.3">
      <c r="A28" s="1010" t="s">
        <v>371</v>
      </c>
      <c r="B28" s="1011"/>
      <c r="C28" s="1011"/>
      <c r="D28" s="1011"/>
      <c r="E28" s="1011"/>
      <c r="F28" s="1011"/>
      <c r="G28" s="1011"/>
      <c r="H28" s="1011"/>
      <c r="I28" s="1011"/>
      <c r="J28" s="1011"/>
      <c r="K28" s="1011"/>
      <c r="L28" s="1011"/>
      <c r="M28" s="1011"/>
      <c r="N28" s="1011"/>
      <c r="O28" s="1011"/>
      <c r="P28" s="1011"/>
      <c r="Q28" s="1011"/>
      <c r="R28" s="1011"/>
      <c r="S28" s="1011"/>
      <c r="T28" s="1011"/>
      <c r="U28" s="1011"/>
      <c r="V28" s="1011"/>
      <c r="W28" s="1011"/>
      <c r="X28" s="1011"/>
      <c r="Y28" s="1011"/>
      <c r="Z28" s="1011"/>
    </row>
    <row r="29" spans="1:34" ht="16.5" thickBot="1" x14ac:dyDescent="0.3">
      <c r="A29" s="576" t="str">
        <f t="shared" ref="A29:P29" si="66">A203</f>
        <v>APD - Carandiru</v>
      </c>
      <c r="B29" s="584">
        <f t="shared" si="66"/>
        <v>80</v>
      </c>
      <c r="C29" s="225">
        <f t="shared" si="66"/>
        <v>142</v>
      </c>
      <c r="D29" s="223">
        <f t="shared" si="66"/>
        <v>1.8205128205128205</v>
      </c>
      <c r="E29" s="225" t="e">
        <f t="shared" si="66"/>
        <v>#REF!</v>
      </c>
      <c r="F29" s="223" t="e">
        <f t="shared" si="66"/>
        <v>#REF!</v>
      </c>
      <c r="G29" s="225" t="e">
        <f t="shared" si="66"/>
        <v>#REF!</v>
      </c>
      <c r="H29" s="223" t="e">
        <f t="shared" si="66"/>
        <v>#REF!</v>
      </c>
      <c r="I29" s="575" t="e">
        <f t="shared" ref="I29:J29" si="67">I203</f>
        <v>#REF!</v>
      </c>
      <c r="J29" s="621" t="e">
        <f t="shared" si="67"/>
        <v>#REF!</v>
      </c>
      <c r="K29" s="661" t="e">
        <f t="shared" si="66"/>
        <v>#REF!</v>
      </c>
      <c r="L29" s="602" t="e">
        <f t="shared" si="66"/>
        <v>#REF!</v>
      </c>
      <c r="M29" s="661" t="e">
        <f t="shared" si="66"/>
        <v>#REF!</v>
      </c>
      <c r="N29" s="602" t="e">
        <f t="shared" si="66"/>
        <v>#REF!</v>
      </c>
      <c r="O29" s="661" t="e">
        <f t="shared" si="66"/>
        <v>#REF!</v>
      </c>
      <c r="P29" s="617" t="e">
        <f t="shared" si="66"/>
        <v>#REF!</v>
      </c>
      <c r="Q29" s="664" t="e">
        <f>Q203</f>
        <v>#REF!</v>
      </c>
      <c r="R29" s="657" t="e">
        <f>R203</f>
        <v>#REF!</v>
      </c>
      <c r="S29" s="661" t="e">
        <f t="shared" ref="S29:X29" si="68">S203</f>
        <v>#REF!</v>
      </c>
      <c r="T29" s="602" t="e">
        <f t="shared" si="68"/>
        <v>#REF!</v>
      </c>
      <c r="U29" s="661" t="e">
        <f t="shared" si="68"/>
        <v>#REF!</v>
      </c>
      <c r="V29" s="602" t="e">
        <f t="shared" si="68"/>
        <v>#REF!</v>
      </c>
      <c r="W29" s="661" t="e">
        <f t="shared" si="68"/>
        <v>#REF!</v>
      </c>
      <c r="X29" s="617" t="e">
        <f t="shared" si="68"/>
        <v>#REF!</v>
      </c>
      <c r="Y29" s="664" t="e">
        <f>Y203</f>
        <v>#REF!</v>
      </c>
      <c r="Z29" s="657" t="e">
        <f>Z203</f>
        <v>#REF!</v>
      </c>
      <c r="AA29" s="661" t="e">
        <f t="shared" ref="AA29:AF29" si="69">AA203</f>
        <v>#REF!</v>
      </c>
      <c r="AB29" s="602" t="e">
        <f t="shared" si="69"/>
        <v>#REF!</v>
      </c>
      <c r="AC29" s="661" t="e">
        <f t="shared" si="69"/>
        <v>#REF!</v>
      </c>
      <c r="AD29" s="602" t="e">
        <f t="shared" si="69"/>
        <v>#REF!</v>
      </c>
      <c r="AE29" s="661" t="e">
        <f t="shared" si="69"/>
        <v>#REF!</v>
      </c>
      <c r="AF29" s="617" t="e">
        <f t="shared" si="69"/>
        <v>#REF!</v>
      </c>
      <c r="AG29" s="664" t="e">
        <f>AG203</f>
        <v>#REF!</v>
      </c>
      <c r="AH29" s="657" t="e">
        <f>AH203</f>
        <v>#REF!</v>
      </c>
    </row>
    <row r="30" spans="1:34" thickBot="1" x14ac:dyDescent="0.3">
      <c r="A30" s="1010" t="s">
        <v>417</v>
      </c>
      <c r="B30" s="1011"/>
      <c r="C30" s="1011"/>
      <c r="D30" s="1011"/>
      <c r="E30" s="1011"/>
      <c r="F30" s="1011"/>
      <c r="G30" s="1011"/>
      <c r="H30" s="1011"/>
      <c r="I30" s="1011"/>
      <c r="J30" s="1011"/>
      <c r="K30" s="1011"/>
      <c r="L30" s="1011"/>
      <c r="M30" s="1011"/>
      <c r="N30" s="1011"/>
      <c r="O30" s="1011"/>
      <c r="P30" s="1011"/>
      <c r="Q30" s="1011"/>
      <c r="R30" s="1011"/>
      <c r="S30" s="1011"/>
      <c r="T30" s="1011"/>
      <c r="U30" s="1011"/>
      <c r="V30" s="1011"/>
      <c r="W30" s="1011"/>
      <c r="X30" s="1011"/>
      <c r="Y30" s="1011"/>
      <c r="Z30" s="1011"/>
    </row>
    <row r="31" spans="1:34" ht="16.5" thickBot="1" x14ac:dyDescent="0.3">
      <c r="A31" s="576" t="s">
        <v>416</v>
      </c>
      <c r="B31" s="584">
        <f t="shared" ref="B31:P31" si="70">B280</f>
        <v>120</v>
      </c>
      <c r="C31" s="225">
        <f t="shared" si="70"/>
        <v>120</v>
      </c>
      <c r="D31" s="223" t="e">
        <f t="shared" si="70"/>
        <v>#REF!</v>
      </c>
      <c r="E31" s="225" t="e">
        <f t="shared" si="70"/>
        <v>#REF!</v>
      </c>
      <c r="F31" s="223" t="e">
        <f t="shared" si="70"/>
        <v>#REF!</v>
      </c>
      <c r="G31" s="225" t="e">
        <f t="shared" si="70"/>
        <v>#REF!</v>
      </c>
      <c r="H31" s="223" t="e">
        <f t="shared" si="70"/>
        <v>#REF!</v>
      </c>
      <c r="I31" s="575" t="e">
        <f t="shared" si="70"/>
        <v>#REF!</v>
      </c>
      <c r="J31" s="621" t="e">
        <f t="shared" si="70"/>
        <v>#REF!</v>
      </c>
      <c r="K31" s="661" t="e">
        <f t="shared" si="70"/>
        <v>#REF!</v>
      </c>
      <c r="L31" s="602" t="e">
        <f t="shared" si="70"/>
        <v>#REF!</v>
      </c>
      <c r="M31" s="661" t="e">
        <f t="shared" si="70"/>
        <v>#REF!</v>
      </c>
      <c r="N31" s="602" t="e">
        <f t="shared" si="70"/>
        <v>#REF!</v>
      </c>
      <c r="O31" s="661" t="e">
        <f t="shared" si="70"/>
        <v>#REF!</v>
      </c>
      <c r="P31" s="617" t="e">
        <f t="shared" si="70"/>
        <v>#REF!</v>
      </c>
      <c r="Q31" s="664" t="e">
        <f>Q280</f>
        <v>#REF!</v>
      </c>
      <c r="R31" s="657" t="e">
        <f>R280</f>
        <v>#REF!</v>
      </c>
      <c r="S31" s="661" t="e">
        <f t="shared" ref="S31:X31" si="71">S280</f>
        <v>#REF!</v>
      </c>
      <c r="T31" s="602" t="e">
        <f t="shared" si="71"/>
        <v>#REF!</v>
      </c>
      <c r="U31" s="661" t="e">
        <f t="shared" si="71"/>
        <v>#REF!</v>
      </c>
      <c r="V31" s="602" t="e">
        <f t="shared" si="71"/>
        <v>#REF!</v>
      </c>
      <c r="W31" s="661" t="e">
        <f t="shared" si="71"/>
        <v>#REF!</v>
      </c>
      <c r="X31" s="617" t="e">
        <f t="shared" si="71"/>
        <v>#REF!</v>
      </c>
      <c r="Y31" s="664" t="e">
        <f>Y280</f>
        <v>#REF!</v>
      </c>
      <c r="Z31" s="657" t="e">
        <f>Z280</f>
        <v>#REF!</v>
      </c>
      <c r="AA31" s="661" t="e">
        <f t="shared" ref="AA31:AF31" si="72">AA280</f>
        <v>#REF!</v>
      </c>
      <c r="AB31" s="602" t="e">
        <f t="shared" si="72"/>
        <v>#REF!</v>
      </c>
      <c r="AC31" s="661" t="e">
        <f t="shared" si="72"/>
        <v>#REF!</v>
      </c>
      <c r="AD31" s="602" t="e">
        <f t="shared" si="72"/>
        <v>#REF!</v>
      </c>
      <c r="AE31" s="661" t="e">
        <f t="shared" si="72"/>
        <v>#REF!</v>
      </c>
      <c r="AF31" s="617">
        <f t="shared" si="72"/>
        <v>600</v>
      </c>
      <c r="AG31" s="664">
        <f>AG280</f>
        <v>580</v>
      </c>
      <c r="AH31" s="657">
        <f>AH280</f>
        <v>0.96666666666666667</v>
      </c>
    </row>
    <row r="32" spans="1:34" thickBot="1" x14ac:dyDescent="0.3">
      <c r="A32" s="1010" t="s">
        <v>372</v>
      </c>
      <c r="B32" s="1011"/>
      <c r="C32" s="1011"/>
      <c r="D32" s="1011"/>
      <c r="E32" s="1011"/>
      <c r="F32" s="1011"/>
      <c r="G32" s="1011"/>
      <c r="H32" s="1011"/>
      <c r="I32" s="1011"/>
      <c r="J32" s="1011"/>
      <c r="K32" s="1011"/>
      <c r="L32" s="1011"/>
      <c r="M32" s="1011"/>
      <c r="N32" s="1011"/>
      <c r="O32" s="1011"/>
      <c r="P32" s="1011"/>
      <c r="Q32" s="1011"/>
      <c r="R32" s="1011"/>
      <c r="S32" s="1011"/>
      <c r="T32" s="1011"/>
      <c r="U32" s="1011"/>
      <c r="V32" s="1011"/>
      <c r="W32" s="1011"/>
      <c r="X32" s="1011"/>
      <c r="Y32" s="1011"/>
      <c r="Z32" s="1011"/>
    </row>
    <row r="33" spans="1:34" ht="16.5" thickBot="1" x14ac:dyDescent="0.3">
      <c r="A33" s="759" t="str">
        <f t="shared" ref="A33:P33" si="73">A214</f>
        <v>URSI - Carandiru</v>
      </c>
      <c r="B33" s="698" t="e">
        <f t="shared" si="73"/>
        <v>#REF!</v>
      </c>
      <c r="C33" s="724" t="e">
        <f t="shared" si="73"/>
        <v>#REF!</v>
      </c>
      <c r="D33" s="203" t="e">
        <f t="shared" si="73"/>
        <v>#REF!</v>
      </c>
      <c r="E33" s="724" t="e">
        <f t="shared" si="73"/>
        <v>#REF!</v>
      </c>
      <c r="F33" s="203" t="e">
        <f t="shared" si="73"/>
        <v>#REF!</v>
      </c>
      <c r="G33" s="724" t="e">
        <f t="shared" si="73"/>
        <v>#REF!</v>
      </c>
      <c r="H33" s="203" t="e">
        <f t="shared" si="73"/>
        <v>#REF!</v>
      </c>
      <c r="I33" s="725" t="e">
        <f t="shared" ref="I33:J33" si="74">I214</f>
        <v>#REF!</v>
      </c>
      <c r="J33" s="760" t="e">
        <f t="shared" si="74"/>
        <v>#REF!</v>
      </c>
      <c r="K33" s="727" t="e">
        <f t="shared" si="73"/>
        <v>#REF!</v>
      </c>
      <c r="L33" s="731" t="e">
        <f t="shared" si="73"/>
        <v>#REF!</v>
      </c>
      <c r="M33" s="727" t="e">
        <f t="shared" si="73"/>
        <v>#REF!</v>
      </c>
      <c r="N33" s="731" t="e">
        <f t="shared" si="73"/>
        <v>#REF!</v>
      </c>
      <c r="O33" s="727" t="e">
        <f t="shared" si="73"/>
        <v>#REF!</v>
      </c>
      <c r="P33" s="761" t="e">
        <f t="shared" si="73"/>
        <v>#REF!</v>
      </c>
      <c r="Q33" s="725" t="e">
        <f>Q214</f>
        <v>#REF!</v>
      </c>
      <c r="R33" s="760" t="e">
        <f>R214</f>
        <v>#REF!</v>
      </c>
      <c r="S33" s="800" t="e">
        <f t="shared" ref="S33:X33" si="75">S214</f>
        <v>#REF!</v>
      </c>
      <c r="T33" s="801" t="e">
        <f t="shared" si="75"/>
        <v>#REF!</v>
      </c>
      <c r="U33" s="802" t="e">
        <f t="shared" si="75"/>
        <v>#REF!</v>
      </c>
      <c r="V33" s="801" t="e">
        <f t="shared" si="75"/>
        <v>#REF!</v>
      </c>
      <c r="W33" s="802" t="e">
        <f t="shared" si="75"/>
        <v>#REF!</v>
      </c>
      <c r="X33" s="617" t="e">
        <f t="shared" si="75"/>
        <v>#REF!</v>
      </c>
      <c r="Y33" s="574" t="e">
        <f>Y214</f>
        <v>#REF!</v>
      </c>
      <c r="Z33" s="621" t="e">
        <f>Z214</f>
        <v>#REF!</v>
      </c>
      <c r="AA33" s="800" t="e">
        <f t="shared" ref="AA33:AF33" si="76">AA214</f>
        <v>#REF!</v>
      </c>
      <c r="AB33" s="801" t="e">
        <f t="shared" si="76"/>
        <v>#REF!</v>
      </c>
      <c r="AC33" s="802" t="e">
        <f t="shared" si="76"/>
        <v>#REF!</v>
      </c>
      <c r="AD33" s="801" t="e">
        <f t="shared" si="76"/>
        <v>#REF!</v>
      </c>
      <c r="AE33" s="802" t="e">
        <f t="shared" si="76"/>
        <v>#REF!</v>
      </c>
      <c r="AF33" s="617" t="e">
        <f t="shared" si="76"/>
        <v>#REF!</v>
      </c>
      <c r="AG33" s="574" t="e">
        <f>AG214</f>
        <v>#REF!</v>
      </c>
      <c r="AH33" s="621" t="e">
        <f>AH214</f>
        <v>#REF!</v>
      </c>
    </row>
    <row r="34" spans="1:34" thickBot="1" x14ac:dyDescent="0.3">
      <c r="A34" s="1010" t="s">
        <v>373</v>
      </c>
      <c r="B34" s="1011"/>
      <c r="C34" s="1011"/>
      <c r="D34" s="1011"/>
      <c r="E34" s="1011"/>
      <c r="F34" s="1011"/>
      <c r="G34" s="1011"/>
      <c r="H34" s="1011"/>
      <c r="I34" s="1011"/>
      <c r="J34" s="1011"/>
      <c r="K34" s="1011"/>
      <c r="L34" s="1011"/>
      <c r="M34" s="1011"/>
      <c r="N34" s="1011"/>
      <c r="O34" s="1011"/>
      <c r="P34" s="1011"/>
      <c r="Q34" s="1011"/>
      <c r="R34" s="1011"/>
      <c r="S34" s="1011"/>
      <c r="T34" s="1011"/>
      <c r="U34" s="1011"/>
      <c r="V34" s="1011"/>
      <c r="W34" s="1011"/>
      <c r="X34" s="1011"/>
      <c r="Y34" s="1011"/>
      <c r="Z34" s="1011"/>
    </row>
    <row r="35" spans="1:34" ht="16.5" thickBot="1" x14ac:dyDescent="0.3">
      <c r="A35" s="576" t="str">
        <f t="shared" ref="A35:P35" si="77">A235</f>
        <v>CAPS Infantil</v>
      </c>
      <c r="B35" s="584">
        <f t="shared" si="77"/>
        <v>155</v>
      </c>
      <c r="C35" s="360">
        <f t="shared" si="77"/>
        <v>270</v>
      </c>
      <c r="D35" s="223" t="e">
        <f t="shared" si="77"/>
        <v>#DIV/0!</v>
      </c>
      <c r="E35" s="360" t="e">
        <f t="shared" si="77"/>
        <v>#REF!</v>
      </c>
      <c r="F35" s="223" t="e">
        <f t="shared" si="77"/>
        <v>#REF!</v>
      </c>
      <c r="G35" s="360" t="e">
        <f t="shared" si="77"/>
        <v>#REF!</v>
      </c>
      <c r="H35" s="223" t="e">
        <f t="shared" si="77"/>
        <v>#REF!</v>
      </c>
      <c r="I35" s="574" t="e">
        <f t="shared" ref="I35:J35" si="78">I235</f>
        <v>#REF!</v>
      </c>
      <c r="J35" s="621" t="e">
        <f t="shared" si="78"/>
        <v>#REF!</v>
      </c>
      <c r="K35" s="637" t="e">
        <f t="shared" si="77"/>
        <v>#REF!</v>
      </c>
      <c r="L35" s="602" t="e">
        <f t="shared" si="77"/>
        <v>#REF!</v>
      </c>
      <c r="M35" s="637" t="e">
        <f t="shared" si="77"/>
        <v>#REF!</v>
      </c>
      <c r="N35" s="602" t="e">
        <f t="shared" si="77"/>
        <v>#REF!</v>
      </c>
      <c r="O35" s="637" t="e">
        <f t="shared" si="77"/>
        <v>#REF!</v>
      </c>
      <c r="P35" s="617" t="e">
        <f t="shared" si="77"/>
        <v>#REF!</v>
      </c>
      <c r="Q35" s="658" t="e">
        <f>Q235</f>
        <v>#REF!</v>
      </c>
      <c r="R35" s="657" t="e">
        <f>R235</f>
        <v>#REF!</v>
      </c>
      <c r="S35" s="637" t="e">
        <f t="shared" ref="S35:X35" si="79">S235</f>
        <v>#REF!</v>
      </c>
      <c r="T35" s="602" t="e">
        <f t="shared" si="79"/>
        <v>#REF!</v>
      </c>
      <c r="U35" s="637" t="e">
        <f t="shared" si="79"/>
        <v>#REF!</v>
      </c>
      <c r="V35" s="602" t="e">
        <f t="shared" si="79"/>
        <v>#REF!</v>
      </c>
      <c r="W35" s="637" t="e">
        <f t="shared" si="79"/>
        <v>#REF!</v>
      </c>
      <c r="X35" s="617" t="e">
        <f t="shared" si="79"/>
        <v>#REF!</v>
      </c>
      <c r="Y35" s="658" t="e">
        <f>Y235</f>
        <v>#REF!</v>
      </c>
      <c r="Z35" s="657" t="e">
        <f>Z235</f>
        <v>#REF!</v>
      </c>
      <c r="AA35" s="637" t="e">
        <f t="shared" ref="AA35:AF35" si="80">AA235</f>
        <v>#REF!</v>
      </c>
      <c r="AB35" s="602" t="e">
        <f t="shared" si="80"/>
        <v>#REF!</v>
      </c>
      <c r="AC35" s="637" t="e">
        <f t="shared" si="80"/>
        <v>#REF!</v>
      </c>
      <c r="AD35" s="602" t="e">
        <f t="shared" si="80"/>
        <v>#REF!</v>
      </c>
      <c r="AE35" s="637" t="e">
        <f t="shared" si="80"/>
        <v>#REF!</v>
      </c>
      <c r="AF35" s="617" t="e">
        <f t="shared" si="80"/>
        <v>#REF!</v>
      </c>
      <c r="AG35" s="658" t="e">
        <f>AG235</f>
        <v>#REF!</v>
      </c>
      <c r="AH35" s="657" t="e">
        <f>AH235</f>
        <v>#REF!</v>
      </c>
    </row>
    <row r="36" spans="1:34" thickBot="1" x14ac:dyDescent="0.3">
      <c r="A36" s="1010" t="s">
        <v>413</v>
      </c>
      <c r="B36" s="1011"/>
      <c r="C36" s="1011"/>
      <c r="D36" s="1011"/>
      <c r="E36" s="1011"/>
      <c r="F36" s="1011"/>
      <c r="G36" s="1011"/>
      <c r="H36" s="1011"/>
      <c r="I36" s="1011"/>
      <c r="J36" s="1011"/>
      <c r="K36" s="1011"/>
      <c r="L36" s="1011"/>
      <c r="M36" s="1011"/>
      <c r="N36" s="1011"/>
      <c r="O36" s="1011"/>
      <c r="P36" s="1011"/>
      <c r="Q36" s="1011"/>
      <c r="R36" s="1011"/>
      <c r="S36" s="1011"/>
      <c r="T36" s="1011"/>
      <c r="U36" s="1011"/>
      <c r="V36" s="1011"/>
      <c r="W36" s="1011"/>
      <c r="X36" s="1011"/>
      <c r="Y36" s="1011"/>
      <c r="Z36" s="1011"/>
    </row>
    <row r="37" spans="1:34" x14ac:dyDescent="0.25">
      <c r="A37" s="762" t="s">
        <v>411</v>
      </c>
      <c r="B37" s="763">
        <f t="shared" ref="B37:P37" si="81">B253</f>
        <v>3910</v>
      </c>
      <c r="C37" s="563">
        <f t="shared" si="81"/>
        <v>4717</v>
      </c>
      <c r="D37" s="564" t="e">
        <f t="shared" si="81"/>
        <v>#REF!</v>
      </c>
      <c r="E37" s="563" t="e">
        <f t="shared" si="81"/>
        <v>#REF!</v>
      </c>
      <c r="F37" s="564" t="e">
        <f t="shared" si="81"/>
        <v>#REF!</v>
      </c>
      <c r="G37" s="563" t="e">
        <f t="shared" si="81"/>
        <v>#REF!</v>
      </c>
      <c r="H37" s="564" t="e">
        <f t="shared" si="81"/>
        <v>#REF!</v>
      </c>
      <c r="I37" s="565" t="e">
        <f t="shared" si="81"/>
        <v>#REF!</v>
      </c>
      <c r="J37" s="618" t="e">
        <f t="shared" si="81"/>
        <v>#REF!</v>
      </c>
      <c r="K37" s="634" t="e">
        <f t="shared" si="81"/>
        <v>#REF!</v>
      </c>
      <c r="L37" s="599" t="e">
        <f t="shared" si="81"/>
        <v>#REF!</v>
      </c>
      <c r="M37" s="634" t="e">
        <f t="shared" si="81"/>
        <v>#REF!</v>
      </c>
      <c r="N37" s="599" t="e">
        <f t="shared" si="81"/>
        <v>#REF!</v>
      </c>
      <c r="O37" s="634" t="e">
        <f t="shared" si="81"/>
        <v>#REF!</v>
      </c>
      <c r="P37" s="614" t="e">
        <f t="shared" si="81"/>
        <v>#REF!</v>
      </c>
      <c r="Q37" s="565" t="e">
        <f>Q253</f>
        <v>#REF!</v>
      </c>
      <c r="R37" s="618" t="e">
        <f>R253</f>
        <v>#REF!</v>
      </c>
      <c r="S37" s="803" t="e">
        <f t="shared" ref="S37:X37" si="82">S253</f>
        <v>#REF!</v>
      </c>
      <c r="T37" s="757" t="e">
        <f t="shared" si="82"/>
        <v>#REF!</v>
      </c>
      <c r="U37" s="756" t="e">
        <f t="shared" si="82"/>
        <v>#REF!</v>
      </c>
      <c r="V37" s="757" t="e">
        <f t="shared" si="82"/>
        <v>#REF!</v>
      </c>
      <c r="W37" s="756" t="e">
        <f t="shared" si="82"/>
        <v>#REF!</v>
      </c>
      <c r="X37" s="758" t="e">
        <f t="shared" si="82"/>
        <v>#REF!</v>
      </c>
      <c r="Y37" s="754" t="e">
        <f>Y253</f>
        <v>#REF!</v>
      </c>
      <c r="Z37" s="755" t="e">
        <f>Z253</f>
        <v>#REF!</v>
      </c>
      <c r="AA37" s="803" t="e">
        <f t="shared" ref="AA37:AF37" si="83">AA253</f>
        <v>#REF!</v>
      </c>
      <c r="AB37" s="757" t="e">
        <f t="shared" si="83"/>
        <v>#REF!</v>
      </c>
      <c r="AC37" s="756" t="e">
        <f t="shared" si="83"/>
        <v>#REF!</v>
      </c>
      <c r="AD37" s="757" t="e">
        <f t="shared" si="83"/>
        <v>#REF!</v>
      </c>
      <c r="AE37" s="756" t="e">
        <f t="shared" si="83"/>
        <v>#REF!</v>
      </c>
      <c r="AF37" s="758">
        <f t="shared" si="83"/>
        <v>19550</v>
      </c>
      <c r="AG37" s="754">
        <f>AG253</f>
        <v>26951</v>
      </c>
      <c r="AH37" s="755">
        <f>AH253</f>
        <v>1.3785677749360614</v>
      </c>
    </row>
    <row r="38" spans="1:34" x14ac:dyDescent="0.25">
      <c r="A38" s="728" t="s">
        <v>412</v>
      </c>
      <c r="B38" s="698">
        <f t="shared" ref="B38:P38" si="84">B262</f>
        <v>413</v>
      </c>
      <c r="C38" s="724">
        <f t="shared" si="84"/>
        <v>838</v>
      </c>
      <c r="D38" s="706" t="e">
        <f t="shared" si="84"/>
        <v>#REF!</v>
      </c>
      <c r="E38" s="724" t="e">
        <f t="shared" si="84"/>
        <v>#REF!</v>
      </c>
      <c r="F38" s="706" t="e">
        <f t="shared" si="84"/>
        <v>#REF!</v>
      </c>
      <c r="G38" s="724" t="e">
        <f t="shared" si="84"/>
        <v>#REF!</v>
      </c>
      <c r="H38" s="706" t="e">
        <f t="shared" si="84"/>
        <v>#REF!</v>
      </c>
      <c r="I38" s="725" t="e">
        <f t="shared" si="84"/>
        <v>#REF!</v>
      </c>
      <c r="J38" s="726" t="e">
        <f t="shared" si="84"/>
        <v>#REF!</v>
      </c>
      <c r="K38" s="727" t="e">
        <f t="shared" si="84"/>
        <v>#REF!</v>
      </c>
      <c r="L38" s="707" t="e">
        <f t="shared" si="84"/>
        <v>#REF!</v>
      </c>
      <c r="M38" s="727" t="e">
        <f t="shared" si="84"/>
        <v>#REF!</v>
      </c>
      <c r="N38" s="707" t="e">
        <f t="shared" si="84"/>
        <v>#REF!</v>
      </c>
      <c r="O38" s="727" t="e">
        <f t="shared" si="84"/>
        <v>#REF!</v>
      </c>
      <c r="P38" s="707" t="e">
        <f t="shared" si="84"/>
        <v>#REF!</v>
      </c>
      <c r="Q38" s="725" t="e">
        <f>Q262</f>
        <v>#REF!</v>
      </c>
      <c r="R38" s="726" t="e">
        <f>R262</f>
        <v>#REF!</v>
      </c>
      <c r="S38" s="804" t="e">
        <f t="shared" ref="S38:X38" si="85">S262</f>
        <v>#REF!</v>
      </c>
      <c r="T38" s="707" t="e">
        <f t="shared" si="85"/>
        <v>#REF!</v>
      </c>
      <c r="U38" s="727" t="e">
        <f t="shared" si="85"/>
        <v>#REF!</v>
      </c>
      <c r="V38" s="707" t="e">
        <f t="shared" si="85"/>
        <v>#REF!</v>
      </c>
      <c r="W38" s="727" t="e">
        <f t="shared" si="85"/>
        <v>#REF!</v>
      </c>
      <c r="X38" s="707" t="e">
        <f t="shared" si="85"/>
        <v>#REF!</v>
      </c>
      <c r="Y38" s="725" t="e">
        <f>Y262</f>
        <v>#REF!</v>
      </c>
      <c r="Z38" s="726" t="e">
        <f>Z262</f>
        <v>#REF!</v>
      </c>
      <c r="AA38" s="804" t="e">
        <f t="shared" ref="AA38:AF38" si="86">AA262</f>
        <v>#REF!</v>
      </c>
      <c r="AB38" s="707" t="e">
        <f t="shared" si="86"/>
        <v>#REF!</v>
      </c>
      <c r="AC38" s="727" t="e">
        <f t="shared" si="86"/>
        <v>#REF!</v>
      </c>
      <c r="AD38" s="707" t="e">
        <f t="shared" si="86"/>
        <v>#REF!</v>
      </c>
      <c r="AE38" s="727" t="e">
        <f t="shared" si="86"/>
        <v>#REF!</v>
      </c>
      <c r="AF38" s="707">
        <f t="shared" si="86"/>
        <v>826</v>
      </c>
      <c r="AG38" s="725">
        <f>AG262</f>
        <v>8379</v>
      </c>
      <c r="AH38" s="726">
        <f>AH262</f>
        <v>10.14406779661017</v>
      </c>
    </row>
    <row r="39" spans="1:34" ht="16.5" thickBot="1" x14ac:dyDescent="0.3">
      <c r="A39" s="729" t="s">
        <v>414</v>
      </c>
      <c r="B39" s="586" t="e">
        <f>B275+B135</f>
        <v>#REF!</v>
      </c>
      <c r="C39" s="572" t="e">
        <f>C275+C135</f>
        <v>#REF!</v>
      </c>
      <c r="D39" s="573" t="e">
        <f>C39/$B$39</f>
        <v>#REF!</v>
      </c>
      <c r="E39" s="572" t="e">
        <f>E275+E135</f>
        <v>#REF!</v>
      </c>
      <c r="F39" s="573" t="e">
        <f>E39/$B$39</f>
        <v>#REF!</v>
      </c>
      <c r="G39" s="572" t="e">
        <f>G275+G135</f>
        <v>#REF!</v>
      </c>
      <c r="H39" s="573" t="e">
        <f>G39/$B$39</f>
        <v>#REF!</v>
      </c>
      <c r="I39" s="567" t="e">
        <f>I275+I135</f>
        <v>#REF!</v>
      </c>
      <c r="J39" s="623" t="e">
        <f t="shared" ref="J39" si="87">I39/($B39*3)</f>
        <v>#REF!</v>
      </c>
      <c r="K39" s="641" t="e">
        <f>K275+K135</f>
        <v>#REF!</v>
      </c>
      <c r="L39" s="573" t="e">
        <f>K39/$B$39</f>
        <v>#REF!</v>
      </c>
      <c r="M39" s="641" t="e">
        <f>M275+M135</f>
        <v>#REF!</v>
      </c>
      <c r="N39" s="573" t="e">
        <f>M39/$B$39</f>
        <v>#REF!</v>
      </c>
      <c r="O39" s="641" t="e">
        <f>O275+O135</f>
        <v>#REF!</v>
      </c>
      <c r="P39" s="573" t="e">
        <f>O39/$B$39</f>
        <v>#REF!</v>
      </c>
      <c r="Q39" s="567" t="e">
        <f>Q275+Q135</f>
        <v>#REF!</v>
      </c>
      <c r="R39" s="623" t="e">
        <f>Q39/($B39*3)</f>
        <v>#REF!</v>
      </c>
      <c r="S39" s="805" t="e">
        <f>S275+S135</f>
        <v>#REF!</v>
      </c>
      <c r="T39" s="806" t="e">
        <f>S39/$B$39</f>
        <v>#REF!</v>
      </c>
      <c r="U39" s="636" t="e">
        <f>U275+U135</f>
        <v>#REF!</v>
      </c>
      <c r="V39" s="806" t="e">
        <f>U39/$B$39</f>
        <v>#REF!</v>
      </c>
      <c r="W39" s="636" t="e">
        <f>W275+W135</f>
        <v>#REF!</v>
      </c>
      <c r="X39" s="806" t="e">
        <f>W39/$B$39</f>
        <v>#REF!</v>
      </c>
      <c r="Y39" s="567" t="e">
        <f>Y275+Y135</f>
        <v>#REF!</v>
      </c>
      <c r="Z39" s="623" t="e">
        <f>Y39/($B39*3)</f>
        <v>#REF!</v>
      </c>
      <c r="AA39" s="805" t="e">
        <f>AA275+AA135</f>
        <v>#REF!</v>
      </c>
      <c r="AB39" s="806" t="e">
        <f>AA39/$B$39</f>
        <v>#REF!</v>
      </c>
      <c r="AC39" s="636" t="e">
        <f>AC275+AC135</f>
        <v>#REF!</v>
      </c>
      <c r="AD39" s="806" t="e">
        <f>AC39/$B$39</f>
        <v>#REF!</v>
      </c>
      <c r="AE39" s="636" t="e">
        <f>AE275+AE135</f>
        <v>#REF!</v>
      </c>
      <c r="AF39" s="806" t="e">
        <f>AE39/$B$39</f>
        <v>#REF!</v>
      </c>
      <c r="AG39" s="567" t="e">
        <f>AG275+AG135</f>
        <v>#REF!</v>
      </c>
      <c r="AH39" s="623" t="e">
        <f>AG39/($B39*3)</f>
        <v>#REF!</v>
      </c>
    </row>
    <row r="40" spans="1:34" x14ac:dyDescent="0.25">
      <c r="A40" s="560"/>
      <c r="B40" s="587"/>
      <c r="C40" s="560"/>
      <c r="D40" s="560"/>
      <c r="E40" s="560"/>
      <c r="F40" s="560"/>
      <c r="G40" s="560"/>
      <c r="H40" s="560"/>
      <c r="I40" s="560"/>
      <c r="J40" s="605"/>
      <c r="K40" s="587"/>
      <c r="L40" s="605"/>
      <c r="M40" s="587"/>
      <c r="N40" s="605"/>
      <c r="O40" s="587"/>
      <c r="P40" s="605"/>
      <c r="Q40" s="560"/>
      <c r="R40" s="605"/>
    </row>
    <row r="41" spans="1:34" x14ac:dyDescent="0.25">
      <c r="A41" s="560"/>
      <c r="B41" s="587"/>
      <c r="C41" s="560"/>
      <c r="D41" s="560"/>
      <c r="E41" s="560"/>
      <c r="F41" s="560"/>
      <c r="G41" s="560"/>
      <c r="H41" s="560"/>
      <c r="I41" s="560"/>
      <c r="J41" s="605"/>
      <c r="K41" s="587"/>
      <c r="L41" s="605"/>
      <c r="M41" s="587"/>
      <c r="N41" s="605"/>
      <c r="O41" s="587"/>
      <c r="P41" s="605"/>
      <c r="Q41" s="560"/>
      <c r="R41" s="605"/>
    </row>
    <row r="42" spans="1:34" x14ac:dyDescent="0.25">
      <c r="A42" s="560"/>
      <c r="B42" s="587"/>
      <c r="C42" s="560"/>
      <c r="D42" s="560"/>
      <c r="E42" s="560"/>
      <c r="F42" s="560"/>
      <c r="G42" s="560"/>
      <c r="H42" s="560"/>
      <c r="I42" s="560"/>
      <c r="J42" s="605"/>
      <c r="K42" s="587"/>
      <c r="L42" s="605"/>
      <c r="M42" s="587"/>
      <c r="N42" s="605"/>
      <c r="O42" s="587"/>
      <c r="P42" s="605"/>
      <c r="Q42" s="560"/>
      <c r="R42" s="605"/>
    </row>
    <row r="43" spans="1:34" x14ac:dyDescent="0.25">
      <c r="A43" s="1009" t="s">
        <v>366</v>
      </c>
      <c r="B43" s="1001"/>
      <c r="C43" s="1001"/>
      <c r="D43" s="1001"/>
      <c r="E43" s="1001"/>
      <c r="F43" s="1001"/>
      <c r="G43" s="1001"/>
      <c r="H43" s="1001"/>
      <c r="I43" s="1001"/>
      <c r="J43" s="1001"/>
      <c r="K43" s="1001"/>
      <c r="L43" s="1001"/>
      <c r="M43" s="1001"/>
      <c r="N43" s="1001"/>
      <c r="O43" s="1001"/>
      <c r="P43" s="1001"/>
      <c r="Q43" s="1001"/>
      <c r="R43" s="1001"/>
      <c r="S43" s="1001"/>
      <c r="T43" s="1001"/>
      <c r="U43" s="1001"/>
      <c r="V43" s="1001"/>
      <c r="W43" s="1001"/>
      <c r="X43" s="1001"/>
      <c r="Y43" s="1001"/>
      <c r="Z43" s="1001"/>
    </row>
    <row r="44" spans="1:34" ht="24.75" thickBot="1" x14ac:dyDescent="0.3">
      <c r="A44" s="13" t="s">
        <v>14</v>
      </c>
      <c r="B44" s="11" t="s">
        <v>164</v>
      </c>
      <c r="C44" s="13" t="s">
        <v>423</v>
      </c>
      <c r="D44" s="14" t="s">
        <v>1</v>
      </c>
      <c r="E44" s="13" t="s">
        <v>424</v>
      </c>
      <c r="F44" s="14" t="s">
        <v>1</v>
      </c>
      <c r="G44" s="13" t="s">
        <v>425</v>
      </c>
      <c r="H44" s="14" t="s">
        <v>1</v>
      </c>
      <c r="I44" s="86" t="s">
        <v>403</v>
      </c>
      <c r="J44" s="12" t="s">
        <v>192</v>
      </c>
      <c r="K44" s="13" t="s">
        <v>426</v>
      </c>
      <c r="L44" s="14" t="s">
        <v>1</v>
      </c>
      <c r="M44" s="13" t="s">
        <v>427</v>
      </c>
      <c r="N44" s="14" t="s">
        <v>1</v>
      </c>
      <c r="O44" s="13" t="s">
        <v>428</v>
      </c>
      <c r="P44" s="14" t="s">
        <v>1</v>
      </c>
      <c r="Q44" s="86" t="s">
        <v>403</v>
      </c>
      <c r="R44" s="12" t="s">
        <v>192</v>
      </c>
      <c r="S44" s="13" t="s">
        <v>429</v>
      </c>
      <c r="T44" s="14" t="s">
        <v>1</v>
      </c>
      <c r="U44" s="13" t="s">
        <v>430</v>
      </c>
      <c r="V44" s="14" t="s">
        <v>1</v>
      </c>
      <c r="W44" s="13" t="s">
        <v>431</v>
      </c>
      <c r="X44" s="14" t="s">
        <v>1</v>
      </c>
      <c r="Y44" s="86" t="s">
        <v>403</v>
      </c>
      <c r="Z44" s="12" t="s">
        <v>192</v>
      </c>
      <c r="AA44" s="13" t="s">
        <v>432</v>
      </c>
      <c r="AB44" s="14" t="s">
        <v>1</v>
      </c>
      <c r="AC44" s="13" t="s">
        <v>433</v>
      </c>
      <c r="AD44" s="14" t="s">
        <v>1</v>
      </c>
      <c r="AE44" s="13" t="s">
        <v>434</v>
      </c>
      <c r="AF44" s="14" t="s">
        <v>1</v>
      </c>
      <c r="AG44" s="86" t="s">
        <v>403</v>
      </c>
      <c r="AH44" s="12" t="s">
        <v>192</v>
      </c>
    </row>
    <row r="45" spans="1:34" ht="16.5" thickTop="1" x14ac:dyDescent="0.25">
      <c r="A45" s="8" t="s">
        <v>27</v>
      </c>
      <c r="B45" s="588">
        <f>'Pque N Mundo I'!B9</f>
        <v>7200</v>
      </c>
      <c r="C45" s="91">
        <f>'Pque N Mundo I'!C9</f>
        <v>5015</v>
      </c>
      <c r="D45" s="18">
        <f>C45/$B45</f>
        <v>0.69652777777777775</v>
      </c>
      <c r="E45" s="91" t="e">
        <f>'Pque N Mundo I'!#REF!</f>
        <v>#REF!</v>
      </c>
      <c r="F45" s="18" t="e">
        <f t="shared" ref="F45:F54" si="88">E45/$B45</f>
        <v>#REF!</v>
      </c>
      <c r="G45" s="91" t="e">
        <f>'Pque N Mundo I'!#REF!</f>
        <v>#REF!</v>
      </c>
      <c r="H45" s="143" t="e">
        <f t="shared" ref="H45:L54" si="89">G45/$B45</f>
        <v>#REF!</v>
      </c>
      <c r="I45" s="68" t="e">
        <f>SUM(C45,E45,G45)</f>
        <v>#REF!</v>
      </c>
      <c r="J45" s="624" t="e">
        <f t="shared" ref="J45:J53" si="90">I45/($B45*3)</f>
        <v>#REF!</v>
      </c>
      <c r="K45" s="642" t="e">
        <f>'Pque N Mundo I'!#REF!</f>
        <v>#REF!</v>
      </c>
      <c r="L45" s="606" t="e">
        <f t="shared" si="89"/>
        <v>#REF!</v>
      </c>
      <c r="M45" s="642" t="e">
        <f>'Pque N Mundo I'!#REF!</f>
        <v>#REF!</v>
      </c>
      <c r="N45" s="606" t="e">
        <f t="shared" ref="N45:N54" si="91">M45/$B45</f>
        <v>#REF!</v>
      </c>
      <c r="O45" s="642" t="e">
        <f>'Pque N Mundo I'!#REF!</f>
        <v>#REF!</v>
      </c>
      <c r="P45" s="606" t="e">
        <f t="shared" ref="P45:P54" si="92">O45/$B45</f>
        <v>#REF!</v>
      </c>
      <c r="Q45" s="68" t="e">
        <f>SUM(K45,M45,O45)</f>
        <v>#REF!</v>
      </c>
      <c r="R45" s="624" t="e">
        <f t="shared" ref="R45:R53" si="93">Q45/($B45*3)</f>
        <v>#REF!</v>
      </c>
      <c r="S45" s="642" t="e">
        <f>'Pque N Mundo I'!#REF!</f>
        <v>#REF!</v>
      </c>
      <c r="T45" s="606" t="e">
        <f t="shared" ref="T45:T54" si="94">S45/$B45</f>
        <v>#REF!</v>
      </c>
      <c r="U45" s="642" t="e">
        <f>'Pque N Mundo I'!#REF!</f>
        <v>#REF!</v>
      </c>
      <c r="V45" s="606" t="e">
        <f t="shared" ref="V45:V54" si="95">U45/$B45</f>
        <v>#REF!</v>
      </c>
      <c r="W45" s="642" t="e">
        <f>'Pque N Mundo I'!#REF!</f>
        <v>#REF!</v>
      </c>
      <c r="X45" s="606" t="e">
        <f t="shared" ref="X45:X54" si="96">W45/$B45</f>
        <v>#REF!</v>
      </c>
      <c r="Y45" s="68" t="e">
        <f>SUM(S45,U45,W45)</f>
        <v>#REF!</v>
      </c>
      <c r="Z45" s="624" t="e">
        <f t="shared" ref="Z45:Z53" si="97">Y45/($B45*3)</f>
        <v>#REF!</v>
      </c>
      <c r="AA45" s="642" t="e">
        <f>'Pque N Mundo I'!#REF!</f>
        <v>#REF!</v>
      </c>
      <c r="AB45" s="606" t="e">
        <f t="shared" ref="AB45:AB54" si="98">AA45/$B45</f>
        <v>#REF!</v>
      </c>
      <c r="AC45" s="642" t="e">
        <f>'Pque N Mundo I'!#REF!</f>
        <v>#REF!</v>
      </c>
      <c r="AD45" s="606" t="e">
        <f t="shared" ref="AD45:AD54" si="99">AC45/$B45</f>
        <v>#REF!</v>
      </c>
      <c r="AE45" s="642" t="e">
        <f>'Pque N Mundo I'!#REF!</f>
        <v>#REF!</v>
      </c>
      <c r="AF45" s="606" t="e">
        <f t="shared" ref="AF45:AF54" si="100">AE45/$B45</f>
        <v>#REF!</v>
      </c>
      <c r="AG45" s="68" t="e">
        <f>SUM(AA45,AC45,AE45)</f>
        <v>#REF!</v>
      </c>
      <c r="AH45" s="624" t="e">
        <f t="shared" ref="AH45:AH53" si="101">AG45/($B45*3)</f>
        <v>#REF!</v>
      </c>
    </row>
    <row r="46" spans="1:34" x14ac:dyDescent="0.25">
      <c r="A46" s="77" t="s">
        <v>28</v>
      </c>
      <c r="B46" s="589">
        <f>'Pque N Mundo I'!B10</f>
        <v>2496</v>
      </c>
      <c r="C46" s="92">
        <f>'Pque N Mundo I'!C10</f>
        <v>2661</v>
      </c>
      <c r="D46" s="103">
        <f t="shared" ref="D46:D53" si="102">C46/$B46</f>
        <v>1.0661057692307692</v>
      </c>
      <c r="E46" s="92" t="e">
        <f>'Pque N Mundo I'!#REF!</f>
        <v>#REF!</v>
      </c>
      <c r="F46" s="103" t="e">
        <f t="shared" si="88"/>
        <v>#REF!</v>
      </c>
      <c r="G46" s="92" t="e">
        <f>'Pque N Mundo I'!#REF!</f>
        <v>#REF!</v>
      </c>
      <c r="H46" s="103" t="e">
        <f t="shared" si="89"/>
        <v>#REF!</v>
      </c>
      <c r="I46" s="94" t="e">
        <f t="shared" ref="I46:I53" si="103">SUM(C46,E46,G46)</f>
        <v>#REF!</v>
      </c>
      <c r="J46" s="625" t="e">
        <f t="shared" si="90"/>
        <v>#REF!</v>
      </c>
      <c r="K46" s="643" t="e">
        <f>'Pque N Mundo I'!#REF!</f>
        <v>#REF!</v>
      </c>
      <c r="L46" s="607" t="e">
        <f t="shared" si="89"/>
        <v>#REF!</v>
      </c>
      <c r="M46" s="643" t="e">
        <f>'Pque N Mundo I'!#REF!</f>
        <v>#REF!</v>
      </c>
      <c r="N46" s="607" t="e">
        <f t="shared" si="91"/>
        <v>#REF!</v>
      </c>
      <c r="O46" s="643" t="e">
        <f>'Pque N Mundo I'!#REF!</f>
        <v>#REF!</v>
      </c>
      <c r="P46" s="607" t="e">
        <f t="shared" si="92"/>
        <v>#REF!</v>
      </c>
      <c r="Q46" s="94" t="e">
        <f t="shared" ref="Q46:Q53" si="104">SUM(K46,M46,O46)</f>
        <v>#REF!</v>
      </c>
      <c r="R46" s="625" t="e">
        <f t="shared" si="93"/>
        <v>#REF!</v>
      </c>
      <c r="S46" s="643" t="e">
        <f>'Pque N Mundo I'!#REF!</f>
        <v>#REF!</v>
      </c>
      <c r="T46" s="607" t="e">
        <f t="shared" si="94"/>
        <v>#REF!</v>
      </c>
      <c r="U46" s="643" t="e">
        <f>'Pque N Mundo I'!#REF!</f>
        <v>#REF!</v>
      </c>
      <c r="V46" s="607" t="e">
        <f t="shared" si="95"/>
        <v>#REF!</v>
      </c>
      <c r="W46" s="643" t="e">
        <f>'Pque N Mundo I'!#REF!</f>
        <v>#REF!</v>
      </c>
      <c r="X46" s="607" t="e">
        <f t="shared" si="96"/>
        <v>#REF!</v>
      </c>
      <c r="Y46" s="94" t="e">
        <f t="shared" ref="Y46:Y53" si="105">SUM(S46,U46,W46)</f>
        <v>#REF!</v>
      </c>
      <c r="Z46" s="625" t="e">
        <f t="shared" si="97"/>
        <v>#REF!</v>
      </c>
      <c r="AA46" s="643" t="e">
        <f>'Pque N Mundo I'!#REF!</f>
        <v>#REF!</v>
      </c>
      <c r="AB46" s="607" t="e">
        <f t="shared" si="98"/>
        <v>#REF!</v>
      </c>
      <c r="AC46" s="643" t="e">
        <f>'Pque N Mundo I'!#REF!</f>
        <v>#REF!</v>
      </c>
      <c r="AD46" s="607" t="e">
        <f t="shared" si="99"/>
        <v>#REF!</v>
      </c>
      <c r="AE46" s="643" t="e">
        <f>'Pque N Mundo I'!#REF!</f>
        <v>#REF!</v>
      </c>
      <c r="AF46" s="607" t="e">
        <f t="shared" si="100"/>
        <v>#REF!</v>
      </c>
      <c r="AG46" s="94" t="e">
        <f t="shared" ref="AG46:AG53" si="106">SUM(AA46,AC46,AE46)</f>
        <v>#REF!</v>
      </c>
      <c r="AH46" s="625" t="e">
        <f t="shared" si="101"/>
        <v>#REF!</v>
      </c>
    </row>
    <row r="47" spans="1:34" x14ac:dyDescent="0.25">
      <c r="A47" s="77" t="s">
        <v>29</v>
      </c>
      <c r="B47" s="589">
        <f>'Pque N Mundo I'!B12</f>
        <v>1080</v>
      </c>
      <c r="C47" s="92">
        <f>'Pque N Mundo I'!C12</f>
        <v>1000</v>
      </c>
      <c r="D47" s="103">
        <f t="shared" si="102"/>
        <v>0.92592592592592593</v>
      </c>
      <c r="E47" s="92" t="e">
        <f>'Pque N Mundo I'!#REF!</f>
        <v>#REF!</v>
      </c>
      <c r="F47" s="103" t="e">
        <f t="shared" si="88"/>
        <v>#REF!</v>
      </c>
      <c r="G47" s="92" t="e">
        <f>'Pque N Mundo I'!#REF!</f>
        <v>#REF!</v>
      </c>
      <c r="H47" s="103" t="e">
        <f t="shared" si="89"/>
        <v>#REF!</v>
      </c>
      <c r="I47" s="94" t="e">
        <f t="shared" si="103"/>
        <v>#REF!</v>
      </c>
      <c r="J47" s="625" t="e">
        <f t="shared" si="90"/>
        <v>#REF!</v>
      </c>
      <c r="K47" s="643" t="e">
        <f>'Pque N Mundo I'!#REF!</f>
        <v>#REF!</v>
      </c>
      <c r="L47" s="607" t="e">
        <f t="shared" si="89"/>
        <v>#REF!</v>
      </c>
      <c r="M47" s="643" t="e">
        <f>'Pque N Mundo I'!#REF!</f>
        <v>#REF!</v>
      </c>
      <c r="N47" s="607" t="e">
        <f t="shared" si="91"/>
        <v>#REF!</v>
      </c>
      <c r="O47" s="643" t="e">
        <f>'Pque N Mundo I'!#REF!</f>
        <v>#REF!</v>
      </c>
      <c r="P47" s="607" t="e">
        <f t="shared" si="92"/>
        <v>#REF!</v>
      </c>
      <c r="Q47" s="94" t="e">
        <f t="shared" si="104"/>
        <v>#REF!</v>
      </c>
      <c r="R47" s="625" t="e">
        <f t="shared" si="93"/>
        <v>#REF!</v>
      </c>
      <c r="S47" s="643" t="e">
        <f>'Pque N Mundo I'!#REF!</f>
        <v>#REF!</v>
      </c>
      <c r="T47" s="607" t="e">
        <f t="shared" si="94"/>
        <v>#REF!</v>
      </c>
      <c r="U47" s="643" t="e">
        <f>'Pque N Mundo I'!#REF!</f>
        <v>#REF!</v>
      </c>
      <c r="V47" s="607" t="e">
        <f t="shared" si="95"/>
        <v>#REF!</v>
      </c>
      <c r="W47" s="643" t="e">
        <f>'Pque N Mundo I'!#REF!</f>
        <v>#REF!</v>
      </c>
      <c r="X47" s="607" t="e">
        <f t="shared" si="96"/>
        <v>#REF!</v>
      </c>
      <c r="Y47" s="94" t="e">
        <f t="shared" si="105"/>
        <v>#REF!</v>
      </c>
      <c r="Z47" s="625" t="e">
        <f t="shared" si="97"/>
        <v>#REF!</v>
      </c>
      <c r="AA47" s="643" t="e">
        <f>'Pque N Mundo I'!#REF!</f>
        <v>#REF!</v>
      </c>
      <c r="AB47" s="607" t="e">
        <f t="shared" si="98"/>
        <v>#REF!</v>
      </c>
      <c r="AC47" s="643" t="e">
        <f>'Pque N Mundo I'!#REF!</f>
        <v>#REF!</v>
      </c>
      <c r="AD47" s="607" t="e">
        <f t="shared" si="99"/>
        <v>#REF!</v>
      </c>
      <c r="AE47" s="643" t="e">
        <f>'Pque N Mundo I'!#REF!</f>
        <v>#REF!</v>
      </c>
      <c r="AF47" s="607" t="e">
        <f t="shared" si="100"/>
        <v>#REF!</v>
      </c>
      <c r="AG47" s="94" t="e">
        <f t="shared" si="106"/>
        <v>#REF!</v>
      </c>
      <c r="AH47" s="625" t="e">
        <f t="shared" si="101"/>
        <v>#REF!</v>
      </c>
    </row>
    <row r="48" spans="1:34" x14ac:dyDescent="0.25">
      <c r="A48" s="77" t="s">
        <v>8</v>
      </c>
      <c r="B48" s="589">
        <f>'Pque N Mundo I'!B17</f>
        <v>261</v>
      </c>
      <c r="C48" s="92">
        <f>'Pque N Mundo I'!C17</f>
        <v>278</v>
      </c>
      <c r="D48" s="103">
        <f t="shared" si="102"/>
        <v>1.0651340996168583</v>
      </c>
      <c r="E48" s="92" t="e">
        <f>'Pque N Mundo I'!#REF!</f>
        <v>#REF!</v>
      </c>
      <c r="F48" s="103" t="e">
        <f t="shared" si="88"/>
        <v>#REF!</v>
      </c>
      <c r="G48" s="92" t="e">
        <f>'Pque N Mundo I'!#REF!</f>
        <v>#REF!</v>
      </c>
      <c r="H48" s="103" t="e">
        <f t="shared" si="89"/>
        <v>#REF!</v>
      </c>
      <c r="I48" s="94" t="e">
        <f t="shared" si="103"/>
        <v>#REF!</v>
      </c>
      <c r="J48" s="625" t="e">
        <f t="shared" si="90"/>
        <v>#REF!</v>
      </c>
      <c r="K48" s="643" t="e">
        <f>'Pque N Mundo I'!#REF!</f>
        <v>#REF!</v>
      </c>
      <c r="L48" s="607" t="e">
        <f t="shared" si="89"/>
        <v>#REF!</v>
      </c>
      <c r="M48" s="643" t="e">
        <f>'Pque N Mundo I'!#REF!</f>
        <v>#REF!</v>
      </c>
      <c r="N48" s="607" t="e">
        <f t="shared" si="91"/>
        <v>#REF!</v>
      </c>
      <c r="O48" s="643" t="e">
        <f>'Pque N Mundo I'!#REF!</f>
        <v>#REF!</v>
      </c>
      <c r="P48" s="607" t="e">
        <f t="shared" si="92"/>
        <v>#REF!</v>
      </c>
      <c r="Q48" s="94" t="e">
        <f t="shared" si="104"/>
        <v>#REF!</v>
      </c>
      <c r="R48" s="625" t="e">
        <f t="shared" si="93"/>
        <v>#REF!</v>
      </c>
      <c r="S48" s="643" t="e">
        <f>'Pque N Mundo I'!#REF!</f>
        <v>#REF!</v>
      </c>
      <c r="T48" s="607" t="e">
        <f t="shared" si="94"/>
        <v>#REF!</v>
      </c>
      <c r="U48" s="643" t="e">
        <f>'Pque N Mundo I'!#REF!</f>
        <v>#REF!</v>
      </c>
      <c r="V48" s="607" t="e">
        <f t="shared" si="95"/>
        <v>#REF!</v>
      </c>
      <c r="W48" s="643" t="e">
        <f>'Pque N Mundo I'!#REF!</f>
        <v>#REF!</v>
      </c>
      <c r="X48" s="607" t="e">
        <f t="shared" si="96"/>
        <v>#REF!</v>
      </c>
      <c r="Y48" s="94" t="e">
        <f t="shared" si="105"/>
        <v>#REF!</v>
      </c>
      <c r="Z48" s="625" t="e">
        <f t="shared" si="97"/>
        <v>#REF!</v>
      </c>
      <c r="AA48" s="643" t="e">
        <f>'Pque N Mundo I'!#REF!</f>
        <v>#REF!</v>
      </c>
      <c r="AB48" s="607" t="e">
        <f t="shared" si="98"/>
        <v>#REF!</v>
      </c>
      <c r="AC48" s="643" t="e">
        <f>'Pque N Mundo I'!#REF!</f>
        <v>#REF!</v>
      </c>
      <c r="AD48" s="607" t="e">
        <f t="shared" si="99"/>
        <v>#REF!</v>
      </c>
      <c r="AE48" s="643" t="e">
        <f>'Pque N Mundo I'!#REF!</f>
        <v>#REF!</v>
      </c>
      <c r="AF48" s="607" t="e">
        <f t="shared" si="100"/>
        <v>#REF!</v>
      </c>
      <c r="AG48" s="94" t="e">
        <f t="shared" si="106"/>
        <v>#REF!</v>
      </c>
      <c r="AH48" s="625" t="e">
        <f t="shared" si="101"/>
        <v>#REF!</v>
      </c>
    </row>
    <row r="49" spans="1:34" x14ac:dyDescent="0.25">
      <c r="A49" s="77" t="s">
        <v>9</v>
      </c>
      <c r="B49" s="589">
        <f>'Pque N Mundo I'!B18</f>
        <v>39</v>
      </c>
      <c r="C49" s="92">
        <f>'Pque N Mundo I'!C18</f>
        <v>84</v>
      </c>
      <c r="D49" s="103">
        <f t="shared" si="102"/>
        <v>2.1538461538461537</v>
      </c>
      <c r="E49" s="92" t="e">
        <f>'Pque N Mundo I'!#REF!</f>
        <v>#REF!</v>
      </c>
      <c r="F49" s="103" t="e">
        <f t="shared" si="88"/>
        <v>#REF!</v>
      </c>
      <c r="G49" s="92" t="e">
        <f>'Pque N Mundo I'!#REF!</f>
        <v>#REF!</v>
      </c>
      <c r="H49" s="103" t="e">
        <f t="shared" si="89"/>
        <v>#REF!</v>
      </c>
      <c r="I49" s="94" t="e">
        <f t="shared" si="103"/>
        <v>#REF!</v>
      </c>
      <c r="J49" s="625" t="e">
        <f t="shared" si="90"/>
        <v>#REF!</v>
      </c>
      <c r="K49" s="643" t="e">
        <f>'Pque N Mundo I'!#REF!</f>
        <v>#REF!</v>
      </c>
      <c r="L49" s="607" t="e">
        <f t="shared" si="89"/>
        <v>#REF!</v>
      </c>
      <c r="M49" s="643" t="e">
        <f>'Pque N Mundo I'!#REF!</f>
        <v>#REF!</v>
      </c>
      <c r="N49" s="607" t="e">
        <f t="shared" si="91"/>
        <v>#REF!</v>
      </c>
      <c r="O49" s="643" t="e">
        <f>'Pque N Mundo I'!#REF!</f>
        <v>#REF!</v>
      </c>
      <c r="P49" s="607" t="e">
        <f t="shared" si="92"/>
        <v>#REF!</v>
      </c>
      <c r="Q49" s="94" t="e">
        <f t="shared" si="104"/>
        <v>#REF!</v>
      </c>
      <c r="R49" s="625" t="e">
        <f t="shared" si="93"/>
        <v>#REF!</v>
      </c>
      <c r="S49" s="643" t="e">
        <f>'Pque N Mundo I'!#REF!</f>
        <v>#REF!</v>
      </c>
      <c r="T49" s="607" t="e">
        <f t="shared" si="94"/>
        <v>#REF!</v>
      </c>
      <c r="U49" s="643" t="e">
        <f>'Pque N Mundo I'!#REF!</f>
        <v>#REF!</v>
      </c>
      <c r="V49" s="607" t="e">
        <f t="shared" si="95"/>
        <v>#REF!</v>
      </c>
      <c r="W49" s="643" t="e">
        <f>'Pque N Mundo I'!#REF!</f>
        <v>#REF!</v>
      </c>
      <c r="X49" s="607" t="e">
        <f t="shared" si="96"/>
        <v>#REF!</v>
      </c>
      <c r="Y49" s="94" t="e">
        <f t="shared" si="105"/>
        <v>#REF!</v>
      </c>
      <c r="Z49" s="625" t="e">
        <f t="shared" si="97"/>
        <v>#REF!</v>
      </c>
      <c r="AA49" s="643" t="e">
        <f>'Pque N Mundo I'!#REF!</f>
        <v>#REF!</v>
      </c>
      <c r="AB49" s="607" t="e">
        <f t="shared" si="98"/>
        <v>#REF!</v>
      </c>
      <c r="AC49" s="643" t="e">
        <f>'Pque N Mundo I'!#REF!</f>
        <v>#REF!</v>
      </c>
      <c r="AD49" s="607" t="e">
        <f t="shared" si="99"/>
        <v>#REF!</v>
      </c>
      <c r="AE49" s="643" t="e">
        <f>'Pque N Mundo I'!#REF!</f>
        <v>#REF!</v>
      </c>
      <c r="AF49" s="607" t="e">
        <f t="shared" si="100"/>
        <v>#REF!</v>
      </c>
      <c r="AG49" s="94" t="e">
        <f t="shared" si="106"/>
        <v>#REF!</v>
      </c>
      <c r="AH49" s="625" t="e">
        <f t="shared" si="101"/>
        <v>#REF!</v>
      </c>
    </row>
    <row r="50" spans="1:34" x14ac:dyDescent="0.25">
      <c r="A50" s="77" t="s">
        <v>10</v>
      </c>
      <c r="B50" s="589">
        <f>'Pque N Mundo I'!B20</f>
        <v>528</v>
      </c>
      <c r="C50" s="92">
        <f>'Pque N Mundo I'!C20</f>
        <v>616</v>
      </c>
      <c r="D50" s="103">
        <f t="shared" si="102"/>
        <v>1.1666666666666667</v>
      </c>
      <c r="E50" s="92" t="e">
        <f>'Pque N Mundo I'!#REF!</f>
        <v>#REF!</v>
      </c>
      <c r="F50" s="103" t="e">
        <f t="shared" si="88"/>
        <v>#REF!</v>
      </c>
      <c r="G50" s="92" t="e">
        <f>'Pque N Mundo I'!#REF!</f>
        <v>#REF!</v>
      </c>
      <c r="H50" s="103" t="e">
        <f t="shared" si="89"/>
        <v>#REF!</v>
      </c>
      <c r="I50" s="94" t="e">
        <f>SUM(C50,E50,G50)</f>
        <v>#REF!</v>
      </c>
      <c r="J50" s="625" t="e">
        <f t="shared" si="90"/>
        <v>#REF!</v>
      </c>
      <c r="K50" s="643" t="e">
        <f>'Pque N Mundo I'!#REF!</f>
        <v>#REF!</v>
      </c>
      <c r="L50" s="607" t="e">
        <f t="shared" si="89"/>
        <v>#REF!</v>
      </c>
      <c r="M50" s="643" t="e">
        <f>'Pque N Mundo I'!#REF!</f>
        <v>#REF!</v>
      </c>
      <c r="N50" s="607" t="e">
        <f t="shared" si="91"/>
        <v>#REF!</v>
      </c>
      <c r="O50" s="643" t="e">
        <f>'Pque N Mundo I'!#REF!</f>
        <v>#REF!</v>
      </c>
      <c r="P50" s="607" t="e">
        <f t="shared" si="92"/>
        <v>#REF!</v>
      </c>
      <c r="Q50" s="94" t="e">
        <f t="shared" si="104"/>
        <v>#REF!</v>
      </c>
      <c r="R50" s="625" t="e">
        <f t="shared" si="93"/>
        <v>#REF!</v>
      </c>
      <c r="S50" s="643" t="e">
        <f>'Pque N Mundo I'!#REF!</f>
        <v>#REF!</v>
      </c>
      <c r="T50" s="607" t="e">
        <f t="shared" si="94"/>
        <v>#REF!</v>
      </c>
      <c r="U50" s="643" t="e">
        <f>'Pque N Mundo I'!#REF!</f>
        <v>#REF!</v>
      </c>
      <c r="V50" s="607" t="e">
        <f t="shared" si="95"/>
        <v>#REF!</v>
      </c>
      <c r="W50" s="643" t="e">
        <f>'Pque N Mundo I'!#REF!</f>
        <v>#REF!</v>
      </c>
      <c r="X50" s="607" t="e">
        <f t="shared" si="96"/>
        <v>#REF!</v>
      </c>
      <c r="Y50" s="94" t="e">
        <f t="shared" si="105"/>
        <v>#REF!</v>
      </c>
      <c r="Z50" s="625" t="e">
        <f t="shared" si="97"/>
        <v>#REF!</v>
      </c>
      <c r="AA50" s="643" t="e">
        <f>'Pque N Mundo I'!#REF!</f>
        <v>#REF!</v>
      </c>
      <c r="AB50" s="607" t="e">
        <f t="shared" si="98"/>
        <v>#REF!</v>
      </c>
      <c r="AC50" s="643" t="e">
        <f>'Pque N Mundo I'!#REF!</f>
        <v>#REF!</v>
      </c>
      <c r="AD50" s="607" t="e">
        <f t="shared" si="99"/>
        <v>#REF!</v>
      </c>
      <c r="AE50" s="643" t="e">
        <f>'Pque N Mundo I'!#REF!</f>
        <v>#REF!</v>
      </c>
      <c r="AF50" s="607" t="e">
        <f t="shared" si="100"/>
        <v>#REF!</v>
      </c>
      <c r="AG50" s="94" t="e">
        <f t="shared" si="106"/>
        <v>#REF!</v>
      </c>
      <c r="AH50" s="625" t="e">
        <f t="shared" si="101"/>
        <v>#REF!</v>
      </c>
    </row>
    <row r="51" spans="1:34" x14ac:dyDescent="0.25">
      <c r="A51" s="77" t="s">
        <v>42</v>
      </c>
      <c r="B51" s="589">
        <f>'Pque N Mundo I'!B21</f>
        <v>264</v>
      </c>
      <c r="C51" s="92">
        <f>'Pque N Mundo I'!C21</f>
        <v>79</v>
      </c>
      <c r="D51" s="103">
        <f t="shared" si="102"/>
        <v>0.29924242424242425</v>
      </c>
      <c r="E51" s="92" t="e">
        <f>'Pque N Mundo I'!#REF!</f>
        <v>#REF!</v>
      </c>
      <c r="F51" s="103" t="e">
        <f t="shared" si="88"/>
        <v>#REF!</v>
      </c>
      <c r="G51" s="92" t="e">
        <f>'Pque N Mundo I'!#REF!</f>
        <v>#REF!</v>
      </c>
      <c r="H51" s="103" t="e">
        <f t="shared" si="89"/>
        <v>#REF!</v>
      </c>
      <c r="I51" s="94" t="e">
        <f t="shared" si="103"/>
        <v>#REF!</v>
      </c>
      <c r="J51" s="625" t="e">
        <f t="shared" si="90"/>
        <v>#REF!</v>
      </c>
      <c r="K51" s="643" t="e">
        <f>'Pque N Mundo I'!#REF!</f>
        <v>#REF!</v>
      </c>
      <c r="L51" s="607" t="e">
        <f t="shared" si="89"/>
        <v>#REF!</v>
      </c>
      <c r="M51" s="643" t="e">
        <f>'Pque N Mundo I'!#REF!</f>
        <v>#REF!</v>
      </c>
      <c r="N51" s="607" t="e">
        <f t="shared" si="91"/>
        <v>#REF!</v>
      </c>
      <c r="O51" s="643" t="e">
        <f>'Pque N Mundo I'!#REF!</f>
        <v>#REF!</v>
      </c>
      <c r="P51" s="607" t="e">
        <f t="shared" si="92"/>
        <v>#REF!</v>
      </c>
      <c r="Q51" s="94" t="e">
        <f t="shared" si="104"/>
        <v>#REF!</v>
      </c>
      <c r="R51" s="625" t="e">
        <f t="shared" si="93"/>
        <v>#REF!</v>
      </c>
      <c r="S51" s="643" t="e">
        <f>'Pque N Mundo I'!#REF!</f>
        <v>#REF!</v>
      </c>
      <c r="T51" s="607" t="e">
        <f t="shared" si="94"/>
        <v>#REF!</v>
      </c>
      <c r="U51" s="643" t="e">
        <f>'Pque N Mundo I'!#REF!</f>
        <v>#REF!</v>
      </c>
      <c r="V51" s="607" t="e">
        <f t="shared" si="95"/>
        <v>#REF!</v>
      </c>
      <c r="W51" s="643" t="e">
        <f>'Pque N Mundo I'!#REF!</f>
        <v>#REF!</v>
      </c>
      <c r="X51" s="607" t="e">
        <f t="shared" si="96"/>
        <v>#REF!</v>
      </c>
      <c r="Y51" s="94" t="e">
        <f t="shared" si="105"/>
        <v>#REF!</v>
      </c>
      <c r="Z51" s="625" t="e">
        <f t="shared" si="97"/>
        <v>#REF!</v>
      </c>
      <c r="AA51" s="643" t="e">
        <f>'Pque N Mundo I'!#REF!</f>
        <v>#REF!</v>
      </c>
      <c r="AB51" s="607" t="e">
        <f t="shared" si="98"/>
        <v>#REF!</v>
      </c>
      <c r="AC51" s="643" t="e">
        <f>'Pque N Mundo I'!#REF!</f>
        <v>#REF!</v>
      </c>
      <c r="AD51" s="607" t="e">
        <f t="shared" si="99"/>
        <v>#REF!</v>
      </c>
      <c r="AE51" s="643" t="e">
        <f>'Pque N Mundo I'!#REF!</f>
        <v>#REF!</v>
      </c>
      <c r="AF51" s="607" t="e">
        <f t="shared" si="100"/>
        <v>#REF!</v>
      </c>
      <c r="AG51" s="94" t="e">
        <f t="shared" si="106"/>
        <v>#REF!</v>
      </c>
      <c r="AH51" s="625" t="e">
        <f t="shared" si="101"/>
        <v>#REF!</v>
      </c>
    </row>
    <row r="52" spans="1:34" x14ac:dyDescent="0.25">
      <c r="A52" s="77" t="s">
        <v>12</v>
      </c>
      <c r="B52" s="589">
        <f>'Pque N Mundo I'!B22</f>
        <v>320</v>
      </c>
      <c r="C52" s="92">
        <f>'Pque N Mundo I'!C22</f>
        <v>140</v>
      </c>
      <c r="D52" s="103">
        <f t="shared" si="102"/>
        <v>0.4375</v>
      </c>
      <c r="E52" s="92" t="e">
        <f>'Pque N Mundo I'!#REF!</f>
        <v>#REF!</v>
      </c>
      <c r="F52" s="103" t="e">
        <f t="shared" si="88"/>
        <v>#REF!</v>
      </c>
      <c r="G52" s="92" t="e">
        <f>'Pque N Mundo I'!#REF!</f>
        <v>#REF!</v>
      </c>
      <c r="H52" s="103" t="e">
        <f t="shared" si="89"/>
        <v>#REF!</v>
      </c>
      <c r="I52" s="94" t="e">
        <f t="shared" si="103"/>
        <v>#REF!</v>
      </c>
      <c r="J52" s="625" t="e">
        <f t="shared" si="90"/>
        <v>#REF!</v>
      </c>
      <c r="K52" s="643" t="e">
        <f>'Pque N Mundo I'!#REF!</f>
        <v>#REF!</v>
      </c>
      <c r="L52" s="607" t="e">
        <f t="shared" si="89"/>
        <v>#REF!</v>
      </c>
      <c r="M52" s="643" t="e">
        <f>'Pque N Mundo I'!#REF!</f>
        <v>#REF!</v>
      </c>
      <c r="N52" s="607" t="e">
        <f t="shared" si="91"/>
        <v>#REF!</v>
      </c>
      <c r="O52" s="643" t="e">
        <f>'Pque N Mundo I'!#REF!</f>
        <v>#REF!</v>
      </c>
      <c r="P52" s="607" t="e">
        <f t="shared" si="92"/>
        <v>#REF!</v>
      </c>
      <c r="Q52" s="94" t="e">
        <f t="shared" si="104"/>
        <v>#REF!</v>
      </c>
      <c r="R52" s="625" t="e">
        <f t="shared" si="93"/>
        <v>#REF!</v>
      </c>
      <c r="S52" s="643" t="e">
        <f>'Pque N Mundo I'!#REF!</f>
        <v>#REF!</v>
      </c>
      <c r="T52" s="607" t="e">
        <f t="shared" si="94"/>
        <v>#REF!</v>
      </c>
      <c r="U52" s="643" t="e">
        <f>'Pque N Mundo I'!#REF!</f>
        <v>#REF!</v>
      </c>
      <c r="V52" s="607" t="e">
        <f t="shared" si="95"/>
        <v>#REF!</v>
      </c>
      <c r="W52" s="643" t="e">
        <f>'Pque N Mundo I'!#REF!</f>
        <v>#REF!</v>
      </c>
      <c r="X52" s="607" t="e">
        <f t="shared" si="96"/>
        <v>#REF!</v>
      </c>
      <c r="Y52" s="94" t="e">
        <f t="shared" si="105"/>
        <v>#REF!</v>
      </c>
      <c r="Z52" s="625" t="e">
        <f t="shared" si="97"/>
        <v>#REF!</v>
      </c>
      <c r="AA52" s="643" t="e">
        <f>'Pque N Mundo I'!#REF!</f>
        <v>#REF!</v>
      </c>
      <c r="AB52" s="607" t="e">
        <f t="shared" si="98"/>
        <v>#REF!</v>
      </c>
      <c r="AC52" s="643" t="e">
        <f>'Pque N Mundo I'!#REF!</f>
        <v>#REF!</v>
      </c>
      <c r="AD52" s="607" t="e">
        <f t="shared" si="99"/>
        <v>#REF!</v>
      </c>
      <c r="AE52" s="643" t="e">
        <f>'Pque N Mundo I'!#REF!</f>
        <v>#REF!</v>
      </c>
      <c r="AF52" s="607" t="e">
        <f t="shared" si="100"/>
        <v>#REF!</v>
      </c>
      <c r="AG52" s="94" t="e">
        <f t="shared" si="106"/>
        <v>#REF!</v>
      </c>
      <c r="AH52" s="625" t="e">
        <f t="shared" si="101"/>
        <v>#REF!</v>
      </c>
    </row>
    <row r="53" spans="1:34" ht="16.5" thickBot="1" x14ac:dyDescent="0.3">
      <c r="A53" s="96" t="s">
        <v>13</v>
      </c>
      <c r="B53" s="590">
        <f>'Pque N Mundo I'!B23</f>
        <v>396</v>
      </c>
      <c r="C53" s="97">
        <f>'Pque N Mundo I'!C23</f>
        <v>314</v>
      </c>
      <c r="D53" s="107">
        <f t="shared" si="102"/>
        <v>0.79292929292929293</v>
      </c>
      <c r="E53" s="97" t="e">
        <f>'Pque N Mundo I'!#REF!</f>
        <v>#REF!</v>
      </c>
      <c r="F53" s="107" t="e">
        <f t="shared" si="88"/>
        <v>#REF!</v>
      </c>
      <c r="G53" s="97" t="e">
        <f>'Pque N Mundo I'!#REF!</f>
        <v>#REF!</v>
      </c>
      <c r="H53" s="107" t="e">
        <f t="shared" si="89"/>
        <v>#REF!</v>
      </c>
      <c r="I53" s="99" t="e">
        <f t="shared" si="103"/>
        <v>#REF!</v>
      </c>
      <c r="J53" s="626" t="e">
        <f t="shared" si="90"/>
        <v>#REF!</v>
      </c>
      <c r="K53" s="644" t="e">
        <f>'Pque N Mundo I'!#REF!</f>
        <v>#REF!</v>
      </c>
      <c r="L53" s="608" t="e">
        <f t="shared" si="89"/>
        <v>#REF!</v>
      </c>
      <c r="M53" s="644" t="e">
        <f>'Pque N Mundo I'!#REF!</f>
        <v>#REF!</v>
      </c>
      <c r="N53" s="608" t="e">
        <f t="shared" si="91"/>
        <v>#REF!</v>
      </c>
      <c r="O53" s="644" t="e">
        <f>'Pque N Mundo I'!#REF!</f>
        <v>#REF!</v>
      </c>
      <c r="P53" s="608" t="e">
        <f t="shared" si="92"/>
        <v>#REF!</v>
      </c>
      <c r="Q53" s="99" t="e">
        <f t="shared" si="104"/>
        <v>#REF!</v>
      </c>
      <c r="R53" s="626" t="e">
        <f t="shared" si="93"/>
        <v>#REF!</v>
      </c>
      <c r="S53" s="644" t="e">
        <f>'Pque N Mundo I'!#REF!</f>
        <v>#REF!</v>
      </c>
      <c r="T53" s="608" t="e">
        <f t="shared" si="94"/>
        <v>#REF!</v>
      </c>
      <c r="U53" s="644" t="e">
        <f>'Pque N Mundo I'!#REF!</f>
        <v>#REF!</v>
      </c>
      <c r="V53" s="608" t="e">
        <f t="shared" si="95"/>
        <v>#REF!</v>
      </c>
      <c r="W53" s="644" t="e">
        <f>'Pque N Mundo I'!#REF!</f>
        <v>#REF!</v>
      </c>
      <c r="X53" s="608" t="e">
        <f t="shared" si="96"/>
        <v>#REF!</v>
      </c>
      <c r="Y53" s="99" t="e">
        <f t="shared" si="105"/>
        <v>#REF!</v>
      </c>
      <c r="Z53" s="626" t="e">
        <f t="shared" si="97"/>
        <v>#REF!</v>
      </c>
      <c r="AA53" s="644" t="e">
        <f>'Pque N Mundo I'!#REF!</f>
        <v>#REF!</v>
      </c>
      <c r="AB53" s="608" t="e">
        <f t="shared" si="98"/>
        <v>#REF!</v>
      </c>
      <c r="AC53" s="644" t="e">
        <f>'Pque N Mundo I'!#REF!</f>
        <v>#REF!</v>
      </c>
      <c r="AD53" s="608" t="e">
        <f t="shared" si="99"/>
        <v>#REF!</v>
      </c>
      <c r="AE53" s="644" t="e">
        <f>'Pque N Mundo I'!#REF!</f>
        <v>#REF!</v>
      </c>
      <c r="AF53" s="608" t="e">
        <f t="shared" si="100"/>
        <v>#REF!</v>
      </c>
      <c r="AG53" s="99" t="e">
        <f t="shared" si="106"/>
        <v>#REF!</v>
      </c>
      <c r="AH53" s="626" t="e">
        <f t="shared" si="101"/>
        <v>#REF!</v>
      </c>
    </row>
    <row r="54" spans="1:34" ht="16.5" thickBot="1" x14ac:dyDescent="0.3">
      <c r="A54" s="5" t="s">
        <v>356</v>
      </c>
      <c r="B54" s="655">
        <f>SUM(B45:B53)</f>
        <v>12584</v>
      </c>
      <c r="C54" s="7">
        <f>SUM(C45:C53)</f>
        <v>10187</v>
      </c>
      <c r="D54" s="21">
        <f>C54/$B54</f>
        <v>0.80952002542911639</v>
      </c>
      <c r="E54" s="7" t="e">
        <f>SUM(E45:E53)</f>
        <v>#REF!</v>
      </c>
      <c r="F54" s="21" t="e">
        <f t="shared" si="88"/>
        <v>#REF!</v>
      </c>
      <c r="G54" s="7" t="e">
        <f>SUM(G45:G53)</f>
        <v>#REF!</v>
      </c>
      <c r="H54" s="21" t="e">
        <f t="shared" si="89"/>
        <v>#REF!</v>
      </c>
      <c r="I54" s="71" t="e">
        <f>SUM(C54,E54,G54)</f>
        <v>#REF!</v>
      </c>
      <c r="J54" s="654" t="e">
        <f>I54/($B54*3)</f>
        <v>#REF!</v>
      </c>
      <c r="K54" s="638" t="e">
        <f>SUM(K45:K53)</f>
        <v>#REF!</v>
      </c>
      <c r="L54" s="653" t="e">
        <f t="shared" si="89"/>
        <v>#REF!</v>
      </c>
      <c r="M54" s="638" t="e">
        <f t="shared" ref="M54" si="107">SUM(M45:M53)</f>
        <v>#REF!</v>
      </c>
      <c r="N54" s="653" t="e">
        <f t="shared" si="91"/>
        <v>#REF!</v>
      </c>
      <c r="O54" s="638" t="e">
        <f t="shared" ref="O54" si="108">SUM(O45:O53)</f>
        <v>#REF!</v>
      </c>
      <c r="P54" s="653" t="e">
        <f t="shared" si="92"/>
        <v>#REF!</v>
      </c>
      <c r="Q54" s="71" t="e">
        <f>SUM(K54,M54,O54)</f>
        <v>#REF!</v>
      </c>
      <c r="R54" s="654" t="e">
        <f>Q54/($B54*3)</f>
        <v>#REF!</v>
      </c>
      <c r="S54" s="638" t="e">
        <f>SUM(S45:S53)</f>
        <v>#REF!</v>
      </c>
      <c r="T54" s="653" t="e">
        <f t="shared" si="94"/>
        <v>#REF!</v>
      </c>
      <c r="U54" s="638" t="e">
        <f t="shared" ref="U54" si="109">SUM(U45:U53)</f>
        <v>#REF!</v>
      </c>
      <c r="V54" s="653" t="e">
        <f t="shared" si="95"/>
        <v>#REF!</v>
      </c>
      <c r="W54" s="638" t="e">
        <f t="shared" ref="W54" si="110">SUM(W45:W53)</f>
        <v>#REF!</v>
      </c>
      <c r="X54" s="653" t="e">
        <f t="shared" si="96"/>
        <v>#REF!</v>
      </c>
      <c r="Y54" s="71" t="e">
        <f>SUM(S54,U54,W54)</f>
        <v>#REF!</v>
      </c>
      <c r="Z54" s="654" t="e">
        <f>Y54/($B54*3)</f>
        <v>#REF!</v>
      </c>
      <c r="AA54" s="638" t="e">
        <f>SUM(AA45:AA53)</f>
        <v>#REF!</v>
      </c>
      <c r="AB54" s="653" t="e">
        <f t="shared" si="98"/>
        <v>#REF!</v>
      </c>
      <c r="AC54" s="638" t="e">
        <f t="shared" ref="AC54" si="111">SUM(AC45:AC53)</f>
        <v>#REF!</v>
      </c>
      <c r="AD54" s="653" t="e">
        <f t="shared" si="99"/>
        <v>#REF!</v>
      </c>
      <c r="AE54" s="638" t="e">
        <f t="shared" ref="AE54" si="112">SUM(AE45:AE53)</f>
        <v>#REF!</v>
      </c>
      <c r="AF54" s="653" t="e">
        <f t="shared" si="100"/>
        <v>#REF!</v>
      </c>
      <c r="AG54" s="71" t="e">
        <f>SUM(AA54,AC54,AE54)</f>
        <v>#REF!</v>
      </c>
      <c r="AH54" s="654" t="e">
        <f>AG54/($B54*3)</f>
        <v>#REF!</v>
      </c>
    </row>
    <row r="56" spans="1:34" x14ac:dyDescent="0.25">
      <c r="A56" s="1009" t="s">
        <v>438</v>
      </c>
      <c r="B56" s="1001"/>
      <c r="C56" s="1001"/>
      <c r="D56" s="1001"/>
      <c r="E56" s="1001"/>
      <c r="F56" s="1001"/>
      <c r="G56" s="1001"/>
      <c r="H56" s="1001"/>
      <c r="I56" s="1001"/>
      <c r="J56" s="1001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1001"/>
      <c r="W56" s="1001"/>
      <c r="X56" s="1001"/>
      <c r="Y56" s="1001"/>
      <c r="Z56" s="1001"/>
    </row>
    <row r="57" spans="1:34" ht="24.75" thickBot="1" x14ac:dyDescent="0.3">
      <c r="A57" s="13" t="s">
        <v>14</v>
      </c>
      <c r="B57" s="11" t="s">
        <v>164</v>
      </c>
      <c r="C57" s="13" t="s">
        <v>423</v>
      </c>
      <c r="D57" s="14" t="s">
        <v>1</v>
      </c>
      <c r="E57" s="13" t="s">
        <v>424</v>
      </c>
      <c r="F57" s="14" t="s">
        <v>1</v>
      </c>
      <c r="G57" s="13" t="s">
        <v>425</v>
      </c>
      <c r="H57" s="14" t="s">
        <v>1</v>
      </c>
      <c r="I57" s="86" t="s">
        <v>403</v>
      </c>
      <c r="J57" s="12" t="s">
        <v>192</v>
      </c>
      <c r="K57" s="13" t="s">
        <v>426</v>
      </c>
      <c r="L57" s="14" t="s">
        <v>1</v>
      </c>
      <c r="M57" s="13" t="s">
        <v>427</v>
      </c>
      <c r="N57" s="14" t="s">
        <v>1</v>
      </c>
      <c r="O57" s="13" t="s">
        <v>428</v>
      </c>
      <c r="P57" s="14" t="s">
        <v>1</v>
      </c>
      <c r="Q57" s="86" t="s">
        <v>403</v>
      </c>
      <c r="R57" s="12" t="s">
        <v>192</v>
      </c>
      <c r="S57" s="13" t="s">
        <v>429</v>
      </c>
      <c r="T57" s="14" t="s">
        <v>1</v>
      </c>
      <c r="U57" s="13" t="s">
        <v>430</v>
      </c>
      <c r="V57" s="14" t="s">
        <v>1</v>
      </c>
      <c r="W57" s="13" t="s">
        <v>431</v>
      </c>
      <c r="X57" s="14" t="s">
        <v>1</v>
      </c>
      <c r="Y57" s="86" t="s">
        <v>403</v>
      </c>
      <c r="Z57" s="12" t="s">
        <v>192</v>
      </c>
      <c r="AA57" s="13" t="s">
        <v>432</v>
      </c>
      <c r="AB57" s="14" t="s">
        <v>1</v>
      </c>
      <c r="AC57" s="13" t="s">
        <v>433</v>
      </c>
      <c r="AD57" s="14" t="s">
        <v>1</v>
      </c>
      <c r="AE57" s="13" t="s">
        <v>434</v>
      </c>
      <c r="AF57" s="14" t="s">
        <v>1</v>
      </c>
      <c r="AG57" s="86" t="s">
        <v>403</v>
      </c>
      <c r="AH57" s="12" t="s">
        <v>192</v>
      </c>
    </row>
    <row r="58" spans="1:34" ht="16.5" thickTop="1" x14ac:dyDescent="0.25">
      <c r="A58" s="8" t="s">
        <v>27</v>
      </c>
      <c r="B58" s="588">
        <f>'Pque N Mundo II'!B9</f>
        <v>6000</v>
      </c>
      <c r="C58" s="91">
        <f>'Pque N Mundo II'!C9</f>
        <v>6289</v>
      </c>
      <c r="D58" s="18">
        <f t="shared" ref="D58:D68" si="113">C58/$B58</f>
        <v>1.0481666666666667</v>
      </c>
      <c r="E58" s="91" t="e">
        <f>'Pque N Mundo II'!#REF!</f>
        <v>#REF!</v>
      </c>
      <c r="F58" s="18" t="e">
        <f t="shared" ref="F58:F68" si="114">E58/$B58</f>
        <v>#REF!</v>
      </c>
      <c r="G58" s="91" t="e">
        <f>'Pque N Mundo II'!#REF!</f>
        <v>#REF!</v>
      </c>
      <c r="H58" s="18" t="e">
        <f t="shared" ref="H58:L68" si="115">G58/$B58</f>
        <v>#REF!</v>
      </c>
      <c r="I58" s="68" t="e">
        <f t="shared" ref="I58:I68" si="116">SUM(C58,E58,G58)</f>
        <v>#REF!</v>
      </c>
      <c r="J58" s="627" t="e">
        <f t="shared" ref="J58:J68" si="117">I58/($B58*3)</f>
        <v>#REF!</v>
      </c>
      <c r="K58" s="642" t="e">
        <f>'Pque N Mundo II'!#REF!</f>
        <v>#REF!</v>
      </c>
      <c r="L58" s="609" t="e">
        <f t="shared" si="115"/>
        <v>#REF!</v>
      </c>
      <c r="M58" s="642" t="e">
        <f>'Pque N Mundo II'!#REF!</f>
        <v>#REF!</v>
      </c>
      <c r="N58" s="609" t="e">
        <f t="shared" ref="N58:N68" si="118">M58/$B58</f>
        <v>#REF!</v>
      </c>
      <c r="O58" s="642" t="e">
        <f>'Pque N Mundo II'!#REF!</f>
        <v>#REF!</v>
      </c>
      <c r="P58" s="609" t="e">
        <f t="shared" ref="P58:P68" si="119">O58/$B58</f>
        <v>#REF!</v>
      </c>
      <c r="Q58" s="68" t="e">
        <f t="shared" ref="Q58:Q68" si="120">SUM(K58,M58,O58)</f>
        <v>#REF!</v>
      </c>
      <c r="R58" s="627" t="e">
        <f t="shared" ref="R58:R68" si="121">Q58/($B58*3)</f>
        <v>#REF!</v>
      </c>
      <c r="S58" s="642" t="e">
        <f>'Pque N Mundo II'!#REF!</f>
        <v>#REF!</v>
      </c>
      <c r="T58" s="609" t="e">
        <f t="shared" ref="T58:T68" si="122">S58/$B58</f>
        <v>#REF!</v>
      </c>
      <c r="U58" s="642" t="e">
        <f>'Pque N Mundo II'!#REF!</f>
        <v>#REF!</v>
      </c>
      <c r="V58" s="609" t="e">
        <f t="shared" ref="V58:V68" si="123">U58/$B58</f>
        <v>#REF!</v>
      </c>
      <c r="W58" s="642" t="e">
        <f>'Pque N Mundo II'!#REF!</f>
        <v>#REF!</v>
      </c>
      <c r="X58" s="609" t="e">
        <f t="shared" ref="X58:X68" si="124">W58/$B58</f>
        <v>#REF!</v>
      </c>
      <c r="Y58" s="68" t="e">
        <f t="shared" ref="Y58:Y68" si="125">SUM(S58,U58,W58)</f>
        <v>#REF!</v>
      </c>
      <c r="Z58" s="627" t="e">
        <f t="shared" ref="Z58:Z68" si="126">Y58/($B58*3)</f>
        <v>#REF!</v>
      </c>
      <c r="AA58" s="642" t="e">
        <f>'Pque N Mundo II'!#REF!</f>
        <v>#REF!</v>
      </c>
      <c r="AB58" s="609" t="e">
        <f t="shared" ref="AB58:AB68" si="127">AA58/$B58</f>
        <v>#REF!</v>
      </c>
      <c r="AC58" s="642" t="e">
        <f>'Pque N Mundo II'!#REF!</f>
        <v>#REF!</v>
      </c>
      <c r="AD58" s="609" t="e">
        <f t="shared" ref="AD58:AD68" si="128">AC58/$B58</f>
        <v>#REF!</v>
      </c>
      <c r="AE58" s="642" t="e">
        <f>'Pque N Mundo II'!#REF!</f>
        <v>#REF!</v>
      </c>
      <c r="AF58" s="609" t="e">
        <f t="shared" ref="AF58:AF68" si="129">AE58/$B58</f>
        <v>#REF!</v>
      </c>
      <c r="AG58" s="68" t="e">
        <f t="shared" ref="AG58:AG68" si="130">SUM(AA58,AC58,AE58)</f>
        <v>#REF!</v>
      </c>
      <c r="AH58" s="627" t="e">
        <f t="shared" ref="AH58:AH68" si="131">AG58/($B58*3)</f>
        <v>#REF!</v>
      </c>
    </row>
    <row r="59" spans="1:34" x14ac:dyDescent="0.25">
      <c r="A59" s="77" t="s">
        <v>28</v>
      </c>
      <c r="B59" s="589">
        <f>'Pque N Mundo II'!B10</f>
        <v>2080</v>
      </c>
      <c r="C59" s="92">
        <f>'Pque N Mundo II'!C10</f>
        <v>1716</v>
      </c>
      <c r="D59" s="103">
        <f t="shared" si="113"/>
        <v>0.82499999999999996</v>
      </c>
      <c r="E59" s="92" t="e">
        <f>'Pque N Mundo II'!#REF!</f>
        <v>#REF!</v>
      </c>
      <c r="F59" s="103" t="e">
        <f t="shared" si="114"/>
        <v>#REF!</v>
      </c>
      <c r="G59" s="92" t="e">
        <f>'Pque N Mundo II'!#REF!</f>
        <v>#REF!</v>
      </c>
      <c r="H59" s="103" t="e">
        <f t="shared" si="115"/>
        <v>#REF!</v>
      </c>
      <c r="I59" s="94" t="e">
        <f>SUM(C59,E59,G59)</f>
        <v>#REF!</v>
      </c>
      <c r="J59" s="625" t="e">
        <f t="shared" si="117"/>
        <v>#REF!</v>
      </c>
      <c r="K59" s="643" t="e">
        <f>'Pque N Mundo II'!#REF!</f>
        <v>#REF!</v>
      </c>
      <c r="L59" s="607" t="e">
        <f t="shared" si="115"/>
        <v>#REF!</v>
      </c>
      <c r="M59" s="643" t="e">
        <f>'Pque N Mundo II'!#REF!</f>
        <v>#REF!</v>
      </c>
      <c r="N59" s="607" t="e">
        <f t="shared" si="118"/>
        <v>#REF!</v>
      </c>
      <c r="O59" s="643" t="e">
        <f>'Pque N Mundo II'!#REF!</f>
        <v>#REF!</v>
      </c>
      <c r="P59" s="607" t="e">
        <f t="shared" si="119"/>
        <v>#REF!</v>
      </c>
      <c r="Q59" s="94" t="e">
        <f t="shared" si="120"/>
        <v>#REF!</v>
      </c>
      <c r="R59" s="625" t="e">
        <f t="shared" si="121"/>
        <v>#REF!</v>
      </c>
      <c r="S59" s="643" t="e">
        <f>'Pque N Mundo II'!#REF!</f>
        <v>#REF!</v>
      </c>
      <c r="T59" s="607" t="e">
        <f t="shared" si="122"/>
        <v>#REF!</v>
      </c>
      <c r="U59" s="643" t="e">
        <f>'Pque N Mundo II'!#REF!</f>
        <v>#REF!</v>
      </c>
      <c r="V59" s="607" t="e">
        <f t="shared" si="123"/>
        <v>#REF!</v>
      </c>
      <c r="W59" s="643" t="e">
        <f>'Pque N Mundo II'!#REF!</f>
        <v>#REF!</v>
      </c>
      <c r="X59" s="607" t="e">
        <f t="shared" si="124"/>
        <v>#REF!</v>
      </c>
      <c r="Y59" s="94" t="e">
        <f t="shared" si="125"/>
        <v>#REF!</v>
      </c>
      <c r="Z59" s="625" t="e">
        <f t="shared" si="126"/>
        <v>#REF!</v>
      </c>
      <c r="AA59" s="643" t="e">
        <f>'Pque N Mundo II'!#REF!</f>
        <v>#REF!</v>
      </c>
      <c r="AB59" s="607" t="e">
        <f t="shared" si="127"/>
        <v>#REF!</v>
      </c>
      <c r="AC59" s="643" t="e">
        <f>'Pque N Mundo II'!#REF!</f>
        <v>#REF!</v>
      </c>
      <c r="AD59" s="607" t="e">
        <f t="shared" si="128"/>
        <v>#REF!</v>
      </c>
      <c r="AE59" s="643" t="e">
        <f>'Pque N Mundo II'!#REF!</f>
        <v>#REF!</v>
      </c>
      <c r="AF59" s="607" t="e">
        <f t="shared" si="129"/>
        <v>#REF!</v>
      </c>
      <c r="AG59" s="94" t="e">
        <f t="shared" si="130"/>
        <v>#REF!</v>
      </c>
      <c r="AH59" s="625" t="e">
        <f t="shared" si="131"/>
        <v>#REF!</v>
      </c>
    </row>
    <row r="60" spans="1:34" x14ac:dyDescent="0.25">
      <c r="A60" s="77" t="s">
        <v>29</v>
      </c>
      <c r="B60" s="589">
        <f>'Pque N Mundo II'!B12</f>
        <v>900</v>
      </c>
      <c r="C60" s="92">
        <f>'Pque N Mundo II'!C12</f>
        <v>813</v>
      </c>
      <c r="D60" s="103">
        <f t="shared" si="113"/>
        <v>0.90333333333333332</v>
      </c>
      <c r="E60" s="92" t="e">
        <f>'Pque N Mundo II'!#REF!</f>
        <v>#REF!</v>
      </c>
      <c r="F60" s="103" t="e">
        <f t="shared" si="114"/>
        <v>#REF!</v>
      </c>
      <c r="G60" s="92" t="e">
        <f>'Pque N Mundo II'!#REF!</f>
        <v>#REF!</v>
      </c>
      <c r="H60" s="103" t="e">
        <f t="shared" si="115"/>
        <v>#REF!</v>
      </c>
      <c r="I60" s="94" t="e">
        <f>SUM(C60,E60,G60)</f>
        <v>#REF!</v>
      </c>
      <c r="J60" s="625" t="e">
        <f t="shared" si="117"/>
        <v>#REF!</v>
      </c>
      <c r="K60" s="643" t="e">
        <f>'Pque N Mundo II'!#REF!</f>
        <v>#REF!</v>
      </c>
      <c r="L60" s="607" t="e">
        <f t="shared" si="115"/>
        <v>#REF!</v>
      </c>
      <c r="M60" s="643" t="e">
        <f>'Pque N Mundo II'!#REF!</f>
        <v>#REF!</v>
      </c>
      <c r="N60" s="607" t="e">
        <f t="shared" si="118"/>
        <v>#REF!</v>
      </c>
      <c r="O60" s="643" t="e">
        <f>'Pque N Mundo II'!#REF!</f>
        <v>#REF!</v>
      </c>
      <c r="P60" s="607" t="e">
        <f t="shared" si="119"/>
        <v>#REF!</v>
      </c>
      <c r="Q60" s="94" t="e">
        <f t="shared" si="120"/>
        <v>#REF!</v>
      </c>
      <c r="R60" s="625" t="e">
        <f t="shared" si="121"/>
        <v>#REF!</v>
      </c>
      <c r="S60" s="643" t="e">
        <f>'Pque N Mundo II'!#REF!</f>
        <v>#REF!</v>
      </c>
      <c r="T60" s="607" t="e">
        <f t="shared" si="122"/>
        <v>#REF!</v>
      </c>
      <c r="U60" s="643" t="e">
        <f>'Pque N Mundo II'!#REF!</f>
        <v>#REF!</v>
      </c>
      <c r="V60" s="607" t="e">
        <f t="shared" si="123"/>
        <v>#REF!</v>
      </c>
      <c r="W60" s="643" t="e">
        <f>'Pque N Mundo II'!#REF!</f>
        <v>#REF!</v>
      </c>
      <c r="X60" s="607" t="e">
        <f t="shared" si="124"/>
        <v>#REF!</v>
      </c>
      <c r="Y60" s="94" t="e">
        <f t="shared" si="125"/>
        <v>#REF!</v>
      </c>
      <c r="Z60" s="625" t="e">
        <f t="shared" si="126"/>
        <v>#REF!</v>
      </c>
      <c r="AA60" s="643" t="e">
        <f>'Pque N Mundo II'!#REF!</f>
        <v>#REF!</v>
      </c>
      <c r="AB60" s="607" t="e">
        <f t="shared" si="127"/>
        <v>#REF!</v>
      </c>
      <c r="AC60" s="643" t="e">
        <f>'Pque N Mundo II'!#REF!</f>
        <v>#REF!</v>
      </c>
      <c r="AD60" s="607" t="e">
        <f t="shared" si="128"/>
        <v>#REF!</v>
      </c>
      <c r="AE60" s="643" t="e">
        <f>'Pque N Mundo II'!#REF!</f>
        <v>#REF!</v>
      </c>
      <c r="AF60" s="607" t="e">
        <f t="shared" si="129"/>
        <v>#REF!</v>
      </c>
      <c r="AG60" s="94" t="e">
        <f t="shared" si="130"/>
        <v>#REF!</v>
      </c>
      <c r="AH60" s="625" t="e">
        <f t="shared" si="131"/>
        <v>#REF!</v>
      </c>
    </row>
    <row r="61" spans="1:34" x14ac:dyDescent="0.25">
      <c r="A61" s="77" t="s">
        <v>30</v>
      </c>
      <c r="B61" s="589">
        <f>'Pque N Mundo II'!B14</f>
        <v>384</v>
      </c>
      <c r="C61" s="92">
        <f>'Pque N Mundo II'!C14</f>
        <v>362</v>
      </c>
      <c r="D61" s="103">
        <f t="shared" si="113"/>
        <v>0.94270833333333337</v>
      </c>
      <c r="E61" s="92" t="e">
        <f>'Pque N Mundo II'!#REF!</f>
        <v>#REF!</v>
      </c>
      <c r="F61" s="103" t="e">
        <f t="shared" si="114"/>
        <v>#REF!</v>
      </c>
      <c r="G61" s="92" t="e">
        <f>'Pque N Mundo II'!#REF!</f>
        <v>#REF!</v>
      </c>
      <c r="H61" s="103" t="e">
        <f t="shared" si="115"/>
        <v>#REF!</v>
      </c>
      <c r="I61" s="94" t="e">
        <f>SUM(C61,E61,G61)</f>
        <v>#REF!</v>
      </c>
      <c r="J61" s="625" t="e">
        <f t="shared" si="117"/>
        <v>#REF!</v>
      </c>
      <c r="K61" s="643" t="e">
        <f>'Pque N Mundo II'!#REF!</f>
        <v>#REF!</v>
      </c>
      <c r="L61" s="607" t="e">
        <f t="shared" si="115"/>
        <v>#REF!</v>
      </c>
      <c r="M61" s="643" t="e">
        <f>'Pque N Mundo II'!#REF!</f>
        <v>#REF!</v>
      </c>
      <c r="N61" s="607" t="e">
        <f t="shared" si="118"/>
        <v>#REF!</v>
      </c>
      <c r="O61" s="643" t="e">
        <f>'Pque N Mundo II'!#REF!</f>
        <v>#REF!</v>
      </c>
      <c r="P61" s="607" t="e">
        <f t="shared" si="119"/>
        <v>#REF!</v>
      </c>
      <c r="Q61" s="94" t="e">
        <f t="shared" si="120"/>
        <v>#REF!</v>
      </c>
      <c r="R61" s="625" t="e">
        <f t="shared" si="121"/>
        <v>#REF!</v>
      </c>
      <c r="S61" s="643" t="e">
        <f>'Pque N Mundo II'!#REF!</f>
        <v>#REF!</v>
      </c>
      <c r="T61" s="607" t="e">
        <f t="shared" si="122"/>
        <v>#REF!</v>
      </c>
      <c r="U61" s="643" t="e">
        <f>'Pque N Mundo II'!#REF!</f>
        <v>#REF!</v>
      </c>
      <c r="V61" s="607" t="e">
        <f t="shared" si="123"/>
        <v>#REF!</v>
      </c>
      <c r="W61" s="643" t="e">
        <f>'Pque N Mundo II'!#REF!</f>
        <v>#REF!</v>
      </c>
      <c r="X61" s="607" t="e">
        <f t="shared" si="124"/>
        <v>#REF!</v>
      </c>
      <c r="Y61" s="94" t="e">
        <f t="shared" si="125"/>
        <v>#REF!</v>
      </c>
      <c r="Z61" s="625" t="e">
        <f t="shared" si="126"/>
        <v>#REF!</v>
      </c>
      <c r="AA61" s="643" t="e">
        <f>'Pque N Mundo II'!#REF!</f>
        <v>#REF!</v>
      </c>
      <c r="AB61" s="607" t="e">
        <f t="shared" si="127"/>
        <v>#REF!</v>
      </c>
      <c r="AC61" s="643" t="e">
        <f>'Pque N Mundo II'!#REF!</f>
        <v>#REF!</v>
      </c>
      <c r="AD61" s="607" t="e">
        <f t="shared" si="128"/>
        <v>#REF!</v>
      </c>
      <c r="AE61" s="643" t="e">
        <f>'Pque N Mundo II'!#REF!</f>
        <v>#REF!</v>
      </c>
      <c r="AF61" s="607" t="e">
        <f t="shared" si="129"/>
        <v>#REF!</v>
      </c>
      <c r="AG61" s="94" t="e">
        <f t="shared" si="130"/>
        <v>#REF!</v>
      </c>
      <c r="AH61" s="625" t="e">
        <f t="shared" si="131"/>
        <v>#REF!</v>
      </c>
    </row>
    <row r="62" spans="1:34" x14ac:dyDescent="0.25">
      <c r="A62" s="77" t="s">
        <v>31</v>
      </c>
      <c r="B62" s="589">
        <f>'Pque N Mundo II'!B15</f>
        <v>58</v>
      </c>
      <c r="C62" s="92">
        <f>'Pque N Mundo II'!C15</f>
        <v>153</v>
      </c>
      <c r="D62" s="103">
        <f t="shared" si="113"/>
        <v>2.6379310344827585</v>
      </c>
      <c r="E62" s="92" t="e">
        <f>'Pque N Mundo II'!#REF!</f>
        <v>#REF!</v>
      </c>
      <c r="F62" s="103" t="e">
        <f t="shared" si="114"/>
        <v>#REF!</v>
      </c>
      <c r="G62" s="92" t="e">
        <f>'Pque N Mundo II'!#REF!</f>
        <v>#REF!</v>
      </c>
      <c r="H62" s="103" t="e">
        <f t="shared" si="115"/>
        <v>#REF!</v>
      </c>
      <c r="I62" s="94" t="e">
        <f>SUM(C62,E62,G62)</f>
        <v>#REF!</v>
      </c>
      <c r="J62" s="625" t="e">
        <f t="shared" si="117"/>
        <v>#REF!</v>
      </c>
      <c r="K62" s="643" t="e">
        <f>'Pque N Mundo II'!#REF!</f>
        <v>#REF!</v>
      </c>
      <c r="L62" s="607" t="e">
        <f t="shared" si="115"/>
        <v>#REF!</v>
      </c>
      <c r="M62" s="643" t="e">
        <f>'Pque N Mundo II'!#REF!</f>
        <v>#REF!</v>
      </c>
      <c r="N62" s="607" t="e">
        <f t="shared" si="118"/>
        <v>#REF!</v>
      </c>
      <c r="O62" s="643" t="e">
        <f>'Pque N Mundo II'!#REF!</f>
        <v>#REF!</v>
      </c>
      <c r="P62" s="607" t="e">
        <f t="shared" si="119"/>
        <v>#REF!</v>
      </c>
      <c r="Q62" s="94" t="e">
        <f t="shared" si="120"/>
        <v>#REF!</v>
      </c>
      <c r="R62" s="625" t="e">
        <f t="shared" si="121"/>
        <v>#REF!</v>
      </c>
      <c r="S62" s="643" t="e">
        <f>'Pque N Mundo II'!#REF!</f>
        <v>#REF!</v>
      </c>
      <c r="T62" s="607" t="e">
        <f t="shared" si="122"/>
        <v>#REF!</v>
      </c>
      <c r="U62" s="643" t="e">
        <f>'Pque N Mundo II'!#REF!</f>
        <v>#REF!</v>
      </c>
      <c r="V62" s="607" t="e">
        <f t="shared" si="123"/>
        <v>#REF!</v>
      </c>
      <c r="W62" s="643" t="e">
        <f>'Pque N Mundo II'!#REF!</f>
        <v>#REF!</v>
      </c>
      <c r="X62" s="607" t="e">
        <f t="shared" si="124"/>
        <v>#REF!</v>
      </c>
      <c r="Y62" s="94" t="e">
        <f t="shared" si="125"/>
        <v>#REF!</v>
      </c>
      <c r="Z62" s="625" t="e">
        <f t="shared" si="126"/>
        <v>#REF!</v>
      </c>
      <c r="AA62" s="643" t="e">
        <f>'Pque N Mundo II'!#REF!</f>
        <v>#REF!</v>
      </c>
      <c r="AB62" s="607" t="e">
        <f t="shared" si="127"/>
        <v>#REF!</v>
      </c>
      <c r="AC62" s="643" t="e">
        <f>'Pque N Mundo II'!#REF!</f>
        <v>#REF!</v>
      </c>
      <c r="AD62" s="607" t="e">
        <f t="shared" si="128"/>
        <v>#REF!</v>
      </c>
      <c r="AE62" s="643" t="e">
        <f>'Pque N Mundo II'!#REF!</f>
        <v>#REF!</v>
      </c>
      <c r="AF62" s="607" t="e">
        <f t="shared" si="129"/>
        <v>#REF!</v>
      </c>
      <c r="AG62" s="94" t="e">
        <f t="shared" si="130"/>
        <v>#REF!</v>
      </c>
      <c r="AH62" s="625" t="e">
        <f t="shared" si="131"/>
        <v>#REF!</v>
      </c>
    </row>
    <row r="63" spans="1:34" x14ac:dyDescent="0.25">
      <c r="A63" s="77" t="s">
        <v>8</v>
      </c>
      <c r="B63" s="589">
        <f>'Pque N Mundo II'!B17</f>
        <v>174</v>
      </c>
      <c r="C63" s="92">
        <f>'Pque N Mundo II'!C17</f>
        <v>136</v>
      </c>
      <c r="D63" s="103">
        <f t="shared" si="113"/>
        <v>0.7816091954022989</v>
      </c>
      <c r="E63" s="92" t="e">
        <f>'Pque N Mundo II'!#REF!</f>
        <v>#REF!</v>
      </c>
      <c r="F63" s="103" t="e">
        <f t="shared" si="114"/>
        <v>#REF!</v>
      </c>
      <c r="G63" s="92" t="e">
        <f>'Pque N Mundo II'!#REF!</f>
        <v>#REF!</v>
      </c>
      <c r="H63" s="103" t="e">
        <f t="shared" si="115"/>
        <v>#REF!</v>
      </c>
      <c r="I63" s="94" t="e">
        <f t="shared" si="116"/>
        <v>#REF!</v>
      </c>
      <c r="J63" s="625" t="e">
        <f t="shared" si="117"/>
        <v>#REF!</v>
      </c>
      <c r="K63" s="643" t="e">
        <f>'Pque N Mundo II'!#REF!</f>
        <v>#REF!</v>
      </c>
      <c r="L63" s="607" t="e">
        <f t="shared" si="115"/>
        <v>#REF!</v>
      </c>
      <c r="M63" s="643" t="e">
        <f>'Pque N Mundo II'!#REF!</f>
        <v>#REF!</v>
      </c>
      <c r="N63" s="607" t="e">
        <f t="shared" si="118"/>
        <v>#REF!</v>
      </c>
      <c r="O63" s="643" t="e">
        <f>'Pque N Mundo II'!#REF!</f>
        <v>#REF!</v>
      </c>
      <c r="P63" s="607" t="e">
        <f t="shared" si="119"/>
        <v>#REF!</v>
      </c>
      <c r="Q63" s="94" t="e">
        <f t="shared" si="120"/>
        <v>#REF!</v>
      </c>
      <c r="R63" s="625" t="e">
        <f t="shared" si="121"/>
        <v>#REF!</v>
      </c>
      <c r="S63" s="643" t="e">
        <f>'Pque N Mundo II'!#REF!</f>
        <v>#REF!</v>
      </c>
      <c r="T63" s="607" t="e">
        <f t="shared" si="122"/>
        <v>#REF!</v>
      </c>
      <c r="U63" s="643" t="e">
        <f>'Pque N Mundo II'!#REF!</f>
        <v>#REF!</v>
      </c>
      <c r="V63" s="607" t="e">
        <f t="shared" si="123"/>
        <v>#REF!</v>
      </c>
      <c r="W63" s="643" t="e">
        <f>'Pque N Mundo II'!#REF!</f>
        <v>#REF!</v>
      </c>
      <c r="X63" s="607" t="e">
        <f t="shared" si="124"/>
        <v>#REF!</v>
      </c>
      <c r="Y63" s="94" t="e">
        <f t="shared" si="125"/>
        <v>#REF!</v>
      </c>
      <c r="Z63" s="625" t="e">
        <f t="shared" si="126"/>
        <v>#REF!</v>
      </c>
      <c r="AA63" s="643" t="e">
        <f>'Pque N Mundo II'!#REF!</f>
        <v>#REF!</v>
      </c>
      <c r="AB63" s="607" t="e">
        <f t="shared" si="127"/>
        <v>#REF!</v>
      </c>
      <c r="AC63" s="643" t="e">
        <f>'Pque N Mundo II'!#REF!</f>
        <v>#REF!</v>
      </c>
      <c r="AD63" s="607" t="e">
        <f t="shared" si="128"/>
        <v>#REF!</v>
      </c>
      <c r="AE63" s="643" t="e">
        <f>'Pque N Mundo II'!#REF!</f>
        <v>#REF!</v>
      </c>
      <c r="AF63" s="607" t="e">
        <f t="shared" si="129"/>
        <v>#REF!</v>
      </c>
      <c r="AG63" s="94" t="e">
        <f t="shared" si="130"/>
        <v>#REF!</v>
      </c>
      <c r="AH63" s="625" t="e">
        <f t="shared" si="131"/>
        <v>#REF!</v>
      </c>
    </row>
    <row r="64" spans="1:34" x14ac:dyDescent="0.25">
      <c r="A64" s="77" t="s">
        <v>9</v>
      </c>
      <c r="B64" s="589">
        <f>'Pque N Mundo II'!B18</f>
        <v>26</v>
      </c>
      <c r="C64" s="92">
        <f>'Pque N Mundo II'!C18</f>
        <v>23</v>
      </c>
      <c r="D64" s="103">
        <f t="shared" si="113"/>
        <v>0.88461538461538458</v>
      </c>
      <c r="E64" s="92" t="e">
        <f>'Pque N Mundo II'!#REF!</f>
        <v>#REF!</v>
      </c>
      <c r="F64" s="103" t="e">
        <f t="shared" si="114"/>
        <v>#REF!</v>
      </c>
      <c r="G64" s="92" t="e">
        <f>'Pque N Mundo II'!#REF!</f>
        <v>#REF!</v>
      </c>
      <c r="H64" s="103" t="e">
        <f t="shared" si="115"/>
        <v>#REF!</v>
      </c>
      <c r="I64" s="94" t="e">
        <f t="shared" si="116"/>
        <v>#REF!</v>
      </c>
      <c r="J64" s="625" t="e">
        <f t="shared" si="117"/>
        <v>#REF!</v>
      </c>
      <c r="K64" s="643" t="e">
        <f>'Pque N Mundo II'!#REF!</f>
        <v>#REF!</v>
      </c>
      <c r="L64" s="607" t="e">
        <f t="shared" si="115"/>
        <v>#REF!</v>
      </c>
      <c r="M64" s="643" t="e">
        <f>'Pque N Mundo II'!#REF!</f>
        <v>#REF!</v>
      </c>
      <c r="N64" s="607" t="e">
        <f t="shared" si="118"/>
        <v>#REF!</v>
      </c>
      <c r="O64" s="643" t="e">
        <f>'Pque N Mundo II'!#REF!</f>
        <v>#REF!</v>
      </c>
      <c r="P64" s="607" t="e">
        <f t="shared" si="119"/>
        <v>#REF!</v>
      </c>
      <c r="Q64" s="94" t="e">
        <f t="shared" si="120"/>
        <v>#REF!</v>
      </c>
      <c r="R64" s="625" t="e">
        <f t="shared" si="121"/>
        <v>#REF!</v>
      </c>
      <c r="S64" s="643" t="e">
        <f>'Pque N Mundo II'!#REF!</f>
        <v>#REF!</v>
      </c>
      <c r="T64" s="607" t="e">
        <f t="shared" si="122"/>
        <v>#REF!</v>
      </c>
      <c r="U64" s="643" t="e">
        <f>'Pque N Mundo II'!#REF!</f>
        <v>#REF!</v>
      </c>
      <c r="V64" s="607" t="e">
        <f t="shared" si="123"/>
        <v>#REF!</v>
      </c>
      <c r="W64" s="643" t="e">
        <f>'Pque N Mundo II'!#REF!</f>
        <v>#REF!</v>
      </c>
      <c r="X64" s="607" t="e">
        <f t="shared" si="124"/>
        <v>#REF!</v>
      </c>
      <c r="Y64" s="94" t="e">
        <f t="shared" si="125"/>
        <v>#REF!</v>
      </c>
      <c r="Z64" s="625" t="e">
        <f t="shared" si="126"/>
        <v>#REF!</v>
      </c>
      <c r="AA64" s="643" t="e">
        <f>'Pque N Mundo II'!#REF!</f>
        <v>#REF!</v>
      </c>
      <c r="AB64" s="607" t="e">
        <f t="shared" si="127"/>
        <v>#REF!</v>
      </c>
      <c r="AC64" s="643" t="e">
        <f>'Pque N Mundo II'!#REF!</f>
        <v>#REF!</v>
      </c>
      <c r="AD64" s="607" t="e">
        <f t="shared" si="128"/>
        <v>#REF!</v>
      </c>
      <c r="AE64" s="643" t="e">
        <f>'Pque N Mundo II'!#REF!</f>
        <v>#REF!</v>
      </c>
      <c r="AF64" s="607" t="e">
        <f t="shared" si="129"/>
        <v>#REF!</v>
      </c>
      <c r="AG64" s="94" t="e">
        <f t="shared" si="130"/>
        <v>#REF!</v>
      </c>
      <c r="AH64" s="625" t="e">
        <f t="shared" si="131"/>
        <v>#REF!</v>
      </c>
    </row>
    <row r="65" spans="1:34" x14ac:dyDescent="0.25">
      <c r="A65" s="77" t="s">
        <v>10</v>
      </c>
      <c r="B65" s="589">
        <f>'Pque N Mundo II'!B20</f>
        <v>528</v>
      </c>
      <c r="C65" s="92">
        <f>'Pque N Mundo II'!C20</f>
        <v>380</v>
      </c>
      <c r="D65" s="103">
        <f t="shared" si="113"/>
        <v>0.71969696969696972</v>
      </c>
      <c r="E65" s="92" t="e">
        <f>'Pque N Mundo II'!#REF!</f>
        <v>#REF!</v>
      </c>
      <c r="F65" s="103" t="e">
        <f t="shared" si="114"/>
        <v>#REF!</v>
      </c>
      <c r="G65" s="92" t="e">
        <f>'Pque N Mundo II'!#REF!</f>
        <v>#REF!</v>
      </c>
      <c r="H65" s="103" t="e">
        <f t="shared" si="115"/>
        <v>#REF!</v>
      </c>
      <c r="I65" s="94" t="e">
        <f t="shared" si="116"/>
        <v>#REF!</v>
      </c>
      <c r="J65" s="625" t="e">
        <f t="shared" si="117"/>
        <v>#REF!</v>
      </c>
      <c r="K65" s="643" t="e">
        <f>'Pque N Mundo II'!#REF!</f>
        <v>#REF!</v>
      </c>
      <c r="L65" s="607" t="e">
        <f t="shared" si="115"/>
        <v>#REF!</v>
      </c>
      <c r="M65" s="643" t="e">
        <f>'Pque N Mundo II'!#REF!</f>
        <v>#REF!</v>
      </c>
      <c r="N65" s="607" t="e">
        <f t="shared" si="118"/>
        <v>#REF!</v>
      </c>
      <c r="O65" s="643" t="e">
        <f>'Pque N Mundo II'!#REF!</f>
        <v>#REF!</v>
      </c>
      <c r="P65" s="607" t="e">
        <f t="shared" si="119"/>
        <v>#REF!</v>
      </c>
      <c r="Q65" s="94" t="e">
        <f t="shared" si="120"/>
        <v>#REF!</v>
      </c>
      <c r="R65" s="625" t="e">
        <f t="shared" si="121"/>
        <v>#REF!</v>
      </c>
      <c r="S65" s="643" t="e">
        <f>'Pque N Mundo II'!#REF!</f>
        <v>#REF!</v>
      </c>
      <c r="T65" s="607" t="e">
        <f t="shared" si="122"/>
        <v>#REF!</v>
      </c>
      <c r="U65" s="643" t="e">
        <f>'Pque N Mundo II'!#REF!</f>
        <v>#REF!</v>
      </c>
      <c r="V65" s="607" t="e">
        <f t="shared" si="123"/>
        <v>#REF!</v>
      </c>
      <c r="W65" s="643" t="e">
        <f>'Pque N Mundo II'!#REF!</f>
        <v>#REF!</v>
      </c>
      <c r="X65" s="607" t="e">
        <f t="shared" si="124"/>
        <v>#REF!</v>
      </c>
      <c r="Y65" s="94" t="e">
        <f t="shared" si="125"/>
        <v>#REF!</v>
      </c>
      <c r="Z65" s="625" t="e">
        <f t="shared" si="126"/>
        <v>#REF!</v>
      </c>
      <c r="AA65" s="643" t="e">
        <f>'Pque N Mundo II'!#REF!</f>
        <v>#REF!</v>
      </c>
      <c r="AB65" s="607" t="e">
        <f t="shared" si="127"/>
        <v>#REF!</v>
      </c>
      <c r="AC65" s="643" t="e">
        <f>'Pque N Mundo II'!#REF!</f>
        <v>#REF!</v>
      </c>
      <c r="AD65" s="607" t="e">
        <f t="shared" si="128"/>
        <v>#REF!</v>
      </c>
      <c r="AE65" s="643" t="e">
        <f>'Pque N Mundo II'!#REF!</f>
        <v>#REF!</v>
      </c>
      <c r="AF65" s="607" t="e">
        <f t="shared" si="129"/>
        <v>#REF!</v>
      </c>
      <c r="AG65" s="94" t="e">
        <f t="shared" si="130"/>
        <v>#REF!</v>
      </c>
      <c r="AH65" s="625" t="e">
        <f t="shared" si="131"/>
        <v>#REF!</v>
      </c>
    </row>
    <row r="66" spans="1:34" x14ac:dyDescent="0.25">
      <c r="A66" s="77" t="s">
        <v>42</v>
      </c>
      <c r="B66" s="589">
        <f>'Pque N Mundo II'!B21</f>
        <v>264</v>
      </c>
      <c r="C66" s="92">
        <f>'Pque N Mundo II'!C21</f>
        <v>225</v>
      </c>
      <c r="D66" s="103">
        <f t="shared" si="113"/>
        <v>0.85227272727272729</v>
      </c>
      <c r="E66" s="92" t="e">
        <f>'Pque N Mundo II'!#REF!</f>
        <v>#REF!</v>
      </c>
      <c r="F66" s="103" t="e">
        <f t="shared" si="114"/>
        <v>#REF!</v>
      </c>
      <c r="G66" s="92" t="e">
        <f>'Pque N Mundo II'!#REF!</f>
        <v>#REF!</v>
      </c>
      <c r="H66" s="103" t="e">
        <f t="shared" si="115"/>
        <v>#REF!</v>
      </c>
      <c r="I66" s="94" t="e">
        <f t="shared" si="116"/>
        <v>#REF!</v>
      </c>
      <c r="J66" s="625" t="e">
        <f t="shared" si="117"/>
        <v>#REF!</v>
      </c>
      <c r="K66" s="643" t="e">
        <f>'Pque N Mundo II'!#REF!</f>
        <v>#REF!</v>
      </c>
      <c r="L66" s="607" t="e">
        <f t="shared" si="115"/>
        <v>#REF!</v>
      </c>
      <c r="M66" s="643" t="e">
        <f>'Pque N Mundo II'!#REF!</f>
        <v>#REF!</v>
      </c>
      <c r="N66" s="607" t="e">
        <f t="shared" si="118"/>
        <v>#REF!</v>
      </c>
      <c r="O66" s="643" t="e">
        <f>'Pque N Mundo II'!#REF!</f>
        <v>#REF!</v>
      </c>
      <c r="P66" s="607" t="e">
        <f t="shared" si="119"/>
        <v>#REF!</v>
      </c>
      <c r="Q66" s="94" t="e">
        <f t="shared" si="120"/>
        <v>#REF!</v>
      </c>
      <c r="R66" s="625" t="e">
        <f t="shared" si="121"/>
        <v>#REF!</v>
      </c>
      <c r="S66" s="643" t="e">
        <f>'Pque N Mundo II'!#REF!</f>
        <v>#REF!</v>
      </c>
      <c r="T66" s="607" t="e">
        <f t="shared" si="122"/>
        <v>#REF!</v>
      </c>
      <c r="U66" s="643" t="e">
        <f>'Pque N Mundo II'!#REF!</f>
        <v>#REF!</v>
      </c>
      <c r="V66" s="607" t="e">
        <f t="shared" si="123"/>
        <v>#REF!</v>
      </c>
      <c r="W66" s="643" t="e">
        <f>'Pque N Mundo II'!#REF!</f>
        <v>#REF!</v>
      </c>
      <c r="X66" s="607" t="e">
        <f t="shared" si="124"/>
        <v>#REF!</v>
      </c>
      <c r="Y66" s="94" t="e">
        <f t="shared" si="125"/>
        <v>#REF!</v>
      </c>
      <c r="Z66" s="625" t="e">
        <f t="shared" si="126"/>
        <v>#REF!</v>
      </c>
      <c r="AA66" s="643" t="e">
        <f>'Pque N Mundo II'!#REF!</f>
        <v>#REF!</v>
      </c>
      <c r="AB66" s="607" t="e">
        <f t="shared" si="127"/>
        <v>#REF!</v>
      </c>
      <c r="AC66" s="643" t="e">
        <f>'Pque N Mundo II'!#REF!</f>
        <v>#REF!</v>
      </c>
      <c r="AD66" s="607" t="e">
        <f t="shared" si="128"/>
        <v>#REF!</v>
      </c>
      <c r="AE66" s="643" t="e">
        <f>'Pque N Mundo II'!#REF!</f>
        <v>#REF!</v>
      </c>
      <c r="AF66" s="607" t="e">
        <f t="shared" si="129"/>
        <v>#REF!</v>
      </c>
      <c r="AG66" s="94" t="e">
        <f t="shared" si="130"/>
        <v>#REF!</v>
      </c>
      <c r="AH66" s="625" t="e">
        <f t="shared" si="131"/>
        <v>#REF!</v>
      </c>
    </row>
    <row r="67" spans="1:34" ht="16.5" thickBot="1" x14ac:dyDescent="0.3">
      <c r="A67" s="96" t="s">
        <v>13</v>
      </c>
      <c r="B67" s="590">
        <f>'Pque N Mundo II'!B25</f>
        <v>528</v>
      </c>
      <c r="C67" s="97">
        <f>'Pque N Mundo II'!C25</f>
        <v>484</v>
      </c>
      <c r="D67" s="107">
        <f t="shared" si="113"/>
        <v>0.91666666666666663</v>
      </c>
      <c r="E67" s="97" t="e">
        <f>'Pque N Mundo II'!#REF!</f>
        <v>#REF!</v>
      </c>
      <c r="F67" s="107" t="e">
        <f t="shared" si="114"/>
        <v>#REF!</v>
      </c>
      <c r="G67" s="97" t="e">
        <f>'Pque N Mundo II'!#REF!</f>
        <v>#REF!</v>
      </c>
      <c r="H67" s="107" t="e">
        <f t="shared" si="115"/>
        <v>#REF!</v>
      </c>
      <c r="I67" s="99" t="e">
        <f t="shared" si="116"/>
        <v>#REF!</v>
      </c>
      <c r="J67" s="626" t="e">
        <f t="shared" si="117"/>
        <v>#REF!</v>
      </c>
      <c r="K67" s="644" t="e">
        <f>'Pque N Mundo II'!#REF!</f>
        <v>#REF!</v>
      </c>
      <c r="L67" s="608" t="e">
        <f t="shared" si="115"/>
        <v>#REF!</v>
      </c>
      <c r="M67" s="644" t="e">
        <f>'Pque N Mundo II'!#REF!</f>
        <v>#REF!</v>
      </c>
      <c r="N67" s="608" t="e">
        <f t="shared" si="118"/>
        <v>#REF!</v>
      </c>
      <c r="O67" s="644" t="e">
        <f>'Pque N Mundo II'!#REF!</f>
        <v>#REF!</v>
      </c>
      <c r="P67" s="608" t="e">
        <f t="shared" si="119"/>
        <v>#REF!</v>
      </c>
      <c r="Q67" s="99" t="e">
        <f t="shared" si="120"/>
        <v>#REF!</v>
      </c>
      <c r="R67" s="626" t="e">
        <f t="shared" si="121"/>
        <v>#REF!</v>
      </c>
      <c r="S67" s="644" t="e">
        <f>'Pque N Mundo II'!#REF!</f>
        <v>#REF!</v>
      </c>
      <c r="T67" s="608" t="e">
        <f t="shared" si="122"/>
        <v>#REF!</v>
      </c>
      <c r="U67" s="644" t="e">
        <f>'Pque N Mundo II'!#REF!</f>
        <v>#REF!</v>
      </c>
      <c r="V67" s="608" t="e">
        <f t="shared" si="123"/>
        <v>#REF!</v>
      </c>
      <c r="W67" s="644" t="e">
        <f>'Pque N Mundo II'!#REF!</f>
        <v>#REF!</v>
      </c>
      <c r="X67" s="608" t="e">
        <f t="shared" si="124"/>
        <v>#REF!</v>
      </c>
      <c r="Y67" s="99" t="e">
        <f t="shared" si="125"/>
        <v>#REF!</v>
      </c>
      <c r="Z67" s="626" t="e">
        <f t="shared" si="126"/>
        <v>#REF!</v>
      </c>
      <c r="AA67" s="644" t="e">
        <f>'Pque N Mundo II'!#REF!</f>
        <v>#REF!</v>
      </c>
      <c r="AB67" s="608" t="e">
        <f t="shared" si="127"/>
        <v>#REF!</v>
      </c>
      <c r="AC67" s="644" t="e">
        <f>'Pque N Mundo II'!#REF!</f>
        <v>#REF!</v>
      </c>
      <c r="AD67" s="608" t="e">
        <f t="shared" si="128"/>
        <v>#REF!</v>
      </c>
      <c r="AE67" s="644" t="e">
        <f>'Pque N Mundo II'!#REF!</f>
        <v>#REF!</v>
      </c>
      <c r="AF67" s="608" t="e">
        <f t="shared" si="129"/>
        <v>#REF!</v>
      </c>
      <c r="AG67" s="99" t="e">
        <f t="shared" si="130"/>
        <v>#REF!</v>
      </c>
      <c r="AH67" s="626" t="e">
        <f t="shared" si="131"/>
        <v>#REF!</v>
      </c>
    </row>
    <row r="68" spans="1:34" ht="16.5" thickBot="1" x14ac:dyDescent="0.3">
      <c r="A68" s="5" t="s">
        <v>357</v>
      </c>
      <c r="B68" s="655">
        <f>SUM(B58:B67)</f>
        <v>10942</v>
      </c>
      <c r="C68" s="7">
        <f>SUM(C58:C67)</f>
        <v>10581</v>
      </c>
      <c r="D68" s="21">
        <f t="shared" si="113"/>
        <v>0.96700785962346925</v>
      </c>
      <c r="E68" s="7" t="e">
        <f>SUM(E58:E67)</f>
        <v>#REF!</v>
      </c>
      <c r="F68" s="21" t="e">
        <f t="shared" si="114"/>
        <v>#REF!</v>
      </c>
      <c r="G68" s="7" t="e">
        <f>SUM(G58:G67)</f>
        <v>#REF!</v>
      </c>
      <c r="H68" s="21" t="e">
        <f t="shared" si="115"/>
        <v>#REF!</v>
      </c>
      <c r="I68" s="71" t="e">
        <f t="shared" si="116"/>
        <v>#REF!</v>
      </c>
      <c r="J68" s="654" t="e">
        <f t="shared" si="117"/>
        <v>#REF!</v>
      </c>
      <c r="K68" s="638" t="e">
        <f>SUM(K58:K67)</f>
        <v>#REF!</v>
      </c>
      <c r="L68" s="653" t="e">
        <f t="shared" si="115"/>
        <v>#REF!</v>
      </c>
      <c r="M68" s="638" t="e">
        <f t="shared" ref="M68" si="132">SUM(M58:M67)</f>
        <v>#REF!</v>
      </c>
      <c r="N68" s="653" t="e">
        <f t="shared" si="118"/>
        <v>#REF!</v>
      </c>
      <c r="O68" s="638" t="e">
        <f t="shared" ref="O68" si="133">SUM(O58:O67)</f>
        <v>#REF!</v>
      </c>
      <c r="P68" s="653" t="e">
        <f t="shared" si="119"/>
        <v>#REF!</v>
      </c>
      <c r="Q68" s="71" t="e">
        <f t="shared" si="120"/>
        <v>#REF!</v>
      </c>
      <c r="R68" s="654" t="e">
        <f t="shared" si="121"/>
        <v>#REF!</v>
      </c>
      <c r="S68" s="638" t="e">
        <f>SUM(S58:S67)</f>
        <v>#REF!</v>
      </c>
      <c r="T68" s="653" t="e">
        <f t="shared" si="122"/>
        <v>#REF!</v>
      </c>
      <c r="U68" s="638" t="e">
        <f t="shared" ref="U68" si="134">SUM(U58:U67)</f>
        <v>#REF!</v>
      </c>
      <c r="V68" s="653" t="e">
        <f t="shared" si="123"/>
        <v>#REF!</v>
      </c>
      <c r="W68" s="638" t="e">
        <f t="shared" ref="W68" si="135">SUM(W58:W67)</f>
        <v>#REF!</v>
      </c>
      <c r="X68" s="653" t="e">
        <f t="shared" si="124"/>
        <v>#REF!</v>
      </c>
      <c r="Y68" s="71" t="e">
        <f t="shared" si="125"/>
        <v>#REF!</v>
      </c>
      <c r="Z68" s="654" t="e">
        <f t="shared" si="126"/>
        <v>#REF!</v>
      </c>
      <c r="AA68" s="638" t="e">
        <f>SUM(AA58:AA67)</f>
        <v>#REF!</v>
      </c>
      <c r="AB68" s="653" t="e">
        <f t="shared" si="127"/>
        <v>#REF!</v>
      </c>
      <c r="AC68" s="638" t="e">
        <f t="shared" ref="AC68" si="136">SUM(AC58:AC67)</f>
        <v>#REF!</v>
      </c>
      <c r="AD68" s="653" t="e">
        <f t="shared" si="128"/>
        <v>#REF!</v>
      </c>
      <c r="AE68" s="638" t="e">
        <f t="shared" ref="AE68" si="137">SUM(AE58:AE67)</f>
        <v>#REF!</v>
      </c>
      <c r="AF68" s="653" t="e">
        <f t="shared" si="129"/>
        <v>#REF!</v>
      </c>
      <c r="AG68" s="71" t="e">
        <f t="shared" si="130"/>
        <v>#REF!</v>
      </c>
      <c r="AH68" s="654" t="e">
        <f t="shared" si="131"/>
        <v>#REF!</v>
      </c>
    </row>
    <row r="71" spans="1:34" x14ac:dyDescent="0.25">
      <c r="A71" s="1009" t="s">
        <v>439</v>
      </c>
      <c r="B71" s="1001"/>
      <c r="C71" s="1001"/>
      <c r="D71" s="1001"/>
      <c r="E71" s="1001"/>
      <c r="F71" s="1001"/>
      <c r="G71" s="1001"/>
      <c r="H71" s="1001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1"/>
      <c r="W71" s="1001"/>
      <c r="X71" s="1001"/>
      <c r="Y71" s="1001"/>
      <c r="Z71" s="1001"/>
    </row>
    <row r="72" spans="1:34" ht="24.75" thickBot="1" x14ac:dyDescent="0.3">
      <c r="A72" s="784" t="s">
        <v>14</v>
      </c>
      <c r="B72" s="11" t="s">
        <v>164</v>
      </c>
      <c r="C72" s="13" t="s">
        <v>423</v>
      </c>
      <c r="D72" s="14" t="s">
        <v>1</v>
      </c>
      <c r="E72" s="13" t="s">
        <v>424</v>
      </c>
      <c r="F72" s="14" t="s">
        <v>1</v>
      </c>
      <c r="G72" s="13" t="s">
        <v>425</v>
      </c>
      <c r="H72" s="14" t="s">
        <v>1</v>
      </c>
      <c r="I72" s="86" t="s">
        <v>403</v>
      </c>
      <c r="J72" s="12" t="s">
        <v>192</v>
      </c>
      <c r="K72" s="13" t="s">
        <v>426</v>
      </c>
      <c r="L72" s="14" t="s">
        <v>1</v>
      </c>
      <c r="M72" s="13" t="s">
        <v>427</v>
      </c>
      <c r="N72" s="14" t="s">
        <v>1</v>
      </c>
      <c r="O72" s="13" t="s">
        <v>428</v>
      </c>
      <c r="P72" s="14" t="s">
        <v>1</v>
      </c>
      <c r="Q72" s="86" t="s">
        <v>403</v>
      </c>
      <c r="R72" s="12" t="s">
        <v>192</v>
      </c>
      <c r="S72" s="13" t="s">
        <v>429</v>
      </c>
      <c r="T72" s="14" t="s">
        <v>1</v>
      </c>
      <c r="U72" s="13" t="s">
        <v>430</v>
      </c>
      <c r="V72" s="14" t="s">
        <v>1</v>
      </c>
      <c r="W72" s="13" t="s">
        <v>431</v>
      </c>
      <c r="X72" s="14" t="s">
        <v>1</v>
      </c>
      <c r="Y72" s="86" t="s">
        <v>403</v>
      </c>
      <c r="Z72" s="12" t="s">
        <v>192</v>
      </c>
      <c r="AA72" s="13" t="s">
        <v>432</v>
      </c>
      <c r="AB72" s="14" t="s">
        <v>1</v>
      </c>
      <c r="AC72" s="13" t="s">
        <v>433</v>
      </c>
      <c r="AD72" s="14" t="s">
        <v>1</v>
      </c>
      <c r="AE72" s="13" t="s">
        <v>434</v>
      </c>
      <c r="AF72" s="14" t="s">
        <v>1</v>
      </c>
      <c r="AG72" s="86" t="s">
        <v>403</v>
      </c>
      <c r="AH72" s="12" t="s">
        <v>192</v>
      </c>
    </row>
    <row r="73" spans="1:34" ht="16.5" thickTop="1" x14ac:dyDescent="0.25">
      <c r="A73" s="741" t="s">
        <v>27</v>
      </c>
      <c r="B73" s="794">
        <f>'AMA_UBS J Brasil'!B9</f>
        <v>7200</v>
      </c>
      <c r="C73" s="793">
        <f>'AMA_UBS J Brasil'!C9</f>
        <v>8342</v>
      </c>
      <c r="D73" s="739">
        <f t="shared" ref="D73:D75" si="138">C73/$B73</f>
        <v>1.158611111111111</v>
      </c>
      <c r="E73" s="793" t="e">
        <f>'AMA_UBS J Brasil'!#REF!</f>
        <v>#REF!</v>
      </c>
      <c r="F73" s="739" t="e">
        <f t="shared" ref="F73:F75" si="139">E73/$B73</f>
        <v>#REF!</v>
      </c>
      <c r="G73" s="793" t="e">
        <f>'AMA_UBS J Brasil'!#REF!</f>
        <v>#REF!</v>
      </c>
      <c r="H73" s="739" t="e">
        <f t="shared" ref="H73:H75" si="140">G73/$B73</f>
        <v>#REF!</v>
      </c>
      <c r="I73" s="740" t="e">
        <f t="shared" ref="I73:I75" si="141">SUM(C73,E73,G73)</f>
        <v>#REF!</v>
      </c>
      <c r="J73" s="795" t="e">
        <f t="shared" ref="J73:J75" si="142">I73/($B73*3)</f>
        <v>#REF!</v>
      </c>
      <c r="K73" s="796" t="e">
        <f>'AMA_UBS J Brasil'!#REF!</f>
        <v>#REF!</v>
      </c>
      <c r="L73" s="797" t="e">
        <f t="shared" ref="L73:L75" si="143">K73/$B73</f>
        <v>#REF!</v>
      </c>
      <c r="M73" s="796" t="e">
        <f>'AMA_UBS J Brasil'!#REF!</f>
        <v>#REF!</v>
      </c>
      <c r="N73" s="797" t="e">
        <f t="shared" ref="N73:N75" si="144">M73/$B73</f>
        <v>#REF!</v>
      </c>
      <c r="O73" s="796" t="e">
        <f>'AMA_UBS J Brasil'!#REF!</f>
        <v>#REF!</v>
      </c>
      <c r="P73" s="797" t="e">
        <f t="shared" ref="P73:P75" si="145">O73/$B73</f>
        <v>#REF!</v>
      </c>
      <c r="Q73" s="740" t="e">
        <f t="shared" ref="Q73:Q75" si="146">SUM(K73,M73,O73)</f>
        <v>#REF!</v>
      </c>
      <c r="R73" s="795" t="e">
        <f t="shared" ref="R73:R75" si="147">Q73/($B73*3)</f>
        <v>#REF!</v>
      </c>
      <c r="S73" s="796" t="e">
        <f>'AMA_UBS J Brasil'!#REF!</f>
        <v>#REF!</v>
      </c>
      <c r="T73" s="797" t="e">
        <f t="shared" ref="T73:T82" si="148">S73/$B73</f>
        <v>#REF!</v>
      </c>
      <c r="U73" s="796" t="e">
        <f>'AMA_UBS J Brasil'!#REF!</f>
        <v>#REF!</v>
      </c>
      <c r="V73" s="797" t="e">
        <f t="shared" ref="V73:V82" si="149">U73/$B73</f>
        <v>#REF!</v>
      </c>
      <c r="W73" s="796" t="e">
        <f>'AMA_UBS J Brasil'!#REF!</f>
        <v>#REF!</v>
      </c>
      <c r="X73" s="797" t="e">
        <f t="shared" ref="X73:X82" si="150">W73/$B73</f>
        <v>#REF!</v>
      </c>
      <c r="Y73" s="740" t="e">
        <f t="shared" ref="Y73:Y82" si="151">SUM(S73,U73,W73)</f>
        <v>#REF!</v>
      </c>
      <c r="Z73" s="795" t="e">
        <f t="shared" ref="Z73:Z82" si="152">Y73/($B73*3)</f>
        <v>#REF!</v>
      </c>
      <c r="AA73" s="796" t="e">
        <f>'AMA_UBS J Brasil'!#REF!</f>
        <v>#REF!</v>
      </c>
      <c r="AB73" s="797" t="e">
        <f t="shared" ref="AB73:AB82" si="153">AA73/$B73</f>
        <v>#REF!</v>
      </c>
      <c r="AC73" s="796" t="e">
        <f>'AMA_UBS J Brasil'!#REF!</f>
        <v>#REF!</v>
      </c>
      <c r="AD73" s="797" t="e">
        <f t="shared" ref="AD73:AD82" si="154">AC73/$B73</f>
        <v>#REF!</v>
      </c>
      <c r="AE73" s="796" t="e">
        <f>'AMA_UBS J Brasil'!#REF!</f>
        <v>#REF!</v>
      </c>
      <c r="AF73" s="797" t="e">
        <f t="shared" ref="AF73:AF82" si="155">AE73/$B73</f>
        <v>#REF!</v>
      </c>
      <c r="AG73" s="740" t="e">
        <f t="shared" ref="AG73:AG82" si="156">SUM(AA73,AC73,AE73)</f>
        <v>#REF!</v>
      </c>
      <c r="AH73" s="795" t="e">
        <f t="shared" ref="AH73:AH82" si="157">AG73/($B73*3)</f>
        <v>#REF!</v>
      </c>
    </row>
    <row r="74" spans="1:34" x14ac:dyDescent="0.25">
      <c r="A74" s="785" t="s">
        <v>28</v>
      </c>
      <c r="B74" s="794">
        <f>'AMA_UBS J Brasil'!B10</f>
        <v>2496</v>
      </c>
      <c r="C74" s="793">
        <f>'AMA_UBS J Brasil'!C10</f>
        <v>1939</v>
      </c>
      <c r="D74" s="739">
        <f t="shared" si="138"/>
        <v>0.77684294871794868</v>
      </c>
      <c r="E74" s="793" t="e">
        <f>'AMA_UBS J Brasil'!#REF!</f>
        <v>#REF!</v>
      </c>
      <c r="F74" s="739" t="e">
        <f t="shared" si="139"/>
        <v>#REF!</v>
      </c>
      <c r="G74" s="793" t="e">
        <f>'AMA_UBS J Brasil'!#REF!</f>
        <v>#REF!</v>
      </c>
      <c r="H74" s="739" t="e">
        <f t="shared" si="140"/>
        <v>#REF!</v>
      </c>
      <c r="I74" s="740" t="e">
        <f t="shared" si="141"/>
        <v>#REF!</v>
      </c>
      <c r="J74" s="795" t="e">
        <f t="shared" si="142"/>
        <v>#REF!</v>
      </c>
      <c r="K74" s="796" t="e">
        <f>'AMA_UBS J Brasil'!#REF!</f>
        <v>#REF!</v>
      </c>
      <c r="L74" s="797" t="e">
        <f t="shared" si="143"/>
        <v>#REF!</v>
      </c>
      <c r="M74" s="796" t="e">
        <f>'AMA_UBS J Brasil'!#REF!</f>
        <v>#REF!</v>
      </c>
      <c r="N74" s="797" t="e">
        <f t="shared" si="144"/>
        <v>#REF!</v>
      </c>
      <c r="O74" s="796" t="e">
        <f>'AMA_UBS J Brasil'!#REF!</f>
        <v>#REF!</v>
      </c>
      <c r="P74" s="797" t="e">
        <f t="shared" si="145"/>
        <v>#REF!</v>
      </c>
      <c r="Q74" s="740" t="e">
        <f t="shared" si="146"/>
        <v>#REF!</v>
      </c>
      <c r="R74" s="795" t="e">
        <f t="shared" si="147"/>
        <v>#REF!</v>
      </c>
      <c r="S74" s="796" t="e">
        <f>'AMA_UBS J Brasil'!#REF!</f>
        <v>#REF!</v>
      </c>
      <c r="T74" s="797" t="e">
        <f t="shared" si="148"/>
        <v>#REF!</v>
      </c>
      <c r="U74" s="796" t="e">
        <f>'AMA_UBS J Brasil'!#REF!</f>
        <v>#REF!</v>
      </c>
      <c r="V74" s="797" t="e">
        <f t="shared" si="149"/>
        <v>#REF!</v>
      </c>
      <c r="W74" s="796" t="e">
        <f>'AMA_UBS J Brasil'!#REF!</f>
        <v>#REF!</v>
      </c>
      <c r="X74" s="797" t="e">
        <f t="shared" si="150"/>
        <v>#REF!</v>
      </c>
      <c r="Y74" s="740" t="e">
        <f t="shared" si="151"/>
        <v>#REF!</v>
      </c>
      <c r="Z74" s="795" t="e">
        <f t="shared" si="152"/>
        <v>#REF!</v>
      </c>
      <c r="AA74" s="796" t="e">
        <f>'AMA_UBS J Brasil'!#REF!</f>
        <v>#REF!</v>
      </c>
      <c r="AB74" s="797" t="e">
        <f t="shared" si="153"/>
        <v>#REF!</v>
      </c>
      <c r="AC74" s="796" t="e">
        <f>'AMA_UBS J Brasil'!#REF!</f>
        <v>#REF!</v>
      </c>
      <c r="AD74" s="797" t="e">
        <f t="shared" si="154"/>
        <v>#REF!</v>
      </c>
      <c r="AE74" s="796" t="e">
        <f>'AMA_UBS J Brasil'!#REF!</f>
        <v>#REF!</v>
      </c>
      <c r="AF74" s="797" t="e">
        <f t="shared" si="155"/>
        <v>#REF!</v>
      </c>
      <c r="AG74" s="740" t="e">
        <f t="shared" si="156"/>
        <v>#REF!</v>
      </c>
      <c r="AH74" s="795" t="e">
        <f t="shared" si="157"/>
        <v>#REF!</v>
      </c>
    </row>
    <row r="75" spans="1:34" x14ac:dyDescent="0.25">
      <c r="A75" s="2" t="s">
        <v>29</v>
      </c>
      <c r="B75" s="794">
        <f>'AMA_UBS J Brasil'!B12</f>
        <v>1080</v>
      </c>
      <c r="C75" s="793">
        <f>'AMA_UBS J Brasil'!C12</f>
        <v>1116</v>
      </c>
      <c r="D75" s="739">
        <f t="shared" si="138"/>
        <v>1.0333333333333334</v>
      </c>
      <c r="E75" s="793" t="e">
        <f>'AMA_UBS J Brasil'!#REF!</f>
        <v>#REF!</v>
      </c>
      <c r="F75" s="739" t="e">
        <f t="shared" si="139"/>
        <v>#REF!</v>
      </c>
      <c r="G75" s="793" t="e">
        <f>'AMA_UBS J Brasil'!#REF!</f>
        <v>#REF!</v>
      </c>
      <c r="H75" s="739" t="e">
        <f t="shared" si="140"/>
        <v>#REF!</v>
      </c>
      <c r="I75" s="740" t="e">
        <f t="shared" si="141"/>
        <v>#REF!</v>
      </c>
      <c r="J75" s="795" t="e">
        <f t="shared" si="142"/>
        <v>#REF!</v>
      </c>
      <c r="K75" s="796" t="e">
        <f>'AMA_UBS J Brasil'!#REF!</f>
        <v>#REF!</v>
      </c>
      <c r="L75" s="797" t="e">
        <f t="shared" si="143"/>
        <v>#REF!</v>
      </c>
      <c r="M75" s="796" t="e">
        <f>'AMA_UBS J Brasil'!#REF!</f>
        <v>#REF!</v>
      </c>
      <c r="N75" s="797" t="e">
        <f t="shared" si="144"/>
        <v>#REF!</v>
      </c>
      <c r="O75" s="796" t="e">
        <f>'AMA_UBS J Brasil'!#REF!</f>
        <v>#REF!</v>
      </c>
      <c r="P75" s="797" t="e">
        <f t="shared" si="145"/>
        <v>#REF!</v>
      </c>
      <c r="Q75" s="740" t="e">
        <f t="shared" si="146"/>
        <v>#REF!</v>
      </c>
      <c r="R75" s="795" t="e">
        <f t="shared" si="147"/>
        <v>#REF!</v>
      </c>
      <c r="S75" s="796" t="e">
        <f>'AMA_UBS J Brasil'!#REF!</f>
        <v>#REF!</v>
      </c>
      <c r="T75" s="797" t="e">
        <f t="shared" si="148"/>
        <v>#REF!</v>
      </c>
      <c r="U75" s="796" t="e">
        <f>'AMA_UBS J Brasil'!#REF!</f>
        <v>#REF!</v>
      </c>
      <c r="V75" s="797" t="e">
        <f t="shared" si="149"/>
        <v>#REF!</v>
      </c>
      <c r="W75" s="796" t="e">
        <f>'AMA_UBS J Brasil'!#REF!</f>
        <v>#REF!</v>
      </c>
      <c r="X75" s="797" t="e">
        <f t="shared" si="150"/>
        <v>#REF!</v>
      </c>
      <c r="Y75" s="740" t="e">
        <f t="shared" si="151"/>
        <v>#REF!</v>
      </c>
      <c r="Z75" s="795" t="e">
        <f t="shared" si="152"/>
        <v>#REF!</v>
      </c>
      <c r="AA75" s="796" t="e">
        <f>'AMA_UBS J Brasil'!#REF!</f>
        <v>#REF!</v>
      </c>
      <c r="AB75" s="797" t="e">
        <f t="shared" si="153"/>
        <v>#REF!</v>
      </c>
      <c r="AC75" s="796" t="e">
        <f>'AMA_UBS J Brasil'!#REF!</f>
        <v>#REF!</v>
      </c>
      <c r="AD75" s="797" t="e">
        <f t="shared" si="154"/>
        <v>#REF!</v>
      </c>
      <c r="AE75" s="796" t="e">
        <f>'AMA_UBS J Brasil'!#REF!</f>
        <v>#REF!</v>
      </c>
      <c r="AF75" s="797" t="e">
        <f t="shared" si="155"/>
        <v>#REF!</v>
      </c>
      <c r="AG75" s="740" t="e">
        <f t="shared" si="156"/>
        <v>#REF!</v>
      </c>
      <c r="AH75" s="795" t="e">
        <f t="shared" si="157"/>
        <v>#REF!</v>
      </c>
    </row>
    <row r="76" spans="1:34" x14ac:dyDescent="0.25">
      <c r="A76" s="785" t="s">
        <v>8</v>
      </c>
      <c r="B76" s="788">
        <f>'AMA_UBS J Brasil'!B17</f>
        <v>435</v>
      </c>
      <c r="C76" s="789">
        <f>'AMA_UBS J Brasil'!C17</f>
        <v>532</v>
      </c>
      <c r="D76" s="786">
        <f t="shared" ref="D76:D82" si="158">C76/$B76</f>
        <v>1.2229885057471264</v>
      </c>
      <c r="E76" s="789" t="e">
        <f>'AMA_UBS J Brasil'!#REF!</f>
        <v>#REF!</v>
      </c>
      <c r="F76" s="786" t="e">
        <f t="shared" ref="F76:F82" si="159">E76/$B76</f>
        <v>#REF!</v>
      </c>
      <c r="G76" s="789" t="e">
        <f>'AMA_UBS J Brasil'!#REF!</f>
        <v>#REF!</v>
      </c>
      <c r="H76" s="786" t="e">
        <f t="shared" ref="H76:L82" si="160">G76/$B76</f>
        <v>#REF!</v>
      </c>
      <c r="I76" s="787" t="e">
        <f t="shared" ref="I76:I82" si="161">SUM(C76,E76,G76)</f>
        <v>#REF!</v>
      </c>
      <c r="J76" s="790" t="e">
        <f t="shared" ref="J76:J82" si="162">I76/($B76*3)</f>
        <v>#REF!</v>
      </c>
      <c r="K76" s="791" t="e">
        <f>'AMA_UBS J Brasil'!#REF!</f>
        <v>#REF!</v>
      </c>
      <c r="L76" s="792" t="e">
        <f t="shared" si="160"/>
        <v>#REF!</v>
      </c>
      <c r="M76" s="791" t="e">
        <f>'AMA_UBS J Brasil'!#REF!</f>
        <v>#REF!</v>
      </c>
      <c r="N76" s="792" t="e">
        <f t="shared" ref="N76:N82" si="163">M76/$B76</f>
        <v>#REF!</v>
      </c>
      <c r="O76" s="791" t="e">
        <f>'AMA_UBS J Brasil'!#REF!</f>
        <v>#REF!</v>
      </c>
      <c r="P76" s="792" t="e">
        <f t="shared" ref="P76:P82" si="164">O76/$B76</f>
        <v>#REF!</v>
      </c>
      <c r="Q76" s="787" t="e">
        <f t="shared" ref="Q76:Q82" si="165">SUM(K76,M76,O76)</f>
        <v>#REF!</v>
      </c>
      <c r="R76" s="790" t="e">
        <f t="shared" ref="R76:R82" si="166">Q76/($B76*3)</f>
        <v>#REF!</v>
      </c>
      <c r="S76" s="791" t="e">
        <f>'AMA_UBS J Brasil'!#REF!</f>
        <v>#REF!</v>
      </c>
      <c r="T76" s="792" t="e">
        <f t="shared" si="148"/>
        <v>#REF!</v>
      </c>
      <c r="U76" s="791" t="e">
        <f>'AMA_UBS J Brasil'!#REF!</f>
        <v>#REF!</v>
      </c>
      <c r="V76" s="792" t="e">
        <f t="shared" si="149"/>
        <v>#REF!</v>
      </c>
      <c r="W76" s="791" t="e">
        <f>'AMA_UBS J Brasil'!#REF!</f>
        <v>#REF!</v>
      </c>
      <c r="X76" s="792" t="e">
        <f t="shared" si="150"/>
        <v>#REF!</v>
      </c>
      <c r="Y76" s="787" t="e">
        <f t="shared" si="151"/>
        <v>#REF!</v>
      </c>
      <c r="Z76" s="790" t="e">
        <f t="shared" si="152"/>
        <v>#REF!</v>
      </c>
      <c r="AA76" s="791" t="e">
        <f>'AMA_UBS J Brasil'!#REF!</f>
        <v>#REF!</v>
      </c>
      <c r="AB76" s="792" t="e">
        <f t="shared" si="153"/>
        <v>#REF!</v>
      </c>
      <c r="AC76" s="791" t="e">
        <f>'AMA_UBS J Brasil'!#REF!</f>
        <v>#REF!</v>
      </c>
      <c r="AD76" s="792" t="e">
        <f t="shared" si="154"/>
        <v>#REF!</v>
      </c>
      <c r="AE76" s="791" t="e">
        <f>'AMA_UBS J Brasil'!#REF!</f>
        <v>#REF!</v>
      </c>
      <c r="AF76" s="792" t="e">
        <f t="shared" si="155"/>
        <v>#REF!</v>
      </c>
      <c r="AG76" s="787" t="e">
        <f t="shared" si="156"/>
        <v>#REF!</v>
      </c>
      <c r="AH76" s="790" t="e">
        <f t="shared" si="157"/>
        <v>#REF!</v>
      </c>
    </row>
    <row r="77" spans="1:34" x14ac:dyDescent="0.25">
      <c r="A77" s="77" t="s">
        <v>9</v>
      </c>
      <c r="B77" s="589">
        <f>'AMA_UBS J Brasil'!B18</f>
        <v>65</v>
      </c>
      <c r="C77" s="92">
        <f>'AMA_UBS J Brasil'!C18</f>
        <v>106</v>
      </c>
      <c r="D77" s="103">
        <f t="shared" si="158"/>
        <v>1.6307692307692307</v>
      </c>
      <c r="E77" s="92" t="e">
        <f>'AMA_UBS J Brasil'!#REF!</f>
        <v>#REF!</v>
      </c>
      <c r="F77" s="103" t="e">
        <f t="shared" si="159"/>
        <v>#REF!</v>
      </c>
      <c r="G77" s="92" t="e">
        <f>'AMA_UBS J Brasil'!#REF!</f>
        <v>#REF!</v>
      </c>
      <c r="H77" s="103" t="e">
        <f t="shared" si="160"/>
        <v>#REF!</v>
      </c>
      <c r="I77" s="94" t="e">
        <f t="shared" si="161"/>
        <v>#REF!</v>
      </c>
      <c r="J77" s="625" t="e">
        <f t="shared" si="162"/>
        <v>#REF!</v>
      </c>
      <c r="K77" s="643" t="e">
        <f>'AMA_UBS J Brasil'!#REF!</f>
        <v>#REF!</v>
      </c>
      <c r="L77" s="607" t="e">
        <f t="shared" si="160"/>
        <v>#REF!</v>
      </c>
      <c r="M77" s="643" t="e">
        <f>'AMA_UBS J Brasil'!#REF!</f>
        <v>#REF!</v>
      </c>
      <c r="N77" s="607" t="e">
        <f t="shared" si="163"/>
        <v>#REF!</v>
      </c>
      <c r="O77" s="643" t="e">
        <f>'AMA_UBS J Brasil'!#REF!</f>
        <v>#REF!</v>
      </c>
      <c r="P77" s="607" t="e">
        <f t="shared" si="164"/>
        <v>#REF!</v>
      </c>
      <c r="Q77" s="94" t="e">
        <f t="shared" si="165"/>
        <v>#REF!</v>
      </c>
      <c r="R77" s="625" t="e">
        <f t="shared" si="166"/>
        <v>#REF!</v>
      </c>
      <c r="S77" s="643" t="e">
        <f>'AMA_UBS J Brasil'!#REF!</f>
        <v>#REF!</v>
      </c>
      <c r="T77" s="607" t="e">
        <f t="shared" si="148"/>
        <v>#REF!</v>
      </c>
      <c r="U77" s="643" t="e">
        <f>'AMA_UBS J Brasil'!#REF!</f>
        <v>#REF!</v>
      </c>
      <c r="V77" s="607" t="e">
        <f t="shared" si="149"/>
        <v>#REF!</v>
      </c>
      <c r="W77" s="643" t="e">
        <f>'AMA_UBS J Brasil'!#REF!</f>
        <v>#REF!</v>
      </c>
      <c r="X77" s="607" t="e">
        <f t="shared" si="150"/>
        <v>#REF!</v>
      </c>
      <c r="Y77" s="94" t="e">
        <f t="shared" si="151"/>
        <v>#REF!</v>
      </c>
      <c r="Z77" s="625" t="e">
        <f t="shared" si="152"/>
        <v>#REF!</v>
      </c>
      <c r="AA77" s="643" t="e">
        <f>'AMA_UBS J Brasil'!#REF!</f>
        <v>#REF!</v>
      </c>
      <c r="AB77" s="607" t="e">
        <f t="shared" si="153"/>
        <v>#REF!</v>
      </c>
      <c r="AC77" s="643" t="e">
        <f>'AMA_UBS J Brasil'!#REF!</f>
        <v>#REF!</v>
      </c>
      <c r="AD77" s="607" t="e">
        <f t="shared" si="154"/>
        <v>#REF!</v>
      </c>
      <c r="AE77" s="643" t="e">
        <f>'AMA_UBS J Brasil'!#REF!</f>
        <v>#REF!</v>
      </c>
      <c r="AF77" s="607" t="e">
        <f t="shared" si="155"/>
        <v>#REF!</v>
      </c>
      <c r="AG77" s="94" t="e">
        <f t="shared" si="156"/>
        <v>#REF!</v>
      </c>
      <c r="AH77" s="625" t="e">
        <f t="shared" si="157"/>
        <v>#REF!</v>
      </c>
    </row>
    <row r="78" spans="1:34" x14ac:dyDescent="0.25">
      <c r="A78" s="77" t="s">
        <v>10</v>
      </c>
      <c r="B78" s="589">
        <f>'AMA_UBS J Brasil'!B20</f>
        <v>792</v>
      </c>
      <c r="C78" s="92">
        <f>'AMA_UBS J Brasil'!C20</f>
        <v>763</v>
      </c>
      <c r="D78" s="103">
        <f t="shared" si="158"/>
        <v>0.96338383838383834</v>
      </c>
      <c r="E78" s="92" t="e">
        <f>'AMA_UBS J Brasil'!#REF!</f>
        <v>#REF!</v>
      </c>
      <c r="F78" s="103" t="e">
        <f t="shared" si="159"/>
        <v>#REF!</v>
      </c>
      <c r="G78" s="92" t="e">
        <f>'AMA_UBS J Brasil'!#REF!</f>
        <v>#REF!</v>
      </c>
      <c r="H78" s="103" t="e">
        <f t="shared" si="160"/>
        <v>#REF!</v>
      </c>
      <c r="I78" s="94" t="e">
        <f t="shared" si="161"/>
        <v>#REF!</v>
      </c>
      <c r="J78" s="625" t="e">
        <f t="shared" si="162"/>
        <v>#REF!</v>
      </c>
      <c r="K78" s="643" t="e">
        <f>'AMA_UBS J Brasil'!#REF!</f>
        <v>#REF!</v>
      </c>
      <c r="L78" s="607" t="e">
        <f t="shared" si="160"/>
        <v>#REF!</v>
      </c>
      <c r="M78" s="643" t="e">
        <f>'AMA_UBS J Brasil'!#REF!</f>
        <v>#REF!</v>
      </c>
      <c r="N78" s="607" t="e">
        <f t="shared" si="163"/>
        <v>#REF!</v>
      </c>
      <c r="O78" s="643" t="e">
        <f>'AMA_UBS J Brasil'!#REF!</f>
        <v>#REF!</v>
      </c>
      <c r="P78" s="607" t="e">
        <f t="shared" si="164"/>
        <v>#REF!</v>
      </c>
      <c r="Q78" s="94" t="e">
        <f t="shared" si="165"/>
        <v>#REF!</v>
      </c>
      <c r="R78" s="625" t="e">
        <f t="shared" si="166"/>
        <v>#REF!</v>
      </c>
      <c r="S78" s="643" t="e">
        <f>'AMA_UBS J Brasil'!#REF!</f>
        <v>#REF!</v>
      </c>
      <c r="T78" s="607" t="e">
        <f t="shared" si="148"/>
        <v>#REF!</v>
      </c>
      <c r="U78" s="643" t="e">
        <f>'AMA_UBS J Brasil'!#REF!</f>
        <v>#REF!</v>
      </c>
      <c r="V78" s="607" t="e">
        <f t="shared" si="149"/>
        <v>#REF!</v>
      </c>
      <c r="W78" s="643" t="e">
        <f>'AMA_UBS J Brasil'!#REF!</f>
        <v>#REF!</v>
      </c>
      <c r="X78" s="607" t="e">
        <f t="shared" si="150"/>
        <v>#REF!</v>
      </c>
      <c r="Y78" s="94" t="e">
        <f t="shared" si="151"/>
        <v>#REF!</v>
      </c>
      <c r="Z78" s="625" t="e">
        <f t="shared" si="152"/>
        <v>#REF!</v>
      </c>
      <c r="AA78" s="643" t="e">
        <f>'AMA_UBS J Brasil'!#REF!</f>
        <v>#REF!</v>
      </c>
      <c r="AB78" s="607" t="e">
        <f t="shared" si="153"/>
        <v>#REF!</v>
      </c>
      <c r="AC78" s="643" t="e">
        <f>'AMA_UBS J Brasil'!#REF!</f>
        <v>#REF!</v>
      </c>
      <c r="AD78" s="607" t="e">
        <f t="shared" si="154"/>
        <v>#REF!</v>
      </c>
      <c r="AE78" s="643" t="e">
        <f>'AMA_UBS J Brasil'!#REF!</f>
        <v>#REF!</v>
      </c>
      <c r="AF78" s="607" t="e">
        <f t="shared" si="155"/>
        <v>#REF!</v>
      </c>
      <c r="AG78" s="94" t="e">
        <f t="shared" si="156"/>
        <v>#REF!</v>
      </c>
      <c r="AH78" s="625" t="e">
        <f t="shared" si="157"/>
        <v>#REF!</v>
      </c>
    </row>
    <row r="79" spans="1:34" x14ac:dyDescent="0.25">
      <c r="A79" s="77" t="s">
        <v>42</v>
      </c>
      <c r="B79" s="589">
        <f>'AMA_UBS J Brasil'!B21</f>
        <v>528</v>
      </c>
      <c r="C79" s="92">
        <f>'AMA_UBS J Brasil'!C21</f>
        <v>356</v>
      </c>
      <c r="D79" s="103">
        <f t="shared" si="158"/>
        <v>0.6742424242424242</v>
      </c>
      <c r="E79" s="92" t="e">
        <f>'AMA_UBS J Brasil'!#REF!</f>
        <v>#REF!</v>
      </c>
      <c r="F79" s="103" t="e">
        <f t="shared" si="159"/>
        <v>#REF!</v>
      </c>
      <c r="G79" s="92" t="e">
        <f>'AMA_UBS J Brasil'!#REF!</f>
        <v>#REF!</v>
      </c>
      <c r="H79" s="103" t="e">
        <f t="shared" si="160"/>
        <v>#REF!</v>
      </c>
      <c r="I79" s="94" t="e">
        <f t="shared" si="161"/>
        <v>#REF!</v>
      </c>
      <c r="J79" s="625" t="e">
        <f t="shared" si="162"/>
        <v>#REF!</v>
      </c>
      <c r="K79" s="643" t="e">
        <f>'AMA_UBS J Brasil'!#REF!</f>
        <v>#REF!</v>
      </c>
      <c r="L79" s="607" t="e">
        <f t="shared" si="160"/>
        <v>#REF!</v>
      </c>
      <c r="M79" s="643" t="e">
        <f>'AMA_UBS J Brasil'!#REF!</f>
        <v>#REF!</v>
      </c>
      <c r="N79" s="607" t="e">
        <f t="shared" si="163"/>
        <v>#REF!</v>
      </c>
      <c r="O79" s="643" t="e">
        <f>'AMA_UBS J Brasil'!#REF!</f>
        <v>#REF!</v>
      </c>
      <c r="P79" s="607" t="e">
        <f t="shared" si="164"/>
        <v>#REF!</v>
      </c>
      <c r="Q79" s="94" t="e">
        <f t="shared" si="165"/>
        <v>#REF!</v>
      </c>
      <c r="R79" s="625" t="e">
        <f t="shared" si="166"/>
        <v>#REF!</v>
      </c>
      <c r="S79" s="643" t="e">
        <f>'AMA_UBS J Brasil'!#REF!</f>
        <v>#REF!</v>
      </c>
      <c r="T79" s="607" t="e">
        <f t="shared" si="148"/>
        <v>#REF!</v>
      </c>
      <c r="U79" s="643" t="e">
        <f>'AMA_UBS J Brasil'!#REF!</f>
        <v>#REF!</v>
      </c>
      <c r="V79" s="607" t="e">
        <f t="shared" si="149"/>
        <v>#REF!</v>
      </c>
      <c r="W79" s="643" t="e">
        <f>'AMA_UBS J Brasil'!#REF!</f>
        <v>#REF!</v>
      </c>
      <c r="X79" s="607" t="e">
        <f t="shared" si="150"/>
        <v>#REF!</v>
      </c>
      <c r="Y79" s="94" t="e">
        <f t="shared" si="151"/>
        <v>#REF!</v>
      </c>
      <c r="Z79" s="625" t="e">
        <f t="shared" si="152"/>
        <v>#REF!</v>
      </c>
      <c r="AA79" s="643" t="e">
        <f>'AMA_UBS J Brasil'!#REF!</f>
        <v>#REF!</v>
      </c>
      <c r="AB79" s="607" t="e">
        <f t="shared" si="153"/>
        <v>#REF!</v>
      </c>
      <c r="AC79" s="643" t="e">
        <f>'AMA_UBS J Brasil'!#REF!</f>
        <v>#REF!</v>
      </c>
      <c r="AD79" s="607" t="e">
        <f t="shared" si="154"/>
        <v>#REF!</v>
      </c>
      <c r="AE79" s="643" t="e">
        <f>'AMA_UBS J Brasil'!#REF!</f>
        <v>#REF!</v>
      </c>
      <c r="AF79" s="607" t="e">
        <f t="shared" si="155"/>
        <v>#REF!</v>
      </c>
      <c r="AG79" s="94" t="e">
        <f t="shared" si="156"/>
        <v>#REF!</v>
      </c>
      <c r="AH79" s="625" t="e">
        <f t="shared" si="157"/>
        <v>#REF!</v>
      </c>
    </row>
    <row r="80" spans="1:34" x14ac:dyDescent="0.25">
      <c r="A80" s="77" t="s">
        <v>12</v>
      </c>
      <c r="B80" s="589">
        <f>'AMA_UBS J Brasil'!B22</f>
        <v>160</v>
      </c>
      <c r="C80" s="92">
        <f>'AMA_UBS J Brasil'!C22</f>
        <v>178</v>
      </c>
      <c r="D80" s="103">
        <f t="shared" si="158"/>
        <v>1.1125</v>
      </c>
      <c r="E80" s="92" t="e">
        <f>'AMA_UBS J Brasil'!#REF!</f>
        <v>#REF!</v>
      </c>
      <c r="F80" s="103" t="e">
        <f t="shared" si="159"/>
        <v>#REF!</v>
      </c>
      <c r="G80" s="92" t="e">
        <f>'AMA_UBS J Brasil'!#REF!</f>
        <v>#REF!</v>
      </c>
      <c r="H80" s="103" t="e">
        <f t="shared" si="160"/>
        <v>#REF!</v>
      </c>
      <c r="I80" s="94" t="e">
        <f t="shared" si="161"/>
        <v>#REF!</v>
      </c>
      <c r="J80" s="625" t="e">
        <f t="shared" si="162"/>
        <v>#REF!</v>
      </c>
      <c r="K80" s="643" t="e">
        <f>'AMA_UBS J Brasil'!#REF!</f>
        <v>#REF!</v>
      </c>
      <c r="L80" s="607" t="e">
        <f t="shared" si="160"/>
        <v>#REF!</v>
      </c>
      <c r="M80" s="643" t="e">
        <f>'AMA_UBS J Brasil'!#REF!</f>
        <v>#REF!</v>
      </c>
      <c r="N80" s="607" t="e">
        <f t="shared" si="163"/>
        <v>#REF!</v>
      </c>
      <c r="O80" s="643" t="e">
        <f>'AMA_UBS J Brasil'!#REF!</f>
        <v>#REF!</v>
      </c>
      <c r="P80" s="607" t="e">
        <f t="shared" si="164"/>
        <v>#REF!</v>
      </c>
      <c r="Q80" s="94" t="e">
        <f t="shared" si="165"/>
        <v>#REF!</v>
      </c>
      <c r="R80" s="625" t="e">
        <f t="shared" si="166"/>
        <v>#REF!</v>
      </c>
      <c r="S80" s="643" t="e">
        <f>'AMA_UBS J Brasil'!#REF!</f>
        <v>#REF!</v>
      </c>
      <c r="T80" s="607" t="e">
        <f t="shared" si="148"/>
        <v>#REF!</v>
      </c>
      <c r="U80" s="643" t="e">
        <f>'AMA_UBS J Brasil'!#REF!</f>
        <v>#REF!</v>
      </c>
      <c r="V80" s="607" t="e">
        <f t="shared" si="149"/>
        <v>#REF!</v>
      </c>
      <c r="W80" s="643" t="e">
        <f>'AMA_UBS J Brasil'!#REF!</f>
        <v>#REF!</v>
      </c>
      <c r="X80" s="607" t="e">
        <f t="shared" si="150"/>
        <v>#REF!</v>
      </c>
      <c r="Y80" s="94" t="e">
        <f t="shared" si="151"/>
        <v>#REF!</v>
      </c>
      <c r="Z80" s="625" t="e">
        <f t="shared" si="152"/>
        <v>#REF!</v>
      </c>
      <c r="AA80" s="643" t="e">
        <f>'AMA_UBS J Brasil'!#REF!</f>
        <v>#REF!</v>
      </c>
      <c r="AB80" s="607" t="e">
        <f t="shared" si="153"/>
        <v>#REF!</v>
      </c>
      <c r="AC80" s="643" t="e">
        <f>'AMA_UBS J Brasil'!#REF!</f>
        <v>#REF!</v>
      </c>
      <c r="AD80" s="607" t="e">
        <f t="shared" si="154"/>
        <v>#REF!</v>
      </c>
      <c r="AE80" s="643" t="e">
        <f>'AMA_UBS J Brasil'!#REF!</f>
        <v>#REF!</v>
      </c>
      <c r="AF80" s="607" t="e">
        <f t="shared" si="155"/>
        <v>#REF!</v>
      </c>
      <c r="AG80" s="94" t="e">
        <f t="shared" si="156"/>
        <v>#REF!</v>
      </c>
      <c r="AH80" s="625" t="e">
        <f t="shared" si="157"/>
        <v>#REF!</v>
      </c>
    </row>
    <row r="81" spans="1:34" ht="16.5" thickBot="1" x14ac:dyDescent="0.3">
      <c r="A81" s="96" t="s">
        <v>13</v>
      </c>
      <c r="B81" s="590">
        <f>'AMA_UBS J Brasil'!B25</f>
        <v>792</v>
      </c>
      <c r="C81" s="97">
        <f>'AMA_UBS J Brasil'!C25</f>
        <v>390</v>
      </c>
      <c r="D81" s="107">
        <f t="shared" si="158"/>
        <v>0.49242424242424243</v>
      </c>
      <c r="E81" s="97" t="e">
        <f>'AMA_UBS J Brasil'!#REF!</f>
        <v>#REF!</v>
      </c>
      <c r="F81" s="107" t="e">
        <f t="shared" si="159"/>
        <v>#REF!</v>
      </c>
      <c r="G81" s="97" t="e">
        <f>'AMA_UBS J Brasil'!#REF!</f>
        <v>#REF!</v>
      </c>
      <c r="H81" s="107" t="e">
        <f t="shared" si="160"/>
        <v>#REF!</v>
      </c>
      <c r="I81" s="99" t="e">
        <f t="shared" si="161"/>
        <v>#REF!</v>
      </c>
      <c r="J81" s="626" t="e">
        <f t="shared" si="162"/>
        <v>#REF!</v>
      </c>
      <c r="K81" s="644" t="e">
        <f>'AMA_UBS J Brasil'!#REF!</f>
        <v>#REF!</v>
      </c>
      <c r="L81" s="608" t="e">
        <f t="shared" si="160"/>
        <v>#REF!</v>
      </c>
      <c r="M81" s="644" t="e">
        <f>'AMA_UBS J Brasil'!#REF!</f>
        <v>#REF!</v>
      </c>
      <c r="N81" s="608" t="e">
        <f t="shared" si="163"/>
        <v>#REF!</v>
      </c>
      <c r="O81" s="644" t="e">
        <f>'AMA_UBS J Brasil'!#REF!</f>
        <v>#REF!</v>
      </c>
      <c r="P81" s="608" t="e">
        <f t="shared" si="164"/>
        <v>#REF!</v>
      </c>
      <c r="Q81" s="99" t="e">
        <f t="shared" si="165"/>
        <v>#REF!</v>
      </c>
      <c r="R81" s="626" t="e">
        <f t="shared" si="166"/>
        <v>#REF!</v>
      </c>
      <c r="S81" s="644" t="e">
        <f>'AMA_UBS J Brasil'!#REF!</f>
        <v>#REF!</v>
      </c>
      <c r="T81" s="608" t="e">
        <f t="shared" si="148"/>
        <v>#REF!</v>
      </c>
      <c r="U81" s="644" t="e">
        <f>'AMA_UBS J Brasil'!#REF!</f>
        <v>#REF!</v>
      </c>
      <c r="V81" s="608" t="e">
        <f t="shared" si="149"/>
        <v>#REF!</v>
      </c>
      <c r="W81" s="644" t="e">
        <f>'AMA_UBS J Brasil'!#REF!</f>
        <v>#REF!</v>
      </c>
      <c r="X81" s="608" t="e">
        <f t="shared" si="150"/>
        <v>#REF!</v>
      </c>
      <c r="Y81" s="99" t="e">
        <f t="shared" si="151"/>
        <v>#REF!</v>
      </c>
      <c r="Z81" s="626" t="e">
        <f t="shared" si="152"/>
        <v>#REF!</v>
      </c>
      <c r="AA81" s="644" t="e">
        <f>'AMA_UBS J Brasil'!#REF!</f>
        <v>#REF!</v>
      </c>
      <c r="AB81" s="608" t="e">
        <f t="shared" si="153"/>
        <v>#REF!</v>
      </c>
      <c r="AC81" s="644" t="e">
        <f>'AMA_UBS J Brasil'!#REF!</f>
        <v>#REF!</v>
      </c>
      <c r="AD81" s="608" t="e">
        <f t="shared" si="154"/>
        <v>#REF!</v>
      </c>
      <c r="AE81" s="644" t="e">
        <f>'AMA_UBS J Brasil'!#REF!</f>
        <v>#REF!</v>
      </c>
      <c r="AF81" s="608" t="e">
        <f t="shared" si="155"/>
        <v>#REF!</v>
      </c>
      <c r="AG81" s="99" t="e">
        <f t="shared" si="156"/>
        <v>#REF!</v>
      </c>
      <c r="AH81" s="626" t="e">
        <f t="shared" si="157"/>
        <v>#REF!</v>
      </c>
    </row>
    <row r="82" spans="1:34" ht="16.5" thickBot="1" x14ac:dyDescent="0.3">
      <c r="A82" s="5" t="s">
        <v>306</v>
      </c>
      <c r="B82" s="655">
        <f>SUM(B73:B81)</f>
        <v>13548</v>
      </c>
      <c r="C82" s="655">
        <f>SUM(C73:C81)</f>
        <v>13722</v>
      </c>
      <c r="D82" s="21">
        <f t="shared" si="158"/>
        <v>1.012843224092117</v>
      </c>
      <c r="E82" s="7" t="e">
        <f>SUM(E73:E81)</f>
        <v>#REF!</v>
      </c>
      <c r="F82" s="21" t="e">
        <f t="shared" si="159"/>
        <v>#REF!</v>
      </c>
      <c r="G82" s="7" t="e">
        <f>SUM(G73:G81)</f>
        <v>#REF!</v>
      </c>
      <c r="H82" s="21" t="e">
        <f t="shared" si="160"/>
        <v>#REF!</v>
      </c>
      <c r="I82" s="71" t="e">
        <f t="shared" si="161"/>
        <v>#REF!</v>
      </c>
      <c r="J82" s="654" t="e">
        <f t="shared" si="162"/>
        <v>#REF!</v>
      </c>
      <c r="K82" s="638" t="e">
        <f>SUM(K73:K81)</f>
        <v>#REF!</v>
      </c>
      <c r="L82" s="653" t="e">
        <f t="shared" si="160"/>
        <v>#REF!</v>
      </c>
      <c r="M82" s="638" t="e">
        <f>SUM(M73:M81)</f>
        <v>#REF!</v>
      </c>
      <c r="N82" s="653" t="e">
        <f t="shared" si="163"/>
        <v>#REF!</v>
      </c>
      <c r="O82" s="638" t="e">
        <f>SUM(O73:O81)</f>
        <v>#REF!</v>
      </c>
      <c r="P82" s="653" t="e">
        <f t="shared" si="164"/>
        <v>#REF!</v>
      </c>
      <c r="Q82" s="71" t="e">
        <f t="shared" si="165"/>
        <v>#REF!</v>
      </c>
      <c r="R82" s="654" t="e">
        <f t="shared" si="166"/>
        <v>#REF!</v>
      </c>
      <c r="S82" s="638" t="e">
        <f>SUM(S73:S81)</f>
        <v>#REF!</v>
      </c>
      <c r="T82" s="653" t="e">
        <f t="shared" si="148"/>
        <v>#REF!</v>
      </c>
      <c r="U82" s="638" t="e">
        <f>SUM(U73:U81)</f>
        <v>#REF!</v>
      </c>
      <c r="V82" s="653" t="e">
        <f t="shared" si="149"/>
        <v>#REF!</v>
      </c>
      <c r="W82" s="638" t="e">
        <f>SUM(W73:W81)</f>
        <v>#REF!</v>
      </c>
      <c r="X82" s="653" t="e">
        <f t="shared" si="150"/>
        <v>#REF!</v>
      </c>
      <c r="Y82" s="71" t="e">
        <f t="shared" si="151"/>
        <v>#REF!</v>
      </c>
      <c r="Z82" s="654" t="e">
        <f t="shared" si="152"/>
        <v>#REF!</v>
      </c>
      <c r="AA82" s="638" t="e">
        <f>SUM(AA73:AA81)</f>
        <v>#REF!</v>
      </c>
      <c r="AB82" s="653" t="e">
        <f t="shared" si="153"/>
        <v>#REF!</v>
      </c>
      <c r="AC82" s="638" t="e">
        <f>SUM(AC73:AC81)</f>
        <v>#REF!</v>
      </c>
      <c r="AD82" s="653" t="e">
        <f t="shared" si="154"/>
        <v>#REF!</v>
      </c>
      <c r="AE82" s="638" t="e">
        <f>SUM(AE73:AE81)</f>
        <v>#REF!</v>
      </c>
      <c r="AF82" s="653" t="e">
        <f t="shared" si="155"/>
        <v>#REF!</v>
      </c>
      <c r="AG82" s="71" t="e">
        <f t="shared" si="156"/>
        <v>#REF!</v>
      </c>
      <c r="AH82" s="654" t="e">
        <f t="shared" si="157"/>
        <v>#REF!</v>
      </c>
    </row>
    <row r="84" spans="1:34" x14ac:dyDescent="0.25">
      <c r="A84" s="1009" t="s">
        <v>440</v>
      </c>
      <c r="B84" s="1001"/>
      <c r="C84" s="1001"/>
      <c r="D84" s="1001"/>
      <c r="E84" s="1001"/>
      <c r="F84" s="1001"/>
      <c r="G84" s="1001"/>
      <c r="H84" s="1001"/>
      <c r="I84" s="1001"/>
      <c r="J84" s="1001"/>
      <c r="K84" s="1001"/>
      <c r="L84" s="1001"/>
      <c r="M84" s="1001"/>
      <c r="N84" s="1001"/>
      <c r="O84" s="1001"/>
      <c r="P84" s="1001"/>
      <c r="Q84" s="1001"/>
      <c r="R84" s="1001"/>
      <c r="S84" s="1001"/>
      <c r="T84" s="1001"/>
      <c r="U84" s="1001"/>
      <c r="V84" s="1001"/>
      <c r="W84" s="1001"/>
      <c r="X84" s="1001"/>
      <c r="Y84" s="1001"/>
      <c r="Z84" s="1001"/>
    </row>
    <row r="85" spans="1:34" ht="24.75" thickBot="1" x14ac:dyDescent="0.3">
      <c r="A85" s="13" t="s">
        <v>14</v>
      </c>
      <c r="B85" s="11" t="s">
        <v>164</v>
      </c>
      <c r="C85" s="13" t="s">
        <v>423</v>
      </c>
      <c r="D85" s="14" t="s">
        <v>1</v>
      </c>
      <c r="E85" s="13" t="s">
        <v>424</v>
      </c>
      <c r="F85" s="14" t="s">
        <v>1</v>
      </c>
      <c r="G85" s="13" t="s">
        <v>425</v>
      </c>
      <c r="H85" s="14" t="s">
        <v>1</v>
      </c>
      <c r="I85" s="86" t="s">
        <v>403</v>
      </c>
      <c r="J85" s="12" t="s">
        <v>192</v>
      </c>
      <c r="K85" s="13" t="s">
        <v>426</v>
      </c>
      <c r="L85" s="14" t="s">
        <v>1</v>
      </c>
      <c r="M85" s="13" t="s">
        <v>427</v>
      </c>
      <c r="N85" s="14" t="s">
        <v>1</v>
      </c>
      <c r="O85" s="13" t="s">
        <v>428</v>
      </c>
      <c r="P85" s="14" t="s">
        <v>1</v>
      </c>
      <c r="Q85" s="86" t="s">
        <v>403</v>
      </c>
      <c r="R85" s="12" t="s">
        <v>192</v>
      </c>
      <c r="S85" s="13" t="s">
        <v>429</v>
      </c>
      <c r="T85" s="14" t="s">
        <v>1</v>
      </c>
      <c r="U85" s="13" t="s">
        <v>430</v>
      </c>
      <c r="V85" s="14" t="s">
        <v>1</v>
      </c>
      <c r="W85" s="13" t="s">
        <v>431</v>
      </c>
      <c r="X85" s="14" t="s">
        <v>1</v>
      </c>
      <c r="Y85" s="86" t="s">
        <v>403</v>
      </c>
      <c r="Z85" s="12" t="s">
        <v>192</v>
      </c>
      <c r="AA85" s="13" t="s">
        <v>432</v>
      </c>
      <c r="AB85" s="14" t="s">
        <v>1</v>
      </c>
      <c r="AC85" s="13" t="s">
        <v>433</v>
      </c>
      <c r="AD85" s="14" t="s">
        <v>1</v>
      </c>
      <c r="AE85" s="13" t="s">
        <v>434</v>
      </c>
      <c r="AF85" s="14" t="s">
        <v>1</v>
      </c>
      <c r="AG85" s="86" t="s">
        <v>403</v>
      </c>
      <c r="AH85" s="12" t="s">
        <v>192</v>
      </c>
    </row>
    <row r="86" spans="1:34" ht="16.5" thickTop="1" x14ac:dyDescent="0.25">
      <c r="A86" s="77" t="s">
        <v>10</v>
      </c>
      <c r="B86" s="589">
        <f>'UBS V Guilherme'!B12</f>
        <v>660</v>
      </c>
      <c r="C86" s="92">
        <f>'UBS V Guilherme'!C12</f>
        <v>680</v>
      </c>
      <c r="D86" s="103">
        <f t="shared" ref="D86:D90" si="167">C86/$B86</f>
        <v>1.0303030303030303</v>
      </c>
      <c r="E86" s="92" t="e">
        <f>'UBS V Guilherme'!#REF!</f>
        <v>#REF!</v>
      </c>
      <c r="F86" s="103" t="e">
        <f t="shared" ref="F86:F90" si="168">E86/$B86</f>
        <v>#REF!</v>
      </c>
      <c r="G86" s="92" t="e">
        <f>'UBS V Guilherme'!#REF!</f>
        <v>#REF!</v>
      </c>
      <c r="H86" s="103" t="e">
        <f t="shared" ref="H86:L90" si="169">G86/$B86</f>
        <v>#REF!</v>
      </c>
      <c r="I86" s="94" t="e">
        <f>SUM(C86,E86,G86)</f>
        <v>#REF!</v>
      </c>
      <c r="J86" s="625" t="e">
        <f>I86/($B86*3)</f>
        <v>#REF!</v>
      </c>
      <c r="K86" s="643" t="e">
        <f>'UBS V Guilherme'!#REF!</f>
        <v>#REF!</v>
      </c>
      <c r="L86" s="607" t="e">
        <f t="shared" si="169"/>
        <v>#REF!</v>
      </c>
      <c r="M86" s="643" t="e">
        <f>'UBS V Guilherme'!#REF!</f>
        <v>#REF!</v>
      </c>
      <c r="N86" s="607" t="e">
        <f t="shared" ref="N86:N90" si="170">M86/$B86</f>
        <v>#REF!</v>
      </c>
      <c r="O86" s="643" t="e">
        <f>'UBS V Guilherme'!#REF!</f>
        <v>#REF!</v>
      </c>
      <c r="P86" s="607" t="e">
        <f t="shared" ref="P86:P90" si="171">O86/$B86</f>
        <v>#REF!</v>
      </c>
      <c r="Q86" s="94" t="e">
        <f>SUM(K86,M86,O86)</f>
        <v>#REF!</v>
      </c>
      <c r="R86" s="625" t="e">
        <f>Q86/($B86*3)</f>
        <v>#REF!</v>
      </c>
      <c r="S86" s="643" t="e">
        <f>'UBS V Guilherme'!#REF!</f>
        <v>#REF!</v>
      </c>
      <c r="T86" s="607" t="e">
        <f t="shared" ref="T86" si="172">S86/$B86</f>
        <v>#REF!</v>
      </c>
      <c r="U86" s="643" t="e">
        <f>'UBS V Guilherme'!#REF!</f>
        <v>#REF!</v>
      </c>
      <c r="V86" s="607" t="e">
        <f t="shared" ref="V86:V90" si="173">U86/$B86</f>
        <v>#REF!</v>
      </c>
      <c r="W86" s="643" t="e">
        <f>'UBS V Guilherme'!#REF!</f>
        <v>#REF!</v>
      </c>
      <c r="X86" s="607" t="e">
        <f t="shared" ref="X86:X90" si="174">W86/$B86</f>
        <v>#REF!</v>
      </c>
      <c r="Y86" s="94" t="e">
        <f>SUM(S86,U86,W86)</f>
        <v>#REF!</v>
      </c>
      <c r="Z86" s="625" t="e">
        <f>Y86/($B86*3)</f>
        <v>#REF!</v>
      </c>
      <c r="AA86" s="643" t="e">
        <f>'UBS V Guilherme'!#REF!</f>
        <v>#REF!</v>
      </c>
      <c r="AB86" s="607" t="e">
        <f t="shared" ref="AB86" si="175">AA86/$B86</f>
        <v>#REF!</v>
      </c>
      <c r="AC86" s="643" t="e">
        <f>'UBS V Guilherme'!#REF!</f>
        <v>#REF!</v>
      </c>
      <c r="AD86" s="607" t="e">
        <f t="shared" ref="AD86:AD90" si="176">AC86/$B86</f>
        <v>#REF!</v>
      </c>
      <c r="AE86" s="643" t="e">
        <f>'UBS V Guilherme'!#REF!</f>
        <v>#REF!</v>
      </c>
      <c r="AF86" s="607" t="e">
        <f t="shared" ref="AF86:AF90" si="177">AE86/$B86</f>
        <v>#REF!</v>
      </c>
      <c r="AG86" s="94" t="e">
        <f>SUM(AA86,AC86,AE86)</f>
        <v>#REF!</v>
      </c>
      <c r="AH86" s="625" t="e">
        <f>AG86/($B86*3)</f>
        <v>#REF!</v>
      </c>
    </row>
    <row r="87" spans="1:34" x14ac:dyDescent="0.25">
      <c r="A87" s="77" t="s">
        <v>42</v>
      </c>
      <c r="B87" s="589">
        <f>'UBS V Guilherme'!B13</f>
        <v>528</v>
      </c>
      <c r="C87" s="92">
        <f>'UBS V Guilherme'!C13</f>
        <v>471</v>
      </c>
      <c r="D87" s="103">
        <f>C87/$B87</f>
        <v>0.89204545454545459</v>
      </c>
      <c r="E87" s="92" t="e">
        <f>'UBS V Guilherme'!#REF!</f>
        <v>#REF!</v>
      </c>
      <c r="F87" s="103" t="e">
        <f>E87/$B87</f>
        <v>#REF!</v>
      </c>
      <c r="G87" s="92" t="e">
        <f>'UBS V Guilherme'!#REF!</f>
        <v>#REF!</v>
      </c>
      <c r="H87" s="103" t="e">
        <f>G87/$B87</f>
        <v>#REF!</v>
      </c>
      <c r="I87" s="94" t="e">
        <f>SUM(C87,E87,G87)</f>
        <v>#REF!</v>
      </c>
      <c r="J87" s="625" t="e">
        <f>I87/($B87*3)</f>
        <v>#REF!</v>
      </c>
      <c r="K87" s="643" t="e">
        <f>'UBS V Guilherme'!#REF!</f>
        <v>#REF!</v>
      </c>
      <c r="L87" s="607" t="e">
        <f>K87/$B87</f>
        <v>#REF!</v>
      </c>
      <c r="M87" s="643" t="e">
        <f>'UBS V Guilherme'!#REF!</f>
        <v>#REF!</v>
      </c>
      <c r="N87" s="607" t="e">
        <f t="shared" si="170"/>
        <v>#REF!</v>
      </c>
      <c r="O87" s="643" t="e">
        <f>'UBS V Guilherme'!#REF!</f>
        <v>#REF!</v>
      </c>
      <c r="P87" s="607" t="e">
        <f t="shared" si="171"/>
        <v>#REF!</v>
      </c>
      <c r="Q87" s="94" t="e">
        <f>SUM(K87,M87,O87)</f>
        <v>#REF!</v>
      </c>
      <c r="R87" s="625" t="e">
        <f>Q87/($B87*3)</f>
        <v>#REF!</v>
      </c>
      <c r="S87" s="643" t="e">
        <f>'UBS V Guilherme'!#REF!</f>
        <v>#REF!</v>
      </c>
      <c r="T87" s="607" t="e">
        <f>S87/$B87</f>
        <v>#REF!</v>
      </c>
      <c r="U87" s="643" t="e">
        <f>'UBS V Guilherme'!#REF!</f>
        <v>#REF!</v>
      </c>
      <c r="V87" s="607" t="e">
        <f t="shared" si="173"/>
        <v>#REF!</v>
      </c>
      <c r="W87" s="643" t="e">
        <f>'UBS V Guilherme'!#REF!</f>
        <v>#REF!</v>
      </c>
      <c r="X87" s="607" t="e">
        <f t="shared" si="174"/>
        <v>#REF!</v>
      </c>
      <c r="Y87" s="94" t="e">
        <f>SUM(S87,U87,W87)</f>
        <v>#REF!</v>
      </c>
      <c r="Z87" s="625" t="e">
        <f>Y87/($B87*3)</f>
        <v>#REF!</v>
      </c>
      <c r="AA87" s="643" t="e">
        <f>'UBS V Guilherme'!#REF!</f>
        <v>#REF!</v>
      </c>
      <c r="AB87" s="607" t="e">
        <f>AA87/$B87</f>
        <v>#REF!</v>
      </c>
      <c r="AC87" s="643" t="e">
        <f>'UBS V Guilherme'!#REF!</f>
        <v>#REF!</v>
      </c>
      <c r="AD87" s="607" t="e">
        <f t="shared" si="176"/>
        <v>#REF!</v>
      </c>
      <c r="AE87" s="643" t="e">
        <f>'UBS V Guilherme'!#REF!</f>
        <v>#REF!</v>
      </c>
      <c r="AF87" s="607" t="e">
        <f t="shared" si="177"/>
        <v>#REF!</v>
      </c>
      <c r="AG87" s="94" t="e">
        <f>SUM(AA87,AC87,AE87)</f>
        <v>#REF!</v>
      </c>
      <c r="AH87" s="625" t="e">
        <f>AG87/($B87*3)</f>
        <v>#REF!</v>
      </c>
    </row>
    <row r="88" spans="1:34" x14ac:dyDescent="0.25">
      <c r="A88" s="77" t="s">
        <v>12</v>
      </c>
      <c r="B88" s="589">
        <f>'UBS V Guilherme'!B14</f>
        <v>160</v>
      </c>
      <c r="C88" s="92">
        <f>'UBS V Guilherme'!C14</f>
        <v>0</v>
      </c>
      <c r="D88" s="103">
        <f t="shared" si="167"/>
        <v>0</v>
      </c>
      <c r="E88" s="92" t="e">
        <f>'UBS V Guilherme'!#REF!</f>
        <v>#REF!</v>
      </c>
      <c r="F88" s="103" t="e">
        <f t="shared" si="168"/>
        <v>#REF!</v>
      </c>
      <c r="G88" s="92" t="e">
        <f>'UBS V Guilherme'!#REF!</f>
        <v>#REF!</v>
      </c>
      <c r="H88" s="103" t="e">
        <f t="shared" si="169"/>
        <v>#REF!</v>
      </c>
      <c r="I88" s="94" t="e">
        <f>SUM(C88,E88,G88)</f>
        <v>#REF!</v>
      </c>
      <c r="J88" s="625" t="e">
        <f>I88/($B88*3)</f>
        <v>#REF!</v>
      </c>
      <c r="K88" s="643" t="e">
        <f>'UBS V Guilherme'!#REF!</f>
        <v>#REF!</v>
      </c>
      <c r="L88" s="607" t="e">
        <f t="shared" si="169"/>
        <v>#REF!</v>
      </c>
      <c r="M88" s="643" t="e">
        <f>'UBS V Guilherme'!#REF!</f>
        <v>#REF!</v>
      </c>
      <c r="N88" s="607" t="e">
        <f t="shared" si="170"/>
        <v>#REF!</v>
      </c>
      <c r="O88" s="643" t="e">
        <f>'UBS V Guilherme'!#REF!</f>
        <v>#REF!</v>
      </c>
      <c r="P88" s="607" t="e">
        <f t="shared" si="171"/>
        <v>#REF!</v>
      </c>
      <c r="Q88" s="94" t="e">
        <f>SUM(K88,M88,O88)</f>
        <v>#REF!</v>
      </c>
      <c r="R88" s="625" t="e">
        <f>Q88/($B88*3)</f>
        <v>#REF!</v>
      </c>
      <c r="S88" s="643" t="e">
        <f>'UBS V Guilherme'!#REF!</f>
        <v>#REF!</v>
      </c>
      <c r="T88" s="607" t="e">
        <f t="shared" ref="T88:T90" si="178">S88/$B88</f>
        <v>#REF!</v>
      </c>
      <c r="U88" s="643" t="e">
        <f>'UBS V Guilherme'!#REF!</f>
        <v>#REF!</v>
      </c>
      <c r="V88" s="607" t="e">
        <f t="shared" si="173"/>
        <v>#REF!</v>
      </c>
      <c r="W88" s="643" t="e">
        <f>'UBS V Guilherme'!#REF!</f>
        <v>#REF!</v>
      </c>
      <c r="X88" s="607" t="e">
        <f t="shared" si="174"/>
        <v>#REF!</v>
      </c>
      <c r="Y88" s="94" t="e">
        <f>SUM(S88,U88,W88)</f>
        <v>#REF!</v>
      </c>
      <c r="Z88" s="625" t="e">
        <f>Y88/($B88*3)</f>
        <v>#REF!</v>
      </c>
      <c r="AA88" s="643" t="e">
        <f>'UBS V Guilherme'!#REF!</f>
        <v>#REF!</v>
      </c>
      <c r="AB88" s="607" t="e">
        <f t="shared" ref="AB88:AB90" si="179">AA88/$B88</f>
        <v>#REF!</v>
      </c>
      <c r="AC88" s="643" t="e">
        <f>'UBS V Guilherme'!#REF!</f>
        <v>#REF!</v>
      </c>
      <c r="AD88" s="607" t="e">
        <f t="shared" si="176"/>
        <v>#REF!</v>
      </c>
      <c r="AE88" s="643" t="e">
        <f>'UBS V Guilherme'!#REF!</f>
        <v>#REF!</v>
      </c>
      <c r="AF88" s="607" t="e">
        <f t="shared" si="177"/>
        <v>#REF!</v>
      </c>
      <c r="AG88" s="94" t="e">
        <f>SUM(AA88,AC88,AE88)</f>
        <v>#REF!</v>
      </c>
      <c r="AH88" s="625" t="e">
        <f>AG88/($B88*3)</f>
        <v>#REF!</v>
      </c>
    </row>
    <row r="89" spans="1:34" ht="16.5" thickBot="1" x14ac:dyDescent="0.3">
      <c r="A89" s="96" t="s">
        <v>13</v>
      </c>
      <c r="B89" s="590">
        <f>'UBS V Guilherme'!B15</f>
        <v>554</v>
      </c>
      <c r="C89" s="97">
        <f>'UBS V Guilherme'!C15</f>
        <v>239</v>
      </c>
      <c r="D89" s="107">
        <f t="shared" si="167"/>
        <v>0.43140794223826717</v>
      </c>
      <c r="E89" s="97" t="e">
        <f>'UBS V Guilherme'!#REF!</f>
        <v>#REF!</v>
      </c>
      <c r="F89" s="107" t="e">
        <f t="shared" si="168"/>
        <v>#REF!</v>
      </c>
      <c r="G89" s="97" t="e">
        <f>'UBS V Guilherme'!#REF!</f>
        <v>#REF!</v>
      </c>
      <c r="H89" s="107" t="e">
        <f t="shared" si="169"/>
        <v>#REF!</v>
      </c>
      <c r="I89" s="99" t="e">
        <f>SUM(C89,E89,G89)</f>
        <v>#REF!</v>
      </c>
      <c r="J89" s="626" t="e">
        <f>I89/($B89*3)</f>
        <v>#REF!</v>
      </c>
      <c r="K89" s="644" t="e">
        <f>'UBS V Guilherme'!#REF!</f>
        <v>#REF!</v>
      </c>
      <c r="L89" s="608" t="e">
        <f t="shared" si="169"/>
        <v>#REF!</v>
      </c>
      <c r="M89" s="644" t="e">
        <f>'UBS V Guilherme'!#REF!</f>
        <v>#REF!</v>
      </c>
      <c r="N89" s="608" t="e">
        <f t="shared" si="170"/>
        <v>#REF!</v>
      </c>
      <c r="O89" s="644" t="e">
        <f>'UBS V Guilherme'!#REF!</f>
        <v>#REF!</v>
      </c>
      <c r="P89" s="608" t="e">
        <f t="shared" si="171"/>
        <v>#REF!</v>
      </c>
      <c r="Q89" s="99" t="e">
        <f>SUM(K89,M89,O89)</f>
        <v>#REF!</v>
      </c>
      <c r="R89" s="626" t="e">
        <f>Q89/($B89*3)</f>
        <v>#REF!</v>
      </c>
      <c r="S89" s="644" t="e">
        <f>'UBS V Guilherme'!#REF!</f>
        <v>#REF!</v>
      </c>
      <c r="T89" s="608" t="e">
        <f t="shared" si="178"/>
        <v>#REF!</v>
      </c>
      <c r="U89" s="644" t="e">
        <f>'UBS V Guilherme'!#REF!</f>
        <v>#REF!</v>
      </c>
      <c r="V89" s="608" t="e">
        <f t="shared" si="173"/>
        <v>#REF!</v>
      </c>
      <c r="W89" s="644" t="e">
        <f>'UBS V Guilherme'!#REF!</f>
        <v>#REF!</v>
      </c>
      <c r="X89" s="608" t="e">
        <f t="shared" si="174"/>
        <v>#REF!</v>
      </c>
      <c r="Y89" s="99" t="e">
        <f>SUM(S89,U89,W89)</f>
        <v>#REF!</v>
      </c>
      <c r="Z89" s="626" t="e">
        <f>Y89/($B89*3)</f>
        <v>#REF!</v>
      </c>
      <c r="AA89" s="644" t="e">
        <f>'UBS V Guilherme'!#REF!</f>
        <v>#REF!</v>
      </c>
      <c r="AB89" s="608" t="e">
        <f t="shared" si="179"/>
        <v>#REF!</v>
      </c>
      <c r="AC89" s="644" t="e">
        <f>'UBS V Guilherme'!#REF!</f>
        <v>#REF!</v>
      </c>
      <c r="AD89" s="608" t="e">
        <f t="shared" si="176"/>
        <v>#REF!</v>
      </c>
      <c r="AE89" s="644" t="e">
        <f>'UBS V Guilherme'!#REF!</f>
        <v>#REF!</v>
      </c>
      <c r="AF89" s="608" t="e">
        <f t="shared" si="177"/>
        <v>#REF!</v>
      </c>
      <c r="AG89" s="99" t="e">
        <f>SUM(AA89,AC89,AE89)</f>
        <v>#REF!</v>
      </c>
      <c r="AH89" s="626" t="e">
        <f>AG89/($B89*3)</f>
        <v>#REF!</v>
      </c>
    </row>
    <row r="90" spans="1:34" ht="16.5" thickBot="1" x14ac:dyDescent="0.3">
      <c r="A90" s="5" t="s">
        <v>358</v>
      </c>
      <c r="B90" s="655">
        <f>SUM(B86:B89)</f>
        <v>1902</v>
      </c>
      <c r="C90" s="7">
        <f>SUM(C86:C89)</f>
        <v>1390</v>
      </c>
      <c r="D90" s="21">
        <f t="shared" si="167"/>
        <v>0.73080967402733965</v>
      </c>
      <c r="E90" s="7" t="e">
        <f>SUM(E86:E89)</f>
        <v>#REF!</v>
      </c>
      <c r="F90" s="21" t="e">
        <f t="shared" si="168"/>
        <v>#REF!</v>
      </c>
      <c r="G90" s="7" t="e">
        <f>SUM(G86:G89)</f>
        <v>#REF!</v>
      </c>
      <c r="H90" s="21" t="e">
        <f t="shared" si="169"/>
        <v>#REF!</v>
      </c>
      <c r="I90" s="71" t="e">
        <f>SUM(C90,E90,G90)</f>
        <v>#REF!</v>
      </c>
      <c r="J90" s="654" t="e">
        <f>I90/($B90*3)</f>
        <v>#REF!</v>
      </c>
      <c r="K90" s="638" t="e">
        <f>SUM(K86:K89)</f>
        <v>#REF!</v>
      </c>
      <c r="L90" s="653" t="e">
        <f t="shared" si="169"/>
        <v>#REF!</v>
      </c>
      <c r="M90" s="638" t="e">
        <f t="shared" ref="M90" si="180">SUM(M86:M89)</f>
        <v>#REF!</v>
      </c>
      <c r="N90" s="653" t="e">
        <f t="shared" si="170"/>
        <v>#REF!</v>
      </c>
      <c r="O90" s="638" t="e">
        <f t="shared" ref="O90" si="181">SUM(O86:O89)</f>
        <v>#REF!</v>
      </c>
      <c r="P90" s="653" t="e">
        <f t="shared" si="171"/>
        <v>#REF!</v>
      </c>
      <c r="Q90" s="71" t="e">
        <f>SUM(K90,M90,O90)</f>
        <v>#REF!</v>
      </c>
      <c r="R90" s="654" t="e">
        <f>Q90/($B90*3)</f>
        <v>#REF!</v>
      </c>
      <c r="S90" s="638" t="e">
        <f>SUM(S86:S89)</f>
        <v>#REF!</v>
      </c>
      <c r="T90" s="653" t="e">
        <f t="shared" si="178"/>
        <v>#REF!</v>
      </c>
      <c r="U90" s="638" t="e">
        <f t="shared" ref="U90" si="182">SUM(U86:U89)</f>
        <v>#REF!</v>
      </c>
      <c r="V90" s="653" t="e">
        <f t="shared" si="173"/>
        <v>#REF!</v>
      </c>
      <c r="W90" s="638" t="e">
        <f t="shared" ref="W90" si="183">SUM(W86:W89)</f>
        <v>#REF!</v>
      </c>
      <c r="X90" s="653" t="e">
        <f t="shared" si="174"/>
        <v>#REF!</v>
      </c>
      <c r="Y90" s="71" t="e">
        <f>SUM(S90,U90,W90)</f>
        <v>#REF!</v>
      </c>
      <c r="Z90" s="654" t="e">
        <f>Y90/($B90*3)</f>
        <v>#REF!</v>
      </c>
      <c r="AA90" s="638" t="e">
        <f>SUM(AA86:AA89)</f>
        <v>#REF!</v>
      </c>
      <c r="AB90" s="653" t="e">
        <f t="shared" si="179"/>
        <v>#REF!</v>
      </c>
      <c r="AC90" s="638" t="e">
        <f t="shared" ref="AC90" si="184">SUM(AC86:AC89)</f>
        <v>#REF!</v>
      </c>
      <c r="AD90" s="653" t="e">
        <f t="shared" si="176"/>
        <v>#REF!</v>
      </c>
      <c r="AE90" s="638" t="e">
        <f t="shared" ref="AE90" si="185">SUM(AE86:AE89)</f>
        <v>#REF!</v>
      </c>
      <c r="AF90" s="653" t="e">
        <f t="shared" si="177"/>
        <v>#REF!</v>
      </c>
      <c r="AG90" s="71" t="e">
        <f>SUM(AA90,AC90,AE90)</f>
        <v>#REF!</v>
      </c>
      <c r="AH90" s="654" t="e">
        <f>AG90/($B90*3)</f>
        <v>#REF!</v>
      </c>
    </row>
    <row r="92" spans="1:34" x14ac:dyDescent="0.25">
      <c r="A92" s="1009" t="s">
        <v>441</v>
      </c>
      <c r="B92" s="1001"/>
      <c r="C92" s="1001"/>
      <c r="D92" s="1001"/>
      <c r="E92" s="1001"/>
      <c r="F92" s="1001"/>
      <c r="G92" s="1001"/>
      <c r="H92" s="1001"/>
      <c r="I92" s="1001"/>
      <c r="J92" s="1001"/>
      <c r="K92" s="1001"/>
      <c r="L92" s="1001"/>
      <c r="M92" s="1001"/>
      <c r="N92" s="1001"/>
      <c r="O92" s="1001"/>
      <c r="P92" s="1001"/>
      <c r="Q92" s="1001"/>
      <c r="R92" s="1001"/>
      <c r="S92" s="1001"/>
      <c r="T92" s="1001"/>
      <c r="U92" s="1001"/>
      <c r="V92" s="1001"/>
      <c r="W92" s="1001"/>
      <c r="X92" s="1001"/>
      <c r="Y92" s="1001"/>
      <c r="Z92" s="1001"/>
    </row>
    <row r="93" spans="1:34" ht="24.75" thickBot="1" x14ac:dyDescent="0.3">
      <c r="A93" s="13" t="s">
        <v>14</v>
      </c>
      <c r="B93" s="11" t="s">
        <v>164</v>
      </c>
      <c r="C93" s="13" t="s">
        <v>423</v>
      </c>
      <c r="D93" s="14" t="s">
        <v>1</v>
      </c>
      <c r="E93" s="13" t="s">
        <v>424</v>
      </c>
      <c r="F93" s="14" t="s">
        <v>1</v>
      </c>
      <c r="G93" s="13" t="s">
        <v>425</v>
      </c>
      <c r="H93" s="14" t="s">
        <v>1</v>
      </c>
      <c r="I93" s="86" t="s">
        <v>403</v>
      </c>
      <c r="J93" s="12" t="s">
        <v>192</v>
      </c>
      <c r="K93" s="13" t="s">
        <v>426</v>
      </c>
      <c r="L93" s="14" t="s">
        <v>1</v>
      </c>
      <c r="M93" s="13" t="s">
        <v>427</v>
      </c>
      <c r="N93" s="14" t="s">
        <v>1</v>
      </c>
      <c r="O93" s="13" t="s">
        <v>428</v>
      </c>
      <c r="P93" s="14" t="s">
        <v>1</v>
      </c>
      <c r="Q93" s="86" t="s">
        <v>403</v>
      </c>
      <c r="R93" s="12" t="s">
        <v>192</v>
      </c>
      <c r="S93" s="13" t="s">
        <v>429</v>
      </c>
      <c r="T93" s="14" t="s">
        <v>1</v>
      </c>
      <c r="U93" s="13" t="s">
        <v>430</v>
      </c>
      <c r="V93" s="14" t="s">
        <v>1</v>
      </c>
      <c r="W93" s="13" t="s">
        <v>431</v>
      </c>
      <c r="X93" s="14" t="s">
        <v>1</v>
      </c>
      <c r="Y93" s="86" t="s">
        <v>403</v>
      </c>
      <c r="Z93" s="12" t="s">
        <v>192</v>
      </c>
      <c r="AA93" s="13" t="s">
        <v>432</v>
      </c>
      <c r="AB93" s="14" t="s">
        <v>1</v>
      </c>
      <c r="AC93" s="13" t="s">
        <v>433</v>
      </c>
      <c r="AD93" s="14" t="s">
        <v>1</v>
      </c>
      <c r="AE93" s="13" t="s">
        <v>434</v>
      </c>
      <c r="AF93" s="14" t="s">
        <v>1</v>
      </c>
      <c r="AG93" s="86" t="s">
        <v>403</v>
      </c>
      <c r="AH93" s="12" t="s">
        <v>192</v>
      </c>
    </row>
    <row r="94" spans="1:34" ht="16.5" thickTop="1" x14ac:dyDescent="0.25">
      <c r="A94" s="26" t="s">
        <v>52</v>
      </c>
      <c r="B94" s="588">
        <f>'CEO II VG'!B10</f>
        <v>160</v>
      </c>
      <c r="C94" s="91">
        <f>'CEO II VG'!C10</f>
        <v>140</v>
      </c>
      <c r="D94" s="18">
        <f t="shared" ref="D94:D102" si="186">C94/$B94</f>
        <v>0.875</v>
      </c>
      <c r="E94" s="91" t="e">
        <f>'CEO II VG'!#REF!</f>
        <v>#REF!</v>
      </c>
      <c r="F94" s="18" t="e">
        <f>E94/$B94</f>
        <v>#REF!</v>
      </c>
      <c r="G94" s="91" t="e">
        <f>'CEO II VG'!#REF!</f>
        <v>#REF!</v>
      </c>
      <c r="H94" s="18" t="e">
        <f>G94/$B94</f>
        <v>#REF!</v>
      </c>
      <c r="I94" s="68" t="e">
        <f t="shared" ref="I94:I102" si="187">SUM(C94,E94,G94)</f>
        <v>#REF!</v>
      </c>
      <c r="J94" s="627" t="e">
        <f t="shared" ref="J94:J102" si="188">I94/($B94*3)</f>
        <v>#REF!</v>
      </c>
      <c r="K94" s="642" t="e">
        <f>'CEO II VG'!#REF!</f>
        <v>#REF!</v>
      </c>
      <c r="L94" s="609" t="e">
        <f>K94/$B94</f>
        <v>#REF!</v>
      </c>
      <c r="M94" s="642" t="e">
        <f>'CEO II VG'!#REF!</f>
        <v>#REF!</v>
      </c>
      <c r="N94" s="609" t="e">
        <f t="shared" ref="N94" si="189">M94/$B94</f>
        <v>#REF!</v>
      </c>
      <c r="O94" s="642" t="e">
        <f>'CEO II VG'!#REF!</f>
        <v>#REF!</v>
      </c>
      <c r="P94" s="609" t="e">
        <f t="shared" ref="P94" si="190">O94/$B94</f>
        <v>#REF!</v>
      </c>
      <c r="Q94" s="68" t="e">
        <f t="shared" ref="Q94:Q102" si="191">SUM(K94,M94,O94)</f>
        <v>#REF!</v>
      </c>
      <c r="R94" s="627" t="e">
        <f t="shared" ref="R94:R102" si="192">Q94/($B94*3)</f>
        <v>#REF!</v>
      </c>
      <c r="S94" s="642" t="e">
        <f>'CEO II VG'!#REF!</f>
        <v>#REF!</v>
      </c>
      <c r="T94" s="609" t="e">
        <f>S94/$B94</f>
        <v>#REF!</v>
      </c>
      <c r="U94" s="642" t="e">
        <f>'CEO II VG'!#REF!</f>
        <v>#REF!</v>
      </c>
      <c r="V94" s="609" t="e">
        <f t="shared" ref="V94" si="193">U94/$B94</f>
        <v>#REF!</v>
      </c>
      <c r="W94" s="642" t="e">
        <f>'CEO II VG'!#REF!</f>
        <v>#REF!</v>
      </c>
      <c r="X94" s="609" t="e">
        <f t="shared" ref="X94" si="194">W94/$B94</f>
        <v>#REF!</v>
      </c>
      <c r="Y94" s="68" t="e">
        <f t="shared" ref="Y94:Y102" si="195">SUM(S94,U94,W94)</f>
        <v>#REF!</v>
      </c>
      <c r="Z94" s="627" t="e">
        <f t="shared" ref="Z94:Z102" si="196">Y94/($B94*3)</f>
        <v>#REF!</v>
      </c>
      <c r="AA94" s="642" t="e">
        <f>'CEO II VG'!#REF!</f>
        <v>#REF!</v>
      </c>
      <c r="AB94" s="609" t="e">
        <f>AA94/$B94</f>
        <v>#REF!</v>
      </c>
      <c r="AC94" s="642" t="e">
        <f>'CEO II VG'!#REF!</f>
        <v>#REF!</v>
      </c>
      <c r="AD94" s="609" t="e">
        <f t="shared" ref="AD94" si="197">AC94/$B94</f>
        <v>#REF!</v>
      </c>
      <c r="AE94" s="642" t="e">
        <f>'CEO II VG'!#REF!</f>
        <v>#REF!</v>
      </c>
      <c r="AF94" s="609" t="e">
        <f t="shared" ref="AF94" si="198">AE94/$B94</f>
        <v>#REF!</v>
      </c>
      <c r="AG94" s="68" t="e">
        <f t="shared" ref="AG94:AG102" si="199">SUM(AA94,AC94,AE94)</f>
        <v>#REF!</v>
      </c>
      <c r="AH94" s="627" t="e">
        <f t="shared" ref="AH94:AH102" si="200">AG94/($B94*3)</f>
        <v>#REF!</v>
      </c>
    </row>
    <row r="95" spans="1:34" x14ac:dyDescent="0.25">
      <c r="A95" s="105" t="s">
        <v>53</v>
      </c>
      <c r="B95" s="589">
        <f>'CEO II VG'!B9</f>
        <v>44</v>
      </c>
      <c r="C95" s="92">
        <f>'CEO II VG'!C9</f>
        <v>65</v>
      </c>
      <c r="D95" s="18" t="s">
        <v>186</v>
      </c>
      <c r="E95" s="92" t="e">
        <f>'CEO II VG'!#REF!</f>
        <v>#REF!</v>
      </c>
      <c r="F95" s="18" t="s">
        <v>186</v>
      </c>
      <c r="G95" s="92" t="e">
        <f>'CEO II VG'!#REF!</f>
        <v>#REF!</v>
      </c>
      <c r="H95" s="18" t="s">
        <v>186</v>
      </c>
      <c r="I95" s="94" t="e">
        <f t="shared" si="187"/>
        <v>#REF!</v>
      </c>
      <c r="J95" s="627" t="e">
        <f t="shared" si="188"/>
        <v>#REF!</v>
      </c>
      <c r="K95" s="643" t="e">
        <f>'CEO II VG'!#REF!</f>
        <v>#REF!</v>
      </c>
      <c r="L95" s="609" t="e">
        <f>K95/$B95</f>
        <v>#REF!</v>
      </c>
      <c r="M95" s="643" t="e">
        <f>'CEO II VG'!#REF!</f>
        <v>#REF!</v>
      </c>
      <c r="N95" s="609" t="s">
        <v>186</v>
      </c>
      <c r="O95" s="643" t="e">
        <f>'CEO II VG'!#REF!</f>
        <v>#REF!</v>
      </c>
      <c r="P95" s="609" t="s">
        <v>186</v>
      </c>
      <c r="Q95" s="94" t="e">
        <f t="shared" si="191"/>
        <v>#REF!</v>
      </c>
      <c r="R95" s="627" t="e">
        <f t="shared" si="192"/>
        <v>#REF!</v>
      </c>
      <c r="S95" s="643" t="e">
        <f>'CEO II VG'!#REF!</f>
        <v>#REF!</v>
      </c>
      <c r="T95" s="609" t="e">
        <f>S95/$B95</f>
        <v>#REF!</v>
      </c>
      <c r="U95" s="643" t="e">
        <f>'CEO II VG'!#REF!</f>
        <v>#REF!</v>
      </c>
      <c r="V95" s="609" t="s">
        <v>186</v>
      </c>
      <c r="W95" s="643" t="e">
        <f>'CEO II VG'!#REF!</f>
        <v>#REF!</v>
      </c>
      <c r="X95" s="609" t="s">
        <v>186</v>
      </c>
      <c r="Y95" s="94" t="e">
        <f t="shared" si="195"/>
        <v>#REF!</v>
      </c>
      <c r="Z95" s="627" t="e">
        <f t="shared" si="196"/>
        <v>#REF!</v>
      </c>
      <c r="AA95" s="643" t="e">
        <f>'CEO II VG'!#REF!</f>
        <v>#REF!</v>
      </c>
      <c r="AB95" s="609" t="e">
        <f>AA95/$B95</f>
        <v>#REF!</v>
      </c>
      <c r="AC95" s="643" t="e">
        <f>'CEO II VG'!#REF!</f>
        <v>#REF!</v>
      </c>
      <c r="AD95" s="609" t="s">
        <v>186</v>
      </c>
      <c r="AE95" s="643" t="e">
        <f>'CEO II VG'!#REF!</f>
        <v>#REF!</v>
      </c>
      <c r="AF95" s="609" t="s">
        <v>186</v>
      </c>
      <c r="AG95" s="94" t="e">
        <f t="shared" si="199"/>
        <v>#REF!</v>
      </c>
      <c r="AH95" s="627" t="e">
        <f t="shared" si="200"/>
        <v>#REF!</v>
      </c>
    </row>
    <row r="96" spans="1:34" x14ac:dyDescent="0.25">
      <c r="A96" s="105" t="s">
        <v>54</v>
      </c>
      <c r="B96" s="589">
        <f>'CEO II VG'!B11</f>
        <v>120</v>
      </c>
      <c r="C96" s="92">
        <f>'CEO II VG'!C11</f>
        <v>250</v>
      </c>
      <c r="D96" s="18">
        <f t="shared" si="186"/>
        <v>2.0833333333333335</v>
      </c>
      <c r="E96" s="92" t="e">
        <f>'CEO II VG'!#REF!</f>
        <v>#REF!</v>
      </c>
      <c r="F96" s="18" t="e">
        <f t="shared" ref="F96:F102" si="201">E96/$B96</f>
        <v>#REF!</v>
      </c>
      <c r="G96" s="92" t="e">
        <f>'CEO II VG'!#REF!</f>
        <v>#REF!</v>
      </c>
      <c r="H96" s="18" t="e">
        <f t="shared" ref="H96:L102" si="202">G96/$B96</f>
        <v>#REF!</v>
      </c>
      <c r="I96" s="94" t="e">
        <f t="shared" si="187"/>
        <v>#REF!</v>
      </c>
      <c r="J96" s="627" t="e">
        <f t="shared" si="188"/>
        <v>#REF!</v>
      </c>
      <c r="K96" s="643" t="e">
        <f>'CEO II VG'!#REF!</f>
        <v>#REF!</v>
      </c>
      <c r="L96" s="609" t="e">
        <f t="shared" si="202"/>
        <v>#REF!</v>
      </c>
      <c r="M96" s="643" t="e">
        <f>'CEO II VG'!#REF!</f>
        <v>#REF!</v>
      </c>
      <c r="N96" s="609" t="e">
        <f t="shared" ref="N96:N102" si="203">M96/$B96</f>
        <v>#REF!</v>
      </c>
      <c r="O96" s="643" t="e">
        <f>'CEO II VG'!#REF!</f>
        <v>#REF!</v>
      </c>
      <c r="P96" s="609" t="e">
        <f t="shared" ref="P96:P102" si="204">O96/$B96</f>
        <v>#REF!</v>
      </c>
      <c r="Q96" s="94" t="e">
        <f t="shared" si="191"/>
        <v>#REF!</v>
      </c>
      <c r="R96" s="627" t="e">
        <f t="shared" si="192"/>
        <v>#REF!</v>
      </c>
      <c r="S96" s="643" t="e">
        <f>'CEO II VG'!#REF!</f>
        <v>#REF!</v>
      </c>
      <c r="T96" s="609" t="e">
        <f t="shared" ref="T96:T102" si="205">S96/$B96</f>
        <v>#REF!</v>
      </c>
      <c r="U96" s="643" t="e">
        <f>'CEO II VG'!#REF!</f>
        <v>#REF!</v>
      </c>
      <c r="V96" s="609" t="e">
        <f t="shared" ref="V96:V102" si="206">U96/$B96</f>
        <v>#REF!</v>
      </c>
      <c r="W96" s="643" t="e">
        <f>'CEO II VG'!#REF!</f>
        <v>#REF!</v>
      </c>
      <c r="X96" s="609" t="e">
        <f t="shared" ref="X96:X102" si="207">W96/$B96</f>
        <v>#REF!</v>
      </c>
      <c r="Y96" s="94" t="e">
        <f t="shared" si="195"/>
        <v>#REF!</v>
      </c>
      <c r="Z96" s="627" t="e">
        <f t="shared" si="196"/>
        <v>#REF!</v>
      </c>
      <c r="AA96" s="643" t="e">
        <f>'CEO II VG'!#REF!</f>
        <v>#REF!</v>
      </c>
      <c r="AB96" s="609" t="e">
        <f t="shared" ref="AB96:AB102" si="208">AA96/$B96</f>
        <v>#REF!</v>
      </c>
      <c r="AC96" s="643" t="e">
        <f>'CEO II VG'!#REF!</f>
        <v>#REF!</v>
      </c>
      <c r="AD96" s="609" t="e">
        <f t="shared" ref="AD96:AD102" si="209">AC96/$B96</f>
        <v>#REF!</v>
      </c>
      <c r="AE96" s="643" t="e">
        <f>'CEO II VG'!#REF!</f>
        <v>#REF!</v>
      </c>
      <c r="AF96" s="609" t="e">
        <f t="shared" ref="AF96:AF102" si="210">AE96/$B96</f>
        <v>#REF!</v>
      </c>
      <c r="AG96" s="94" t="e">
        <f t="shared" si="199"/>
        <v>#REF!</v>
      </c>
      <c r="AH96" s="627" t="e">
        <f t="shared" si="200"/>
        <v>#REF!</v>
      </c>
    </row>
    <row r="97" spans="1:34" x14ac:dyDescent="0.25">
      <c r="A97" s="105" t="s">
        <v>55</v>
      </c>
      <c r="B97" s="589">
        <f>'CEO II VG'!B12</f>
        <v>108</v>
      </c>
      <c r="C97" s="92">
        <f>'CEO II VG'!C12</f>
        <v>79</v>
      </c>
      <c r="D97" s="18">
        <f t="shared" si="186"/>
        <v>0.73148148148148151</v>
      </c>
      <c r="E97" s="92" t="e">
        <f>'CEO II VG'!#REF!</f>
        <v>#REF!</v>
      </c>
      <c r="F97" s="18" t="e">
        <f t="shared" si="201"/>
        <v>#REF!</v>
      </c>
      <c r="G97" s="92" t="e">
        <f>'CEO II VG'!#REF!</f>
        <v>#REF!</v>
      </c>
      <c r="H97" s="18" t="e">
        <f t="shared" si="202"/>
        <v>#REF!</v>
      </c>
      <c r="I97" s="94" t="e">
        <f t="shared" si="187"/>
        <v>#REF!</v>
      </c>
      <c r="J97" s="627" t="e">
        <f t="shared" si="188"/>
        <v>#REF!</v>
      </c>
      <c r="K97" s="643" t="e">
        <f>'CEO II VG'!#REF!</f>
        <v>#REF!</v>
      </c>
      <c r="L97" s="609" t="e">
        <f t="shared" si="202"/>
        <v>#REF!</v>
      </c>
      <c r="M97" s="643" t="e">
        <f>'CEO II VG'!#REF!</f>
        <v>#REF!</v>
      </c>
      <c r="N97" s="609" t="e">
        <f t="shared" si="203"/>
        <v>#REF!</v>
      </c>
      <c r="O97" s="643" t="e">
        <f>'CEO II VG'!#REF!</f>
        <v>#REF!</v>
      </c>
      <c r="P97" s="609" t="e">
        <f t="shared" si="204"/>
        <v>#REF!</v>
      </c>
      <c r="Q97" s="94" t="e">
        <f t="shared" si="191"/>
        <v>#REF!</v>
      </c>
      <c r="R97" s="627" t="e">
        <f t="shared" si="192"/>
        <v>#REF!</v>
      </c>
      <c r="S97" s="643" t="e">
        <f>'CEO II VG'!#REF!</f>
        <v>#REF!</v>
      </c>
      <c r="T97" s="609" t="e">
        <f t="shared" si="205"/>
        <v>#REF!</v>
      </c>
      <c r="U97" s="643" t="e">
        <f>'CEO II VG'!#REF!</f>
        <v>#REF!</v>
      </c>
      <c r="V97" s="609" t="e">
        <f t="shared" si="206"/>
        <v>#REF!</v>
      </c>
      <c r="W97" s="643" t="e">
        <f>'CEO II VG'!#REF!</f>
        <v>#REF!</v>
      </c>
      <c r="X97" s="609" t="e">
        <f t="shared" si="207"/>
        <v>#REF!</v>
      </c>
      <c r="Y97" s="94" t="e">
        <f t="shared" si="195"/>
        <v>#REF!</v>
      </c>
      <c r="Z97" s="627" t="e">
        <f t="shared" si="196"/>
        <v>#REF!</v>
      </c>
      <c r="AA97" s="643" t="e">
        <f>'CEO II VG'!#REF!</f>
        <v>#REF!</v>
      </c>
      <c r="AB97" s="609" t="e">
        <f t="shared" si="208"/>
        <v>#REF!</v>
      </c>
      <c r="AC97" s="643" t="e">
        <f>'CEO II VG'!#REF!</f>
        <v>#REF!</v>
      </c>
      <c r="AD97" s="609" t="e">
        <f t="shared" si="209"/>
        <v>#REF!</v>
      </c>
      <c r="AE97" s="643" t="e">
        <f>'CEO II VG'!#REF!</f>
        <v>#REF!</v>
      </c>
      <c r="AF97" s="609" t="e">
        <f t="shared" si="210"/>
        <v>#REF!</v>
      </c>
      <c r="AG97" s="94" t="e">
        <f t="shared" si="199"/>
        <v>#REF!</v>
      </c>
      <c r="AH97" s="627" t="e">
        <f t="shared" si="200"/>
        <v>#REF!</v>
      </c>
    </row>
    <row r="98" spans="1:34" x14ac:dyDescent="0.25">
      <c r="A98" s="105" t="s">
        <v>56</v>
      </c>
      <c r="B98" s="589">
        <f>'CEO II VG'!B13</f>
        <v>80</v>
      </c>
      <c r="C98" s="92">
        <f>'CEO II VG'!C13</f>
        <v>0</v>
      </c>
      <c r="D98" s="18">
        <f t="shared" si="186"/>
        <v>0</v>
      </c>
      <c r="E98" s="92" t="e">
        <f>'CEO II VG'!#REF!</f>
        <v>#REF!</v>
      </c>
      <c r="F98" s="18" t="e">
        <f t="shared" si="201"/>
        <v>#REF!</v>
      </c>
      <c r="G98" s="92" t="e">
        <f>'CEO II VG'!#REF!</f>
        <v>#REF!</v>
      </c>
      <c r="H98" s="18" t="e">
        <f t="shared" si="202"/>
        <v>#REF!</v>
      </c>
      <c r="I98" s="94" t="e">
        <f t="shared" si="187"/>
        <v>#REF!</v>
      </c>
      <c r="J98" s="627" t="e">
        <f t="shared" si="188"/>
        <v>#REF!</v>
      </c>
      <c r="K98" s="643" t="e">
        <f>'CEO II VG'!#REF!</f>
        <v>#REF!</v>
      </c>
      <c r="L98" s="609" t="e">
        <f t="shared" si="202"/>
        <v>#REF!</v>
      </c>
      <c r="M98" s="643" t="e">
        <f>'CEO II VG'!#REF!</f>
        <v>#REF!</v>
      </c>
      <c r="N98" s="609" t="e">
        <f t="shared" si="203"/>
        <v>#REF!</v>
      </c>
      <c r="O98" s="643" t="e">
        <f>'CEO II VG'!#REF!</f>
        <v>#REF!</v>
      </c>
      <c r="P98" s="609" t="e">
        <f t="shared" si="204"/>
        <v>#REF!</v>
      </c>
      <c r="Q98" s="94" t="e">
        <f t="shared" si="191"/>
        <v>#REF!</v>
      </c>
      <c r="R98" s="627" t="e">
        <f t="shared" si="192"/>
        <v>#REF!</v>
      </c>
      <c r="S98" s="643" t="e">
        <f>'CEO II VG'!#REF!</f>
        <v>#REF!</v>
      </c>
      <c r="T98" s="609" t="e">
        <f t="shared" si="205"/>
        <v>#REF!</v>
      </c>
      <c r="U98" s="643" t="e">
        <f>'CEO II VG'!#REF!</f>
        <v>#REF!</v>
      </c>
      <c r="V98" s="609" t="e">
        <f t="shared" si="206"/>
        <v>#REF!</v>
      </c>
      <c r="W98" s="643" t="e">
        <f>'CEO II VG'!#REF!</f>
        <v>#REF!</v>
      </c>
      <c r="X98" s="609" t="e">
        <f t="shared" si="207"/>
        <v>#REF!</v>
      </c>
      <c r="Y98" s="94" t="e">
        <f t="shared" si="195"/>
        <v>#REF!</v>
      </c>
      <c r="Z98" s="627" t="e">
        <f t="shared" si="196"/>
        <v>#REF!</v>
      </c>
      <c r="AA98" s="643" t="e">
        <f>'CEO II VG'!#REF!</f>
        <v>#REF!</v>
      </c>
      <c r="AB98" s="609" t="e">
        <f t="shared" si="208"/>
        <v>#REF!</v>
      </c>
      <c r="AC98" s="643" t="e">
        <f>'CEO II VG'!#REF!</f>
        <v>#REF!</v>
      </c>
      <c r="AD98" s="609" t="e">
        <f t="shared" si="209"/>
        <v>#REF!</v>
      </c>
      <c r="AE98" s="643" t="e">
        <f>'CEO II VG'!#REF!</f>
        <v>#REF!</v>
      </c>
      <c r="AF98" s="609" t="e">
        <f t="shared" si="210"/>
        <v>#REF!</v>
      </c>
      <c r="AG98" s="94" t="e">
        <f t="shared" si="199"/>
        <v>#REF!</v>
      </c>
      <c r="AH98" s="627" t="e">
        <f t="shared" si="200"/>
        <v>#REF!</v>
      </c>
    </row>
    <row r="99" spans="1:34" x14ac:dyDescent="0.25">
      <c r="A99" s="147" t="s">
        <v>57</v>
      </c>
      <c r="B99" s="589">
        <f>'CEO II VG'!B15</f>
        <v>63</v>
      </c>
      <c r="C99" s="92">
        <f>'CEO II VG'!C15</f>
        <v>45</v>
      </c>
      <c r="D99" s="18">
        <f t="shared" si="186"/>
        <v>0.7142857142857143</v>
      </c>
      <c r="E99" s="92" t="e">
        <f>'CEO II VG'!#REF!</f>
        <v>#REF!</v>
      </c>
      <c r="F99" s="18" t="e">
        <f t="shared" si="201"/>
        <v>#REF!</v>
      </c>
      <c r="G99" s="92" t="e">
        <f>'CEO II VG'!#REF!</f>
        <v>#REF!</v>
      </c>
      <c r="H99" s="18" t="e">
        <f t="shared" si="202"/>
        <v>#REF!</v>
      </c>
      <c r="I99" s="94" t="e">
        <f t="shared" si="187"/>
        <v>#REF!</v>
      </c>
      <c r="J99" s="627" t="e">
        <f t="shared" si="188"/>
        <v>#REF!</v>
      </c>
      <c r="K99" s="643" t="e">
        <f>'CEO II VG'!#REF!</f>
        <v>#REF!</v>
      </c>
      <c r="L99" s="609" t="e">
        <f t="shared" si="202"/>
        <v>#REF!</v>
      </c>
      <c r="M99" s="643" t="e">
        <f>'CEO II VG'!#REF!</f>
        <v>#REF!</v>
      </c>
      <c r="N99" s="609" t="e">
        <f t="shared" si="203"/>
        <v>#REF!</v>
      </c>
      <c r="O99" s="643" t="e">
        <f>'CEO II VG'!#REF!</f>
        <v>#REF!</v>
      </c>
      <c r="P99" s="609" t="e">
        <f t="shared" si="204"/>
        <v>#REF!</v>
      </c>
      <c r="Q99" s="94" t="e">
        <f t="shared" si="191"/>
        <v>#REF!</v>
      </c>
      <c r="R99" s="627" t="e">
        <f t="shared" si="192"/>
        <v>#REF!</v>
      </c>
      <c r="S99" s="643" t="e">
        <f>'CEO II VG'!#REF!</f>
        <v>#REF!</v>
      </c>
      <c r="T99" s="609" t="e">
        <f t="shared" si="205"/>
        <v>#REF!</v>
      </c>
      <c r="U99" s="643" t="e">
        <f>'CEO II VG'!#REF!</f>
        <v>#REF!</v>
      </c>
      <c r="V99" s="609" t="e">
        <f t="shared" si="206"/>
        <v>#REF!</v>
      </c>
      <c r="W99" s="643" t="e">
        <f>'CEO II VG'!#REF!</f>
        <v>#REF!</v>
      </c>
      <c r="X99" s="609" t="e">
        <f t="shared" si="207"/>
        <v>#REF!</v>
      </c>
      <c r="Y99" s="94" t="e">
        <f t="shared" si="195"/>
        <v>#REF!</v>
      </c>
      <c r="Z99" s="627" t="e">
        <f t="shared" si="196"/>
        <v>#REF!</v>
      </c>
      <c r="AA99" s="643" t="e">
        <f>'CEO II VG'!#REF!</f>
        <v>#REF!</v>
      </c>
      <c r="AB99" s="609" t="e">
        <f t="shared" si="208"/>
        <v>#REF!</v>
      </c>
      <c r="AC99" s="643" t="e">
        <f>'CEO II VG'!#REF!</f>
        <v>#REF!</v>
      </c>
      <c r="AD99" s="609" t="e">
        <f t="shared" si="209"/>
        <v>#REF!</v>
      </c>
      <c r="AE99" s="643" t="e">
        <f>'CEO II VG'!#REF!</f>
        <v>#REF!</v>
      </c>
      <c r="AF99" s="609" t="e">
        <f t="shared" si="210"/>
        <v>#REF!</v>
      </c>
      <c r="AG99" s="94" t="e">
        <f t="shared" si="199"/>
        <v>#REF!</v>
      </c>
      <c r="AH99" s="627" t="e">
        <f t="shared" si="200"/>
        <v>#REF!</v>
      </c>
    </row>
    <row r="100" spans="1:34" ht="24" x14ac:dyDescent="0.25">
      <c r="A100" s="147" t="s">
        <v>58</v>
      </c>
      <c r="B100" s="589">
        <f>'CEO II VG'!B16</f>
        <v>10</v>
      </c>
      <c r="C100" s="92">
        <f>'CEO II VG'!C16</f>
        <v>16</v>
      </c>
      <c r="D100" s="18">
        <f t="shared" si="186"/>
        <v>1.6</v>
      </c>
      <c r="E100" s="92" t="e">
        <f>'CEO II VG'!#REF!</f>
        <v>#REF!</v>
      </c>
      <c r="F100" s="18" t="e">
        <f t="shared" si="201"/>
        <v>#REF!</v>
      </c>
      <c r="G100" s="92" t="e">
        <f>'CEO II VG'!#REF!</f>
        <v>#REF!</v>
      </c>
      <c r="H100" s="18" t="e">
        <f t="shared" si="202"/>
        <v>#REF!</v>
      </c>
      <c r="I100" s="94" t="e">
        <f t="shared" si="187"/>
        <v>#REF!</v>
      </c>
      <c r="J100" s="627" t="e">
        <f t="shared" si="188"/>
        <v>#REF!</v>
      </c>
      <c r="K100" s="643" t="e">
        <f>'CEO II VG'!#REF!</f>
        <v>#REF!</v>
      </c>
      <c r="L100" s="609" t="e">
        <f t="shared" si="202"/>
        <v>#REF!</v>
      </c>
      <c r="M100" s="643" t="e">
        <f>'CEO II VG'!#REF!</f>
        <v>#REF!</v>
      </c>
      <c r="N100" s="609" t="e">
        <f t="shared" si="203"/>
        <v>#REF!</v>
      </c>
      <c r="O100" s="643" t="e">
        <f>'CEO II VG'!#REF!</f>
        <v>#REF!</v>
      </c>
      <c r="P100" s="609" t="e">
        <f t="shared" si="204"/>
        <v>#REF!</v>
      </c>
      <c r="Q100" s="94" t="e">
        <f t="shared" si="191"/>
        <v>#REF!</v>
      </c>
      <c r="R100" s="627" t="e">
        <f t="shared" si="192"/>
        <v>#REF!</v>
      </c>
      <c r="S100" s="643" t="e">
        <f>'CEO II VG'!#REF!</f>
        <v>#REF!</v>
      </c>
      <c r="T100" s="609" t="e">
        <f t="shared" si="205"/>
        <v>#REF!</v>
      </c>
      <c r="U100" s="643" t="e">
        <f>'CEO II VG'!#REF!</f>
        <v>#REF!</v>
      </c>
      <c r="V100" s="609" t="e">
        <f t="shared" si="206"/>
        <v>#REF!</v>
      </c>
      <c r="W100" s="643" t="e">
        <f>'CEO II VG'!#REF!</f>
        <v>#REF!</v>
      </c>
      <c r="X100" s="609" t="e">
        <f t="shared" si="207"/>
        <v>#REF!</v>
      </c>
      <c r="Y100" s="94" t="e">
        <f t="shared" si="195"/>
        <v>#REF!</v>
      </c>
      <c r="Z100" s="627" t="e">
        <f t="shared" si="196"/>
        <v>#REF!</v>
      </c>
      <c r="AA100" s="643" t="e">
        <f>'CEO II VG'!#REF!</f>
        <v>#REF!</v>
      </c>
      <c r="AB100" s="609" t="e">
        <f t="shared" si="208"/>
        <v>#REF!</v>
      </c>
      <c r="AC100" s="643" t="e">
        <f>'CEO II VG'!#REF!</f>
        <v>#REF!</v>
      </c>
      <c r="AD100" s="609" t="e">
        <f t="shared" si="209"/>
        <v>#REF!</v>
      </c>
      <c r="AE100" s="643" t="e">
        <f>'CEO II VG'!#REF!</f>
        <v>#REF!</v>
      </c>
      <c r="AF100" s="609" t="e">
        <f t="shared" si="210"/>
        <v>#REF!</v>
      </c>
      <c r="AG100" s="94" t="e">
        <f t="shared" si="199"/>
        <v>#REF!</v>
      </c>
      <c r="AH100" s="627" t="e">
        <f t="shared" si="200"/>
        <v>#REF!</v>
      </c>
    </row>
    <row r="101" spans="1:34" ht="24.75" thickBot="1" x14ac:dyDescent="0.3">
      <c r="A101" s="106" t="s">
        <v>59</v>
      </c>
      <c r="B101" s="590" t="e">
        <f>'CEO II VG'!#REF!</f>
        <v>#REF!</v>
      </c>
      <c r="C101" s="97" t="e">
        <f>'CEO II VG'!#REF!</f>
        <v>#REF!</v>
      </c>
      <c r="D101" s="107" t="e">
        <f t="shared" si="186"/>
        <v>#REF!</v>
      </c>
      <c r="E101" s="97" t="e">
        <f>'CEO II VG'!#REF!</f>
        <v>#REF!</v>
      </c>
      <c r="F101" s="107" t="e">
        <f t="shared" si="201"/>
        <v>#REF!</v>
      </c>
      <c r="G101" s="97" t="e">
        <f>'CEO II VG'!#REF!</f>
        <v>#REF!</v>
      </c>
      <c r="H101" s="107" t="e">
        <f t="shared" si="202"/>
        <v>#REF!</v>
      </c>
      <c r="I101" s="99" t="e">
        <f t="shared" si="187"/>
        <v>#REF!</v>
      </c>
      <c r="J101" s="626" t="e">
        <f t="shared" si="188"/>
        <v>#REF!</v>
      </c>
      <c r="K101" s="644" t="e">
        <f>'CEO II VG'!#REF!</f>
        <v>#REF!</v>
      </c>
      <c r="L101" s="608" t="e">
        <f t="shared" si="202"/>
        <v>#REF!</v>
      </c>
      <c r="M101" s="644" t="e">
        <f>'CEO II VG'!#REF!</f>
        <v>#REF!</v>
      </c>
      <c r="N101" s="608" t="e">
        <f t="shared" si="203"/>
        <v>#REF!</v>
      </c>
      <c r="O101" s="644" t="e">
        <f>'CEO II VG'!#REF!</f>
        <v>#REF!</v>
      </c>
      <c r="P101" s="608" t="e">
        <f t="shared" si="204"/>
        <v>#REF!</v>
      </c>
      <c r="Q101" s="99" t="e">
        <f t="shared" si="191"/>
        <v>#REF!</v>
      </c>
      <c r="R101" s="626" t="e">
        <f t="shared" si="192"/>
        <v>#REF!</v>
      </c>
      <c r="S101" s="644" t="e">
        <f>'CEO II VG'!#REF!</f>
        <v>#REF!</v>
      </c>
      <c r="T101" s="608" t="e">
        <f t="shared" si="205"/>
        <v>#REF!</v>
      </c>
      <c r="U101" s="644" t="e">
        <f>'CEO II VG'!#REF!</f>
        <v>#REF!</v>
      </c>
      <c r="V101" s="608" t="e">
        <f t="shared" si="206"/>
        <v>#REF!</v>
      </c>
      <c r="W101" s="644" t="e">
        <f>'CEO II VG'!#REF!</f>
        <v>#REF!</v>
      </c>
      <c r="X101" s="608" t="e">
        <f t="shared" si="207"/>
        <v>#REF!</v>
      </c>
      <c r="Y101" s="99" t="e">
        <f t="shared" si="195"/>
        <v>#REF!</v>
      </c>
      <c r="Z101" s="626" t="e">
        <f t="shared" si="196"/>
        <v>#REF!</v>
      </c>
      <c r="AA101" s="644" t="e">
        <f>'CEO II VG'!#REF!</f>
        <v>#REF!</v>
      </c>
      <c r="AB101" s="608" t="e">
        <f t="shared" si="208"/>
        <v>#REF!</v>
      </c>
      <c r="AC101" s="644" t="e">
        <f>'CEO II VG'!#REF!</f>
        <v>#REF!</v>
      </c>
      <c r="AD101" s="608" t="e">
        <f t="shared" si="209"/>
        <v>#REF!</v>
      </c>
      <c r="AE101" s="644" t="e">
        <f>'CEO II VG'!#REF!</f>
        <v>#REF!</v>
      </c>
      <c r="AF101" s="608" t="e">
        <f t="shared" si="210"/>
        <v>#REF!</v>
      </c>
      <c r="AG101" s="99" t="e">
        <f t="shared" si="199"/>
        <v>#REF!</v>
      </c>
      <c r="AH101" s="626" t="e">
        <f t="shared" si="200"/>
        <v>#REF!</v>
      </c>
    </row>
    <row r="102" spans="1:34" ht="16.5" thickBot="1" x14ac:dyDescent="0.3">
      <c r="A102" s="5" t="s">
        <v>359</v>
      </c>
      <c r="B102" s="655" t="e">
        <f>SUM(B94:B101)</f>
        <v>#REF!</v>
      </c>
      <c r="C102" s="7" t="e">
        <f>SUM(C94:C101)</f>
        <v>#REF!</v>
      </c>
      <c r="D102" s="21" t="e">
        <f t="shared" si="186"/>
        <v>#REF!</v>
      </c>
      <c r="E102" s="7" t="e">
        <f>SUM(E94:E101)</f>
        <v>#REF!</v>
      </c>
      <c r="F102" s="21" t="e">
        <f t="shared" si="201"/>
        <v>#REF!</v>
      </c>
      <c r="G102" s="7" t="e">
        <f>SUM(G94:G101)</f>
        <v>#REF!</v>
      </c>
      <c r="H102" s="21" t="e">
        <f t="shared" si="202"/>
        <v>#REF!</v>
      </c>
      <c r="I102" s="71" t="e">
        <f t="shared" si="187"/>
        <v>#REF!</v>
      </c>
      <c r="J102" s="654" t="e">
        <f t="shared" si="188"/>
        <v>#REF!</v>
      </c>
      <c r="K102" s="638" t="e">
        <f>SUM(K94:K101)</f>
        <v>#REF!</v>
      </c>
      <c r="L102" s="653" t="e">
        <f t="shared" si="202"/>
        <v>#REF!</v>
      </c>
      <c r="M102" s="638" t="e">
        <f t="shared" ref="M102" si="211">SUM(M94:M101)</f>
        <v>#REF!</v>
      </c>
      <c r="N102" s="653" t="e">
        <f t="shared" si="203"/>
        <v>#REF!</v>
      </c>
      <c r="O102" s="638" t="e">
        <f t="shared" ref="O102" si="212">SUM(O94:O101)</f>
        <v>#REF!</v>
      </c>
      <c r="P102" s="653" t="e">
        <f t="shared" si="204"/>
        <v>#REF!</v>
      </c>
      <c r="Q102" s="71" t="e">
        <f t="shared" si="191"/>
        <v>#REF!</v>
      </c>
      <c r="R102" s="654" t="e">
        <f t="shared" si="192"/>
        <v>#REF!</v>
      </c>
      <c r="S102" s="638" t="e">
        <f>SUM(S94:S101)</f>
        <v>#REF!</v>
      </c>
      <c r="T102" s="653" t="e">
        <f t="shared" si="205"/>
        <v>#REF!</v>
      </c>
      <c r="U102" s="638" t="e">
        <f t="shared" ref="U102" si="213">SUM(U94:U101)</f>
        <v>#REF!</v>
      </c>
      <c r="V102" s="653" t="e">
        <f t="shared" si="206"/>
        <v>#REF!</v>
      </c>
      <c r="W102" s="638" t="e">
        <f t="shared" ref="W102" si="214">SUM(W94:W101)</f>
        <v>#REF!</v>
      </c>
      <c r="X102" s="653" t="e">
        <f t="shared" si="207"/>
        <v>#REF!</v>
      </c>
      <c r="Y102" s="71" t="e">
        <f t="shared" si="195"/>
        <v>#REF!</v>
      </c>
      <c r="Z102" s="654" t="e">
        <f t="shared" si="196"/>
        <v>#REF!</v>
      </c>
      <c r="AA102" s="638" t="e">
        <f>SUM(AA94:AA101)</f>
        <v>#REF!</v>
      </c>
      <c r="AB102" s="653" t="e">
        <f t="shared" si="208"/>
        <v>#REF!</v>
      </c>
      <c r="AC102" s="638" t="e">
        <f t="shared" ref="AC102" si="215">SUM(AC94:AC101)</f>
        <v>#REF!</v>
      </c>
      <c r="AD102" s="653" t="e">
        <f t="shared" si="209"/>
        <v>#REF!</v>
      </c>
      <c r="AE102" s="638" t="e">
        <f t="shared" ref="AE102" si="216">SUM(AE94:AE101)</f>
        <v>#REF!</v>
      </c>
      <c r="AF102" s="653" t="e">
        <f t="shared" si="210"/>
        <v>#REF!</v>
      </c>
      <c r="AG102" s="71" t="e">
        <f t="shared" si="199"/>
        <v>#REF!</v>
      </c>
      <c r="AH102" s="654" t="e">
        <f t="shared" si="200"/>
        <v>#REF!</v>
      </c>
    </row>
    <row r="104" spans="1:34" x14ac:dyDescent="0.25">
      <c r="A104" s="1009" t="s">
        <v>442</v>
      </c>
      <c r="B104" s="1001"/>
      <c r="C104" s="1001"/>
      <c r="D104" s="1001"/>
      <c r="E104" s="1001"/>
      <c r="F104" s="1001"/>
      <c r="G104" s="1001"/>
      <c r="H104" s="1001"/>
      <c r="I104" s="1001"/>
      <c r="J104" s="1001"/>
      <c r="K104" s="1001"/>
      <c r="L104" s="1001"/>
      <c r="M104" s="1001"/>
      <c r="N104" s="1001"/>
      <c r="O104" s="1001"/>
      <c r="P104" s="1001"/>
      <c r="Q104" s="1001"/>
      <c r="R104" s="1001"/>
      <c r="S104" s="1001"/>
      <c r="T104" s="1001"/>
      <c r="U104" s="1001"/>
      <c r="V104" s="1001"/>
      <c r="W104" s="1001"/>
      <c r="X104" s="1001"/>
      <c r="Y104" s="1001"/>
      <c r="Z104" s="1001"/>
    </row>
    <row r="105" spans="1:34" ht="24.75" thickBot="1" x14ac:dyDescent="0.3">
      <c r="A105" s="13" t="s">
        <v>14</v>
      </c>
      <c r="B105" s="11" t="s">
        <v>164</v>
      </c>
      <c r="C105" s="13" t="s">
        <v>423</v>
      </c>
      <c r="D105" s="14" t="s">
        <v>1</v>
      </c>
      <c r="E105" s="13" t="s">
        <v>424</v>
      </c>
      <c r="F105" s="14" t="s">
        <v>1</v>
      </c>
      <c r="G105" s="13" t="s">
        <v>425</v>
      </c>
      <c r="H105" s="14" t="s">
        <v>1</v>
      </c>
      <c r="I105" s="86" t="s">
        <v>403</v>
      </c>
      <c r="J105" s="12" t="s">
        <v>192</v>
      </c>
      <c r="K105" s="13" t="s">
        <v>426</v>
      </c>
      <c r="L105" s="14" t="s">
        <v>1</v>
      </c>
      <c r="M105" s="13" t="s">
        <v>427</v>
      </c>
      <c r="N105" s="14" t="s">
        <v>1</v>
      </c>
      <c r="O105" s="13" t="s">
        <v>428</v>
      </c>
      <c r="P105" s="14" t="s">
        <v>1</v>
      </c>
      <c r="Q105" s="86" t="s">
        <v>403</v>
      </c>
      <c r="R105" s="12" t="s">
        <v>192</v>
      </c>
      <c r="S105" s="13" t="s">
        <v>429</v>
      </c>
      <c r="T105" s="14" t="s">
        <v>1</v>
      </c>
      <c r="U105" s="13" t="s">
        <v>430</v>
      </c>
      <c r="V105" s="14" t="s">
        <v>1</v>
      </c>
      <c r="W105" s="13" t="s">
        <v>431</v>
      </c>
      <c r="X105" s="14" t="s">
        <v>1</v>
      </c>
      <c r="Y105" s="86" t="s">
        <v>403</v>
      </c>
      <c r="Z105" s="12" t="s">
        <v>192</v>
      </c>
      <c r="AA105" s="13" t="s">
        <v>432</v>
      </c>
      <c r="AB105" s="14" t="s">
        <v>1</v>
      </c>
      <c r="AC105" s="13" t="s">
        <v>433</v>
      </c>
      <c r="AD105" s="14" t="s">
        <v>1</v>
      </c>
      <c r="AE105" s="13" t="s">
        <v>434</v>
      </c>
      <c r="AF105" s="14" t="s">
        <v>1</v>
      </c>
      <c r="AG105" s="86" t="s">
        <v>403</v>
      </c>
      <c r="AH105" s="12" t="s">
        <v>192</v>
      </c>
    </row>
    <row r="106" spans="1:34" ht="16.5" thickTop="1" x14ac:dyDescent="0.25">
      <c r="A106" s="77" t="s">
        <v>8</v>
      </c>
      <c r="B106" s="588">
        <f>'AMA_UBS V Medeiros'!B9</f>
        <v>522</v>
      </c>
      <c r="C106" s="91">
        <f>'AMA_UBS V Medeiros'!C9</f>
        <v>522</v>
      </c>
      <c r="D106" s="18">
        <f t="shared" ref="D106:D112" si="217">C106/$B106</f>
        <v>1</v>
      </c>
      <c r="E106" s="91" t="e">
        <f>'AMA_UBS V Medeiros'!#REF!</f>
        <v>#REF!</v>
      </c>
      <c r="F106" s="18" t="e">
        <f t="shared" ref="F106:F112" si="218">E106/$B106</f>
        <v>#REF!</v>
      </c>
      <c r="G106" s="91" t="e">
        <f>'AMA_UBS V Medeiros'!#REF!</f>
        <v>#REF!</v>
      </c>
      <c r="H106" s="18" t="e">
        <f t="shared" ref="H106:L112" si="219">G106/$B106</f>
        <v>#REF!</v>
      </c>
      <c r="I106" s="68" t="e">
        <f t="shared" ref="I106:I112" si="220">SUM(C106,E106,G106)</f>
        <v>#REF!</v>
      </c>
      <c r="J106" s="627" t="e">
        <f t="shared" ref="J106:J112" si="221">I106/($B106*3)</f>
        <v>#REF!</v>
      </c>
      <c r="K106" s="642" t="e">
        <f>'AMA_UBS V Medeiros'!#REF!</f>
        <v>#REF!</v>
      </c>
      <c r="L106" s="609" t="e">
        <f t="shared" si="219"/>
        <v>#REF!</v>
      </c>
      <c r="M106" s="642" t="e">
        <f>'AMA_UBS V Medeiros'!#REF!</f>
        <v>#REF!</v>
      </c>
      <c r="N106" s="609" t="e">
        <f t="shared" ref="N106:N112" si="222">M106/$B106</f>
        <v>#REF!</v>
      </c>
      <c r="O106" s="642" t="e">
        <f>'AMA_UBS V Medeiros'!#REF!</f>
        <v>#REF!</v>
      </c>
      <c r="P106" s="609" t="e">
        <f t="shared" ref="P106:P112" si="223">O106/$B106</f>
        <v>#REF!</v>
      </c>
      <c r="Q106" s="68" t="e">
        <f t="shared" ref="Q106:Q112" si="224">SUM(K106,M106,O106)</f>
        <v>#REF!</v>
      </c>
      <c r="R106" s="627" t="e">
        <f t="shared" ref="R106:R112" si="225">Q106/($B106*3)</f>
        <v>#REF!</v>
      </c>
      <c r="S106" s="642" t="e">
        <f>'AMA_UBS V Medeiros'!#REF!</f>
        <v>#REF!</v>
      </c>
      <c r="T106" s="609" t="e">
        <f t="shared" ref="T106:T112" si="226">S106/$B106</f>
        <v>#REF!</v>
      </c>
      <c r="U106" s="642" t="e">
        <f>'AMA_UBS V Medeiros'!#REF!</f>
        <v>#REF!</v>
      </c>
      <c r="V106" s="609" t="e">
        <f t="shared" ref="V106:V112" si="227">U106/$B106</f>
        <v>#REF!</v>
      </c>
      <c r="W106" s="642" t="e">
        <f>'AMA_UBS V Medeiros'!#REF!</f>
        <v>#REF!</v>
      </c>
      <c r="X106" s="609" t="e">
        <f t="shared" ref="X106:X112" si="228">W106/$B106</f>
        <v>#REF!</v>
      </c>
      <c r="Y106" s="68" t="e">
        <f t="shared" ref="Y106:Y112" si="229">SUM(S106,U106,W106)</f>
        <v>#REF!</v>
      </c>
      <c r="Z106" s="627" t="e">
        <f t="shared" ref="Z106:Z112" si="230">Y106/($B106*3)</f>
        <v>#REF!</v>
      </c>
      <c r="AA106" s="642" t="e">
        <f>'AMA_UBS V Medeiros'!#REF!</f>
        <v>#REF!</v>
      </c>
      <c r="AB106" s="609" t="e">
        <f t="shared" ref="AB106:AB112" si="231">AA106/$B106</f>
        <v>#REF!</v>
      </c>
      <c r="AC106" s="642" t="e">
        <f>'AMA_UBS V Medeiros'!#REF!</f>
        <v>#REF!</v>
      </c>
      <c r="AD106" s="609" t="e">
        <f t="shared" ref="AD106:AD112" si="232">AC106/$B106</f>
        <v>#REF!</v>
      </c>
      <c r="AE106" s="642" t="e">
        <f>'AMA_UBS V Medeiros'!#REF!</f>
        <v>#REF!</v>
      </c>
      <c r="AF106" s="609" t="e">
        <f t="shared" ref="AF106:AF112" si="233">AE106/$B106</f>
        <v>#REF!</v>
      </c>
      <c r="AG106" s="68" t="e">
        <f t="shared" ref="AG106:AG112" si="234">SUM(AA106,AC106,AE106)</f>
        <v>#REF!</v>
      </c>
      <c r="AH106" s="627" t="e">
        <f t="shared" ref="AH106:AH112" si="235">AG106/($B106*3)</f>
        <v>#REF!</v>
      </c>
    </row>
    <row r="107" spans="1:34" x14ac:dyDescent="0.25">
      <c r="A107" s="77" t="s">
        <v>9</v>
      </c>
      <c r="B107" s="589">
        <f>'AMA_UBS V Medeiros'!B10</f>
        <v>78</v>
      </c>
      <c r="C107" s="92">
        <f>'AMA_UBS V Medeiros'!C10</f>
        <v>89</v>
      </c>
      <c r="D107" s="103">
        <f t="shared" si="217"/>
        <v>1.141025641025641</v>
      </c>
      <c r="E107" s="92" t="e">
        <f>'AMA_UBS V Medeiros'!#REF!</f>
        <v>#REF!</v>
      </c>
      <c r="F107" s="103" t="e">
        <f t="shared" si="218"/>
        <v>#REF!</v>
      </c>
      <c r="G107" s="92" t="e">
        <f>'AMA_UBS V Medeiros'!#REF!</f>
        <v>#REF!</v>
      </c>
      <c r="H107" s="103" t="e">
        <f t="shared" si="219"/>
        <v>#REF!</v>
      </c>
      <c r="I107" s="94" t="e">
        <f t="shared" si="220"/>
        <v>#REF!</v>
      </c>
      <c r="J107" s="625" t="e">
        <f t="shared" si="221"/>
        <v>#REF!</v>
      </c>
      <c r="K107" s="643" t="e">
        <f>'AMA_UBS V Medeiros'!#REF!</f>
        <v>#REF!</v>
      </c>
      <c r="L107" s="607" t="e">
        <f t="shared" si="219"/>
        <v>#REF!</v>
      </c>
      <c r="M107" s="643" t="e">
        <f>'AMA_UBS V Medeiros'!#REF!</f>
        <v>#REF!</v>
      </c>
      <c r="N107" s="607" t="e">
        <f t="shared" si="222"/>
        <v>#REF!</v>
      </c>
      <c r="O107" s="643" t="e">
        <f>'AMA_UBS V Medeiros'!#REF!</f>
        <v>#REF!</v>
      </c>
      <c r="P107" s="607" t="e">
        <f t="shared" si="223"/>
        <v>#REF!</v>
      </c>
      <c r="Q107" s="94" t="e">
        <f t="shared" si="224"/>
        <v>#REF!</v>
      </c>
      <c r="R107" s="625" t="e">
        <f t="shared" si="225"/>
        <v>#REF!</v>
      </c>
      <c r="S107" s="643" t="e">
        <f>'AMA_UBS V Medeiros'!#REF!</f>
        <v>#REF!</v>
      </c>
      <c r="T107" s="607" t="e">
        <f t="shared" si="226"/>
        <v>#REF!</v>
      </c>
      <c r="U107" s="643" t="e">
        <f>'AMA_UBS V Medeiros'!#REF!</f>
        <v>#REF!</v>
      </c>
      <c r="V107" s="607" t="e">
        <f t="shared" si="227"/>
        <v>#REF!</v>
      </c>
      <c r="W107" s="643" t="e">
        <f>'AMA_UBS V Medeiros'!#REF!</f>
        <v>#REF!</v>
      </c>
      <c r="X107" s="607" t="e">
        <f t="shared" si="228"/>
        <v>#REF!</v>
      </c>
      <c r="Y107" s="94" t="e">
        <f t="shared" si="229"/>
        <v>#REF!</v>
      </c>
      <c r="Z107" s="625" t="e">
        <f t="shared" si="230"/>
        <v>#REF!</v>
      </c>
      <c r="AA107" s="643" t="e">
        <f>'AMA_UBS V Medeiros'!#REF!</f>
        <v>#REF!</v>
      </c>
      <c r="AB107" s="607" t="e">
        <f t="shared" si="231"/>
        <v>#REF!</v>
      </c>
      <c r="AC107" s="643" t="e">
        <f>'AMA_UBS V Medeiros'!#REF!</f>
        <v>#REF!</v>
      </c>
      <c r="AD107" s="607" t="e">
        <f t="shared" si="232"/>
        <v>#REF!</v>
      </c>
      <c r="AE107" s="643" t="e">
        <f>'AMA_UBS V Medeiros'!#REF!</f>
        <v>#REF!</v>
      </c>
      <c r="AF107" s="607" t="e">
        <f t="shared" si="233"/>
        <v>#REF!</v>
      </c>
      <c r="AG107" s="94" t="e">
        <f t="shared" si="234"/>
        <v>#REF!</v>
      </c>
      <c r="AH107" s="625" t="e">
        <f t="shared" si="235"/>
        <v>#REF!</v>
      </c>
    </row>
    <row r="108" spans="1:34" x14ac:dyDescent="0.25">
      <c r="A108" s="77" t="s">
        <v>10</v>
      </c>
      <c r="B108" s="589">
        <f>'AMA_UBS V Medeiros'!B12</f>
        <v>1320</v>
      </c>
      <c r="C108" s="92">
        <f>'AMA_UBS V Medeiros'!C12</f>
        <v>910</v>
      </c>
      <c r="D108" s="103">
        <f t="shared" si="217"/>
        <v>0.68939393939393945</v>
      </c>
      <c r="E108" s="92" t="e">
        <f>'AMA_UBS V Medeiros'!#REF!</f>
        <v>#REF!</v>
      </c>
      <c r="F108" s="103" t="e">
        <f t="shared" si="218"/>
        <v>#REF!</v>
      </c>
      <c r="G108" s="92" t="e">
        <f>'AMA_UBS V Medeiros'!#REF!</f>
        <v>#REF!</v>
      </c>
      <c r="H108" s="103" t="e">
        <f t="shared" si="219"/>
        <v>#REF!</v>
      </c>
      <c r="I108" s="94" t="e">
        <f t="shared" si="220"/>
        <v>#REF!</v>
      </c>
      <c r="J108" s="625" t="e">
        <f t="shared" si="221"/>
        <v>#REF!</v>
      </c>
      <c r="K108" s="643" t="e">
        <f>'AMA_UBS V Medeiros'!#REF!</f>
        <v>#REF!</v>
      </c>
      <c r="L108" s="607" t="e">
        <f t="shared" si="219"/>
        <v>#REF!</v>
      </c>
      <c r="M108" s="643" t="e">
        <f>'AMA_UBS V Medeiros'!#REF!</f>
        <v>#REF!</v>
      </c>
      <c r="N108" s="607" t="e">
        <f t="shared" si="222"/>
        <v>#REF!</v>
      </c>
      <c r="O108" s="643" t="e">
        <f>'AMA_UBS V Medeiros'!#REF!</f>
        <v>#REF!</v>
      </c>
      <c r="P108" s="607" t="e">
        <f t="shared" si="223"/>
        <v>#REF!</v>
      </c>
      <c r="Q108" s="94" t="e">
        <f t="shared" si="224"/>
        <v>#REF!</v>
      </c>
      <c r="R108" s="625" t="e">
        <f t="shared" si="225"/>
        <v>#REF!</v>
      </c>
      <c r="S108" s="643" t="e">
        <f>'AMA_UBS V Medeiros'!#REF!</f>
        <v>#REF!</v>
      </c>
      <c r="T108" s="607" t="e">
        <f t="shared" si="226"/>
        <v>#REF!</v>
      </c>
      <c r="U108" s="643" t="e">
        <f>'AMA_UBS V Medeiros'!#REF!</f>
        <v>#REF!</v>
      </c>
      <c r="V108" s="607" t="e">
        <f t="shared" si="227"/>
        <v>#REF!</v>
      </c>
      <c r="W108" s="643" t="e">
        <f>'AMA_UBS V Medeiros'!#REF!</f>
        <v>#REF!</v>
      </c>
      <c r="X108" s="607" t="e">
        <f t="shared" si="228"/>
        <v>#REF!</v>
      </c>
      <c r="Y108" s="94" t="e">
        <f t="shared" si="229"/>
        <v>#REF!</v>
      </c>
      <c r="Z108" s="625" t="e">
        <f t="shared" si="230"/>
        <v>#REF!</v>
      </c>
      <c r="AA108" s="643" t="e">
        <f>'AMA_UBS V Medeiros'!#REF!</f>
        <v>#REF!</v>
      </c>
      <c r="AB108" s="607" t="e">
        <f t="shared" si="231"/>
        <v>#REF!</v>
      </c>
      <c r="AC108" s="643" t="e">
        <f>'AMA_UBS V Medeiros'!#REF!</f>
        <v>#REF!</v>
      </c>
      <c r="AD108" s="607" t="e">
        <f t="shared" si="232"/>
        <v>#REF!</v>
      </c>
      <c r="AE108" s="643" t="e">
        <f>'AMA_UBS V Medeiros'!#REF!</f>
        <v>#REF!</v>
      </c>
      <c r="AF108" s="607" t="e">
        <f t="shared" si="233"/>
        <v>#REF!</v>
      </c>
      <c r="AG108" s="94" t="e">
        <f t="shared" si="234"/>
        <v>#REF!</v>
      </c>
      <c r="AH108" s="625" t="e">
        <f t="shared" si="235"/>
        <v>#REF!</v>
      </c>
    </row>
    <row r="109" spans="1:34" x14ac:dyDescent="0.25">
      <c r="A109" s="77" t="s">
        <v>11</v>
      </c>
      <c r="B109" s="589">
        <f>'AMA_UBS V Medeiros'!B13</f>
        <v>264</v>
      </c>
      <c r="C109" s="92">
        <f>'AMA_UBS V Medeiros'!C13</f>
        <v>0</v>
      </c>
      <c r="D109" s="103">
        <f t="shared" si="217"/>
        <v>0</v>
      </c>
      <c r="E109" s="92" t="e">
        <f>'AMA_UBS V Medeiros'!#REF!</f>
        <v>#REF!</v>
      </c>
      <c r="F109" s="103" t="e">
        <f t="shared" si="218"/>
        <v>#REF!</v>
      </c>
      <c r="G109" s="92" t="e">
        <f>'AMA_UBS V Medeiros'!#REF!</f>
        <v>#REF!</v>
      </c>
      <c r="H109" s="103" t="e">
        <f t="shared" si="219"/>
        <v>#REF!</v>
      </c>
      <c r="I109" s="94" t="e">
        <f t="shared" si="220"/>
        <v>#REF!</v>
      </c>
      <c r="J109" s="625" t="e">
        <f t="shared" si="221"/>
        <v>#REF!</v>
      </c>
      <c r="K109" s="643" t="e">
        <f>'AMA_UBS V Medeiros'!#REF!</f>
        <v>#REF!</v>
      </c>
      <c r="L109" s="607" t="e">
        <f t="shared" si="219"/>
        <v>#REF!</v>
      </c>
      <c r="M109" s="643" t="e">
        <f>'AMA_UBS V Medeiros'!#REF!</f>
        <v>#REF!</v>
      </c>
      <c r="N109" s="607" t="e">
        <f t="shared" si="222"/>
        <v>#REF!</v>
      </c>
      <c r="O109" s="643" t="e">
        <f>'AMA_UBS V Medeiros'!#REF!</f>
        <v>#REF!</v>
      </c>
      <c r="P109" s="607" t="e">
        <f t="shared" si="223"/>
        <v>#REF!</v>
      </c>
      <c r="Q109" s="94" t="e">
        <f t="shared" si="224"/>
        <v>#REF!</v>
      </c>
      <c r="R109" s="625" t="e">
        <f t="shared" si="225"/>
        <v>#REF!</v>
      </c>
      <c r="S109" s="643" t="e">
        <f>'AMA_UBS V Medeiros'!#REF!</f>
        <v>#REF!</v>
      </c>
      <c r="T109" s="607" t="e">
        <f t="shared" si="226"/>
        <v>#REF!</v>
      </c>
      <c r="U109" s="643" t="e">
        <f>'AMA_UBS V Medeiros'!#REF!</f>
        <v>#REF!</v>
      </c>
      <c r="V109" s="607" t="e">
        <f t="shared" si="227"/>
        <v>#REF!</v>
      </c>
      <c r="W109" s="643" t="e">
        <f>'AMA_UBS V Medeiros'!#REF!</f>
        <v>#REF!</v>
      </c>
      <c r="X109" s="607" t="e">
        <f t="shared" si="228"/>
        <v>#REF!</v>
      </c>
      <c r="Y109" s="94" t="e">
        <f t="shared" si="229"/>
        <v>#REF!</v>
      </c>
      <c r="Z109" s="625" t="e">
        <f t="shared" si="230"/>
        <v>#REF!</v>
      </c>
      <c r="AA109" s="643" t="e">
        <f>'AMA_UBS V Medeiros'!#REF!</f>
        <v>#REF!</v>
      </c>
      <c r="AB109" s="607" t="e">
        <f t="shared" si="231"/>
        <v>#REF!</v>
      </c>
      <c r="AC109" s="643" t="e">
        <f>'AMA_UBS V Medeiros'!#REF!</f>
        <v>#REF!</v>
      </c>
      <c r="AD109" s="607" t="e">
        <f t="shared" si="232"/>
        <v>#REF!</v>
      </c>
      <c r="AE109" s="643" t="e">
        <f>'AMA_UBS V Medeiros'!#REF!</f>
        <v>#REF!</v>
      </c>
      <c r="AF109" s="607" t="e">
        <f t="shared" si="233"/>
        <v>#REF!</v>
      </c>
      <c r="AG109" s="94" t="e">
        <f t="shared" si="234"/>
        <v>#REF!</v>
      </c>
      <c r="AH109" s="625" t="e">
        <f t="shared" si="235"/>
        <v>#REF!</v>
      </c>
    </row>
    <row r="110" spans="1:34" x14ac:dyDescent="0.25">
      <c r="A110" s="77" t="s">
        <v>12</v>
      </c>
      <c r="B110" s="589">
        <f>'AMA_UBS V Medeiros'!B14</f>
        <v>320</v>
      </c>
      <c r="C110" s="92">
        <f>'AMA_UBS V Medeiros'!C14</f>
        <v>268</v>
      </c>
      <c r="D110" s="103">
        <f t="shared" si="217"/>
        <v>0.83750000000000002</v>
      </c>
      <c r="E110" s="92" t="e">
        <f>'AMA_UBS V Medeiros'!#REF!</f>
        <v>#REF!</v>
      </c>
      <c r="F110" s="103" t="e">
        <f t="shared" si="218"/>
        <v>#REF!</v>
      </c>
      <c r="G110" s="92" t="e">
        <f>'AMA_UBS V Medeiros'!#REF!</f>
        <v>#REF!</v>
      </c>
      <c r="H110" s="103" t="e">
        <f t="shared" si="219"/>
        <v>#REF!</v>
      </c>
      <c r="I110" s="94" t="e">
        <f t="shared" si="220"/>
        <v>#REF!</v>
      </c>
      <c r="J110" s="625" t="e">
        <f t="shared" si="221"/>
        <v>#REF!</v>
      </c>
      <c r="K110" s="643" t="e">
        <f>'AMA_UBS V Medeiros'!#REF!</f>
        <v>#REF!</v>
      </c>
      <c r="L110" s="607" t="e">
        <f t="shared" si="219"/>
        <v>#REF!</v>
      </c>
      <c r="M110" s="643" t="e">
        <f>'AMA_UBS V Medeiros'!#REF!</f>
        <v>#REF!</v>
      </c>
      <c r="N110" s="607" t="e">
        <f t="shared" si="222"/>
        <v>#REF!</v>
      </c>
      <c r="O110" s="643" t="e">
        <f>'AMA_UBS V Medeiros'!#REF!</f>
        <v>#REF!</v>
      </c>
      <c r="P110" s="607" t="e">
        <f t="shared" si="223"/>
        <v>#REF!</v>
      </c>
      <c r="Q110" s="94" t="e">
        <f t="shared" si="224"/>
        <v>#REF!</v>
      </c>
      <c r="R110" s="625" t="e">
        <f t="shared" si="225"/>
        <v>#REF!</v>
      </c>
      <c r="S110" s="643" t="e">
        <f>'AMA_UBS V Medeiros'!#REF!</f>
        <v>#REF!</v>
      </c>
      <c r="T110" s="607" t="e">
        <f t="shared" si="226"/>
        <v>#REF!</v>
      </c>
      <c r="U110" s="643" t="e">
        <f>'AMA_UBS V Medeiros'!#REF!</f>
        <v>#REF!</v>
      </c>
      <c r="V110" s="607" t="e">
        <f t="shared" si="227"/>
        <v>#REF!</v>
      </c>
      <c r="W110" s="643" t="e">
        <f>'AMA_UBS V Medeiros'!#REF!</f>
        <v>#REF!</v>
      </c>
      <c r="X110" s="607" t="e">
        <f t="shared" si="228"/>
        <v>#REF!</v>
      </c>
      <c r="Y110" s="94" t="e">
        <f t="shared" si="229"/>
        <v>#REF!</v>
      </c>
      <c r="Z110" s="625" t="e">
        <f t="shared" si="230"/>
        <v>#REF!</v>
      </c>
      <c r="AA110" s="643" t="e">
        <f>'AMA_UBS V Medeiros'!#REF!</f>
        <v>#REF!</v>
      </c>
      <c r="AB110" s="607" t="e">
        <f t="shared" si="231"/>
        <v>#REF!</v>
      </c>
      <c r="AC110" s="643" t="e">
        <f>'AMA_UBS V Medeiros'!#REF!</f>
        <v>#REF!</v>
      </c>
      <c r="AD110" s="607" t="e">
        <f t="shared" si="232"/>
        <v>#REF!</v>
      </c>
      <c r="AE110" s="643" t="e">
        <f>'AMA_UBS V Medeiros'!#REF!</f>
        <v>#REF!</v>
      </c>
      <c r="AF110" s="607" t="e">
        <f t="shared" si="233"/>
        <v>#REF!</v>
      </c>
      <c r="AG110" s="94" t="e">
        <f t="shared" si="234"/>
        <v>#REF!</v>
      </c>
      <c r="AH110" s="625" t="e">
        <f t="shared" si="235"/>
        <v>#REF!</v>
      </c>
    </row>
    <row r="111" spans="1:34" ht="16.5" thickBot="1" x14ac:dyDescent="0.3">
      <c r="A111" s="96" t="s">
        <v>13</v>
      </c>
      <c r="B111" s="590">
        <f>'AMA_UBS V Medeiros'!B18</f>
        <v>792</v>
      </c>
      <c r="C111" s="97">
        <f>'AMA_UBS V Medeiros'!C18</f>
        <v>419</v>
      </c>
      <c r="D111" s="107">
        <f t="shared" si="217"/>
        <v>0.52904040404040409</v>
      </c>
      <c r="E111" s="97" t="e">
        <f>'AMA_UBS V Medeiros'!#REF!</f>
        <v>#REF!</v>
      </c>
      <c r="F111" s="107" t="e">
        <f t="shared" si="218"/>
        <v>#REF!</v>
      </c>
      <c r="G111" s="97" t="e">
        <f>'AMA_UBS V Medeiros'!#REF!</f>
        <v>#REF!</v>
      </c>
      <c r="H111" s="107" t="e">
        <f t="shared" si="219"/>
        <v>#REF!</v>
      </c>
      <c r="I111" s="99" t="e">
        <f t="shared" si="220"/>
        <v>#REF!</v>
      </c>
      <c r="J111" s="626" t="e">
        <f t="shared" si="221"/>
        <v>#REF!</v>
      </c>
      <c r="K111" s="644" t="e">
        <f>'AMA_UBS V Medeiros'!#REF!</f>
        <v>#REF!</v>
      </c>
      <c r="L111" s="608" t="e">
        <f t="shared" si="219"/>
        <v>#REF!</v>
      </c>
      <c r="M111" s="644" t="e">
        <f>'AMA_UBS V Medeiros'!#REF!</f>
        <v>#REF!</v>
      </c>
      <c r="N111" s="608" t="e">
        <f t="shared" si="222"/>
        <v>#REF!</v>
      </c>
      <c r="O111" s="644" t="e">
        <f>'AMA_UBS V Medeiros'!#REF!</f>
        <v>#REF!</v>
      </c>
      <c r="P111" s="608" t="e">
        <f t="shared" si="223"/>
        <v>#REF!</v>
      </c>
      <c r="Q111" s="99" t="e">
        <f t="shared" si="224"/>
        <v>#REF!</v>
      </c>
      <c r="R111" s="626" t="e">
        <f t="shared" si="225"/>
        <v>#REF!</v>
      </c>
      <c r="S111" s="644" t="e">
        <f>'AMA_UBS V Medeiros'!#REF!</f>
        <v>#REF!</v>
      </c>
      <c r="T111" s="608" t="e">
        <f t="shared" si="226"/>
        <v>#REF!</v>
      </c>
      <c r="U111" s="644" t="e">
        <f>'AMA_UBS V Medeiros'!#REF!</f>
        <v>#REF!</v>
      </c>
      <c r="V111" s="608" t="e">
        <f t="shared" si="227"/>
        <v>#REF!</v>
      </c>
      <c r="W111" s="644" t="e">
        <f>'AMA_UBS V Medeiros'!#REF!</f>
        <v>#REF!</v>
      </c>
      <c r="X111" s="608" t="e">
        <f t="shared" si="228"/>
        <v>#REF!</v>
      </c>
      <c r="Y111" s="99" t="e">
        <f t="shared" si="229"/>
        <v>#REF!</v>
      </c>
      <c r="Z111" s="626" t="e">
        <f t="shared" si="230"/>
        <v>#REF!</v>
      </c>
      <c r="AA111" s="644" t="e">
        <f>'AMA_UBS V Medeiros'!#REF!</f>
        <v>#REF!</v>
      </c>
      <c r="AB111" s="608" t="e">
        <f t="shared" si="231"/>
        <v>#REF!</v>
      </c>
      <c r="AC111" s="644" t="e">
        <f>'AMA_UBS V Medeiros'!#REF!</f>
        <v>#REF!</v>
      </c>
      <c r="AD111" s="608" t="e">
        <f t="shared" si="232"/>
        <v>#REF!</v>
      </c>
      <c r="AE111" s="644" t="e">
        <f>'AMA_UBS V Medeiros'!#REF!</f>
        <v>#REF!</v>
      </c>
      <c r="AF111" s="608" t="e">
        <f t="shared" si="233"/>
        <v>#REF!</v>
      </c>
      <c r="AG111" s="99" t="e">
        <f t="shared" si="234"/>
        <v>#REF!</v>
      </c>
      <c r="AH111" s="626" t="e">
        <f t="shared" si="235"/>
        <v>#REF!</v>
      </c>
    </row>
    <row r="112" spans="1:34" ht="16.5" thickBot="1" x14ac:dyDescent="0.3">
      <c r="A112" s="5" t="s">
        <v>307</v>
      </c>
      <c r="B112" s="655">
        <f>SUM(B106:B111)</f>
        <v>3296</v>
      </c>
      <c r="C112" s="7">
        <f>SUM(C106:C111)</f>
        <v>2208</v>
      </c>
      <c r="D112" s="21">
        <f t="shared" si="217"/>
        <v>0.66990291262135926</v>
      </c>
      <c r="E112" s="7" t="e">
        <f>SUM(E106:E111)</f>
        <v>#REF!</v>
      </c>
      <c r="F112" s="21" t="e">
        <f t="shared" si="218"/>
        <v>#REF!</v>
      </c>
      <c r="G112" s="7" t="e">
        <f>SUM(G106:G111)</f>
        <v>#REF!</v>
      </c>
      <c r="H112" s="21" t="e">
        <f t="shared" si="219"/>
        <v>#REF!</v>
      </c>
      <c r="I112" s="71" t="e">
        <f t="shared" si="220"/>
        <v>#REF!</v>
      </c>
      <c r="J112" s="654" t="e">
        <f t="shared" si="221"/>
        <v>#REF!</v>
      </c>
      <c r="K112" s="638" t="e">
        <f>SUM(K106:K111)</f>
        <v>#REF!</v>
      </c>
      <c r="L112" s="653" t="e">
        <f t="shared" si="219"/>
        <v>#REF!</v>
      </c>
      <c r="M112" s="638" t="e">
        <f t="shared" ref="M112" si="236">SUM(M106:M111)</f>
        <v>#REF!</v>
      </c>
      <c r="N112" s="653" t="e">
        <f t="shared" si="222"/>
        <v>#REF!</v>
      </c>
      <c r="O112" s="638" t="e">
        <f t="shared" ref="O112" si="237">SUM(O106:O111)</f>
        <v>#REF!</v>
      </c>
      <c r="P112" s="653" t="e">
        <f t="shared" si="223"/>
        <v>#REF!</v>
      </c>
      <c r="Q112" s="71" t="e">
        <f t="shared" si="224"/>
        <v>#REF!</v>
      </c>
      <c r="R112" s="654" t="e">
        <f t="shared" si="225"/>
        <v>#REF!</v>
      </c>
      <c r="S112" s="638" t="e">
        <f>SUM(S106:S111)</f>
        <v>#REF!</v>
      </c>
      <c r="T112" s="653" t="e">
        <f t="shared" si="226"/>
        <v>#REF!</v>
      </c>
      <c r="U112" s="638" t="e">
        <f t="shared" ref="U112" si="238">SUM(U106:U111)</f>
        <v>#REF!</v>
      </c>
      <c r="V112" s="653" t="e">
        <f t="shared" si="227"/>
        <v>#REF!</v>
      </c>
      <c r="W112" s="638" t="e">
        <f t="shared" ref="W112" si="239">SUM(W106:W111)</f>
        <v>#REF!</v>
      </c>
      <c r="X112" s="653" t="e">
        <f t="shared" si="228"/>
        <v>#REF!</v>
      </c>
      <c r="Y112" s="71" t="e">
        <f t="shared" si="229"/>
        <v>#REF!</v>
      </c>
      <c r="Z112" s="654" t="e">
        <f t="shared" si="230"/>
        <v>#REF!</v>
      </c>
      <c r="AA112" s="638" t="e">
        <f>SUM(AA106:AA111)</f>
        <v>#REF!</v>
      </c>
      <c r="AB112" s="653" t="e">
        <f t="shared" si="231"/>
        <v>#REF!</v>
      </c>
      <c r="AC112" s="638" t="e">
        <f t="shared" ref="AC112" si="240">SUM(AC106:AC111)</f>
        <v>#REF!</v>
      </c>
      <c r="AD112" s="653" t="e">
        <f t="shared" si="232"/>
        <v>#REF!</v>
      </c>
      <c r="AE112" s="638" t="e">
        <f t="shared" ref="AE112" si="241">SUM(AE106:AE111)</f>
        <v>#REF!</v>
      </c>
      <c r="AF112" s="653" t="e">
        <f t="shared" si="233"/>
        <v>#REF!</v>
      </c>
      <c r="AG112" s="71" t="e">
        <f t="shared" si="234"/>
        <v>#REF!</v>
      </c>
      <c r="AH112" s="654" t="e">
        <f t="shared" si="235"/>
        <v>#REF!</v>
      </c>
    </row>
    <row r="114" spans="1:34" x14ac:dyDescent="0.25">
      <c r="A114" s="1009" t="s">
        <v>443</v>
      </c>
      <c r="B114" s="1001"/>
      <c r="C114" s="1001"/>
      <c r="D114" s="1001"/>
      <c r="E114" s="1001"/>
      <c r="F114" s="1001"/>
      <c r="G114" s="1001"/>
      <c r="H114" s="1001"/>
      <c r="I114" s="1001"/>
      <c r="J114" s="1001"/>
      <c r="K114" s="1001"/>
      <c r="L114" s="1001"/>
      <c r="M114" s="1001"/>
      <c r="N114" s="1001"/>
      <c r="O114" s="1001"/>
      <c r="P114" s="1001"/>
      <c r="Q114" s="1001"/>
      <c r="R114" s="1001"/>
      <c r="S114" s="1001"/>
      <c r="T114" s="1001"/>
      <c r="U114" s="1001"/>
      <c r="V114" s="1001"/>
      <c r="W114" s="1001"/>
      <c r="X114" s="1001"/>
      <c r="Y114" s="1001"/>
      <c r="Z114" s="1001"/>
    </row>
    <row r="115" spans="1:34" ht="24.75" thickBot="1" x14ac:dyDescent="0.3">
      <c r="A115" s="13" t="s">
        <v>14</v>
      </c>
      <c r="B115" s="11" t="s">
        <v>164</v>
      </c>
      <c r="C115" s="13" t="s">
        <v>423</v>
      </c>
      <c r="D115" s="14" t="s">
        <v>1</v>
      </c>
      <c r="E115" s="13" t="s">
        <v>424</v>
      </c>
      <c r="F115" s="14" t="s">
        <v>1</v>
      </c>
      <c r="G115" s="13" t="s">
        <v>425</v>
      </c>
      <c r="H115" s="14" t="s">
        <v>1</v>
      </c>
      <c r="I115" s="86" t="s">
        <v>403</v>
      </c>
      <c r="J115" s="12" t="s">
        <v>192</v>
      </c>
      <c r="K115" s="13" t="s">
        <v>426</v>
      </c>
      <c r="L115" s="14" t="s">
        <v>1</v>
      </c>
      <c r="M115" s="13" t="s">
        <v>427</v>
      </c>
      <c r="N115" s="14" t="s">
        <v>1</v>
      </c>
      <c r="O115" s="13" t="s">
        <v>428</v>
      </c>
      <c r="P115" s="14" t="s">
        <v>1</v>
      </c>
      <c r="Q115" s="86" t="s">
        <v>403</v>
      </c>
      <c r="R115" s="12" t="s">
        <v>192</v>
      </c>
      <c r="S115" s="13" t="s">
        <v>429</v>
      </c>
      <c r="T115" s="14" t="s">
        <v>1</v>
      </c>
      <c r="U115" s="13" t="s">
        <v>430</v>
      </c>
      <c r="V115" s="14" t="s">
        <v>1</v>
      </c>
      <c r="W115" s="13" t="s">
        <v>431</v>
      </c>
      <c r="X115" s="14" t="s">
        <v>1</v>
      </c>
      <c r="Y115" s="86" t="s">
        <v>403</v>
      </c>
      <c r="Z115" s="12" t="s">
        <v>192</v>
      </c>
      <c r="AA115" s="13" t="s">
        <v>432</v>
      </c>
      <c r="AB115" s="14" t="s">
        <v>1</v>
      </c>
      <c r="AC115" s="13" t="s">
        <v>433</v>
      </c>
      <c r="AD115" s="14" t="s">
        <v>1</v>
      </c>
      <c r="AE115" s="13" t="s">
        <v>434</v>
      </c>
      <c r="AF115" s="14" t="s">
        <v>1</v>
      </c>
      <c r="AG115" s="86" t="s">
        <v>403</v>
      </c>
      <c r="AH115" s="12" t="s">
        <v>192</v>
      </c>
    </row>
    <row r="116" spans="1:34" ht="16.5" thickTop="1" x14ac:dyDescent="0.25">
      <c r="A116" s="77" t="s">
        <v>8</v>
      </c>
      <c r="B116" s="588">
        <f>'UBS Izolina Mazzei'!B9</f>
        <v>783</v>
      </c>
      <c r="C116" s="91">
        <f>'UBS Izolina Mazzei'!C9</f>
        <v>867</v>
      </c>
      <c r="D116" s="18">
        <f t="shared" ref="D116:D124" si="242">C116/$B116</f>
        <v>1.1072796934865901</v>
      </c>
      <c r="E116" s="91" t="e">
        <f>'UBS Izolina Mazzei'!#REF!</f>
        <v>#REF!</v>
      </c>
      <c r="F116" s="18" t="e">
        <f t="shared" ref="F116:F124" si="243">E116/$B116</f>
        <v>#REF!</v>
      </c>
      <c r="G116" s="91" t="e">
        <f>'UBS Izolina Mazzei'!#REF!</f>
        <v>#REF!</v>
      </c>
      <c r="H116" s="18" t="e">
        <f t="shared" ref="H116:L124" si="244">G116/$B116</f>
        <v>#REF!</v>
      </c>
      <c r="I116" s="68" t="e">
        <f t="shared" ref="I116:I124" si="245">SUM(C116,E116,G116)</f>
        <v>#REF!</v>
      </c>
      <c r="J116" s="627" t="e">
        <f t="shared" ref="J116:J124" si="246">I116/($B116*3)</f>
        <v>#REF!</v>
      </c>
      <c r="K116" s="642" t="e">
        <f>'UBS Izolina Mazzei'!#REF!</f>
        <v>#REF!</v>
      </c>
      <c r="L116" s="609" t="e">
        <f t="shared" si="244"/>
        <v>#REF!</v>
      </c>
      <c r="M116" s="642" t="e">
        <f>'UBS Izolina Mazzei'!#REF!</f>
        <v>#REF!</v>
      </c>
      <c r="N116" s="609" t="e">
        <f t="shared" ref="N116:N124" si="247">M116/$B116</f>
        <v>#REF!</v>
      </c>
      <c r="O116" s="642" t="e">
        <f>'UBS Izolina Mazzei'!#REF!</f>
        <v>#REF!</v>
      </c>
      <c r="P116" s="609" t="e">
        <f t="shared" ref="P116:P124" si="248">O116/$B116</f>
        <v>#REF!</v>
      </c>
      <c r="Q116" s="68" t="e">
        <f t="shared" ref="Q116:Q124" si="249">SUM(K116,M116,O116)</f>
        <v>#REF!</v>
      </c>
      <c r="R116" s="627" t="e">
        <f t="shared" ref="R116:R124" si="250">Q116/($B116*3)</f>
        <v>#REF!</v>
      </c>
      <c r="S116" s="642" t="e">
        <f>'UBS Izolina Mazzei'!#REF!</f>
        <v>#REF!</v>
      </c>
      <c r="T116" s="609" t="e">
        <f t="shared" ref="T116:T124" si="251">S116/$B116</f>
        <v>#REF!</v>
      </c>
      <c r="U116" s="642" t="e">
        <f>'UBS Izolina Mazzei'!#REF!</f>
        <v>#REF!</v>
      </c>
      <c r="V116" s="609" t="e">
        <f t="shared" ref="V116:V124" si="252">U116/$B116</f>
        <v>#REF!</v>
      </c>
      <c r="W116" s="642" t="e">
        <f>'UBS Izolina Mazzei'!#REF!</f>
        <v>#REF!</v>
      </c>
      <c r="X116" s="609" t="e">
        <f t="shared" ref="X116:X124" si="253">W116/$B116</f>
        <v>#REF!</v>
      </c>
      <c r="Y116" s="68" t="e">
        <f t="shared" ref="Y116:Y124" si="254">SUM(S116,U116,W116)</f>
        <v>#REF!</v>
      </c>
      <c r="Z116" s="627" t="e">
        <f t="shared" ref="Z116:Z124" si="255">Y116/($B116*3)</f>
        <v>#REF!</v>
      </c>
      <c r="AA116" s="642" t="e">
        <f>'UBS Izolina Mazzei'!#REF!</f>
        <v>#REF!</v>
      </c>
      <c r="AB116" s="609" t="e">
        <f t="shared" ref="AB116:AB124" si="256">AA116/$B116</f>
        <v>#REF!</v>
      </c>
      <c r="AC116" s="642" t="e">
        <f>'UBS Izolina Mazzei'!#REF!</f>
        <v>#REF!</v>
      </c>
      <c r="AD116" s="609" t="e">
        <f t="shared" ref="AD116:AD124" si="257">AC116/$B116</f>
        <v>#REF!</v>
      </c>
      <c r="AE116" s="642" t="e">
        <f>'UBS Izolina Mazzei'!#REF!</f>
        <v>#REF!</v>
      </c>
      <c r="AF116" s="609" t="e">
        <f t="shared" ref="AF116:AF124" si="258">AE116/$B116</f>
        <v>#REF!</v>
      </c>
      <c r="AG116" s="68" t="e">
        <f t="shared" ref="AG116:AG124" si="259">SUM(AA116,AC116,AE116)</f>
        <v>#REF!</v>
      </c>
      <c r="AH116" s="627" t="e">
        <f t="shared" ref="AH116:AH124" si="260">AG116/($B116*3)</f>
        <v>#REF!</v>
      </c>
    </row>
    <row r="117" spans="1:34" x14ac:dyDescent="0.25">
      <c r="A117" s="77" t="s">
        <v>9</v>
      </c>
      <c r="B117" s="589">
        <f>'UBS Izolina Mazzei'!B10</f>
        <v>117</v>
      </c>
      <c r="C117" s="92">
        <f>'UBS Izolina Mazzei'!C10</f>
        <v>179</v>
      </c>
      <c r="D117" s="103">
        <f t="shared" si="242"/>
        <v>1.5299145299145298</v>
      </c>
      <c r="E117" s="92" t="e">
        <f>'UBS Izolina Mazzei'!#REF!</f>
        <v>#REF!</v>
      </c>
      <c r="F117" s="103" t="e">
        <f t="shared" si="243"/>
        <v>#REF!</v>
      </c>
      <c r="G117" s="92" t="e">
        <f>'UBS Izolina Mazzei'!#REF!</f>
        <v>#REF!</v>
      </c>
      <c r="H117" s="103" t="e">
        <f t="shared" si="244"/>
        <v>#REF!</v>
      </c>
      <c r="I117" s="94" t="e">
        <f t="shared" si="245"/>
        <v>#REF!</v>
      </c>
      <c r="J117" s="625" t="e">
        <f t="shared" si="246"/>
        <v>#REF!</v>
      </c>
      <c r="K117" s="643" t="e">
        <f>'UBS Izolina Mazzei'!#REF!</f>
        <v>#REF!</v>
      </c>
      <c r="L117" s="607" t="e">
        <f t="shared" si="244"/>
        <v>#REF!</v>
      </c>
      <c r="M117" s="643" t="e">
        <f>'UBS Izolina Mazzei'!#REF!</f>
        <v>#REF!</v>
      </c>
      <c r="N117" s="607" t="e">
        <f t="shared" si="247"/>
        <v>#REF!</v>
      </c>
      <c r="O117" s="643" t="e">
        <f>'UBS Izolina Mazzei'!#REF!</f>
        <v>#REF!</v>
      </c>
      <c r="P117" s="607" t="e">
        <f t="shared" si="248"/>
        <v>#REF!</v>
      </c>
      <c r="Q117" s="94" t="e">
        <f t="shared" si="249"/>
        <v>#REF!</v>
      </c>
      <c r="R117" s="625" t="e">
        <f t="shared" si="250"/>
        <v>#REF!</v>
      </c>
      <c r="S117" s="643" t="e">
        <f>'UBS Izolina Mazzei'!#REF!</f>
        <v>#REF!</v>
      </c>
      <c r="T117" s="607" t="e">
        <f t="shared" si="251"/>
        <v>#REF!</v>
      </c>
      <c r="U117" s="643" t="e">
        <f>'UBS Izolina Mazzei'!#REF!</f>
        <v>#REF!</v>
      </c>
      <c r="V117" s="607" t="e">
        <f t="shared" si="252"/>
        <v>#REF!</v>
      </c>
      <c r="W117" s="643" t="e">
        <f>'UBS Izolina Mazzei'!#REF!</f>
        <v>#REF!</v>
      </c>
      <c r="X117" s="607" t="e">
        <f t="shared" si="253"/>
        <v>#REF!</v>
      </c>
      <c r="Y117" s="94" t="e">
        <f t="shared" si="254"/>
        <v>#REF!</v>
      </c>
      <c r="Z117" s="625" t="e">
        <f t="shared" si="255"/>
        <v>#REF!</v>
      </c>
      <c r="AA117" s="643" t="e">
        <f>'UBS Izolina Mazzei'!#REF!</f>
        <v>#REF!</v>
      </c>
      <c r="AB117" s="607" t="e">
        <f t="shared" si="256"/>
        <v>#REF!</v>
      </c>
      <c r="AC117" s="643" t="e">
        <f>'UBS Izolina Mazzei'!#REF!</f>
        <v>#REF!</v>
      </c>
      <c r="AD117" s="607" t="e">
        <f t="shared" si="257"/>
        <v>#REF!</v>
      </c>
      <c r="AE117" s="643" t="e">
        <f>'UBS Izolina Mazzei'!#REF!</f>
        <v>#REF!</v>
      </c>
      <c r="AF117" s="607" t="e">
        <f t="shared" si="258"/>
        <v>#REF!</v>
      </c>
      <c r="AG117" s="94" t="e">
        <f t="shared" si="259"/>
        <v>#REF!</v>
      </c>
      <c r="AH117" s="625" t="e">
        <f t="shared" si="260"/>
        <v>#REF!</v>
      </c>
    </row>
    <row r="118" spans="1:34" x14ac:dyDescent="0.25">
      <c r="A118" s="77" t="s">
        <v>10</v>
      </c>
      <c r="B118" s="589">
        <f>'UBS Izolina Mazzei'!B12</f>
        <v>1056</v>
      </c>
      <c r="C118" s="92">
        <f>'UBS Izolina Mazzei'!C12</f>
        <v>697</v>
      </c>
      <c r="D118" s="103">
        <f t="shared" si="242"/>
        <v>0.66003787878787878</v>
      </c>
      <c r="E118" s="92" t="e">
        <f>'UBS Izolina Mazzei'!#REF!</f>
        <v>#REF!</v>
      </c>
      <c r="F118" s="103" t="e">
        <f t="shared" si="243"/>
        <v>#REF!</v>
      </c>
      <c r="G118" s="92" t="e">
        <f>'UBS Izolina Mazzei'!#REF!</f>
        <v>#REF!</v>
      </c>
      <c r="H118" s="103" t="e">
        <f t="shared" si="244"/>
        <v>#REF!</v>
      </c>
      <c r="I118" s="94" t="e">
        <f t="shared" si="245"/>
        <v>#REF!</v>
      </c>
      <c r="J118" s="625" t="e">
        <f t="shared" si="246"/>
        <v>#REF!</v>
      </c>
      <c r="K118" s="643" t="e">
        <f>'UBS Izolina Mazzei'!#REF!</f>
        <v>#REF!</v>
      </c>
      <c r="L118" s="607" t="e">
        <f t="shared" si="244"/>
        <v>#REF!</v>
      </c>
      <c r="M118" s="643" t="e">
        <f>'UBS Izolina Mazzei'!#REF!</f>
        <v>#REF!</v>
      </c>
      <c r="N118" s="607" t="e">
        <f t="shared" si="247"/>
        <v>#REF!</v>
      </c>
      <c r="O118" s="643" t="e">
        <f>'UBS Izolina Mazzei'!#REF!</f>
        <v>#REF!</v>
      </c>
      <c r="P118" s="607" t="e">
        <f t="shared" si="248"/>
        <v>#REF!</v>
      </c>
      <c r="Q118" s="94" t="e">
        <f t="shared" si="249"/>
        <v>#REF!</v>
      </c>
      <c r="R118" s="625" t="e">
        <f t="shared" si="250"/>
        <v>#REF!</v>
      </c>
      <c r="S118" s="643" t="e">
        <f>'UBS Izolina Mazzei'!#REF!</f>
        <v>#REF!</v>
      </c>
      <c r="T118" s="607" t="e">
        <f t="shared" si="251"/>
        <v>#REF!</v>
      </c>
      <c r="U118" s="643" t="e">
        <f>'UBS Izolina Mazzei'!#REF!</f>
        <v>#REF!</v>
      </c>
      <c r="V118" s="607" t="e">
        <f t="shared" si="252"/>
        <v>#REF!</v>
      </c>
      <c r="W118" s="643" t="e">
        <f>'UBS Izolina Mazzei'!#REF!</f>
        <v>#REF!</v>
      </c>
      <c r="X118" s="607" t="e">
        <f t="shared" si="253"/>
        <v>#REF!</v>
      </c>
      <c r="Y118" s="94" t="e">
        <f t="shared" si="254"/>
        <v>#REF!</v>
      </c>
      <c r="Z118" s="625" t="e">
        <f t="shared" si="255"/>
        <v>#REF!</v>
      </c>
      <c r="AA118" s="643" t="e">
        <f>'UBS Izolina Mazzei'!#REF!</f>
        <v>#REF!</v>
      </c>
      <c r="AB118" s="607" t="e">
        <f t="shared" si="256"/>
        <v>#REF!</v>
      </c>
      <c r="AC118" s="643" t="e">
        <f>'UBS Izolina Mazzei'!#REF!</f>
        <v>#REF!</v>
      </c>
      <c r="AD118" s="607" t="e">
        <f t="shared" si="257"/>
        <v>#REF!</v>
      </c>
      <c r="AE118" s="643" t="e">
        <f>'UBS Izolina Mazzei'!#REF!</f>
        <v>#REF!</v>
      </c>
      <c r="AF118" s="607" t="e">
        <f t="shared" si="258"/>
        <v>#REF!</v>
      </c>
      <c r="AG118" s="94" t="e">
        <f t="shared" si="259"/>
        <v>#REF!</v>
      </c>
      <c r="AH118" s="625" t="e">
        <f t="shared" si="260"/>
        <v>#REF!</v>
      </c>
    </row>
    <row r="119" spans="1:34" x14ac:dyDescent="0.25">
      <c r="A119" s="77" t="s">
        <v>42</v>
      </c>
      <c r="B119" s="589">
        <f>'UBS Izolina Mazzei'!B13</f>
        <v>528</v>
      </c>
      <c r="C119" s="92">
        <f>'UBS Izolina Mazzei'!C13</f>
        <v>388</v>
      </c>
      <c r="D119" s="103">
        <f t="shared" si="242"/>
        <v>0.73484848484848486</v>
      </c>
      <c r="E119" s="92" t="e">
        <f>'UBS Izolina Mazzei'!#REF!</f>
        <v>#REF!</v>
      </c>
      <c r="F119" s="103" t="e">
        <f t="shared" si="243"/>
        <v>#REF!</v>
      </c>
      <c r="G119" s="92" t="e">
        <f>'UBS Izolina Mazzei'!#REF!</f>
        <v>#REF!</v>
      </c>
      <c r="H119" s="103" t="e">
        <f t="shared" si="244"/>
        <v>#REF!</v>
      </c>
      <c r="I119" s="94" t="e">
        <f t="shared" si="245"/>
        <v>#REF!</v>
      </c>
      <c r="J119" s="625" t="e">
        <f t="shared" si="246"/>
        <v>#REF!</v>
      </c>
      <c r="K119" s="643" t="e">
        <f>'UBS Izolina Mazzei'!#REF!</f>
        <v>#REF!</v>
      </c>
      <c r="L119" s="607" t="e">
        <f t="shared" si="244"/>
        <v>#REF!</v>
      </c>
      <c r="M119" s="643" t="e">
        <f>'UBS Izolina Mazzei'!#REF!</f>
        <v>#REF!</v>
      </c>
      <c r="N119" s="607" t="e">
        <f t="shared" si="247"/>
        <v>#REF!</v>
      </c>
      <c r="O119" s="643" t="e">
        <f>'UBS Izolina Mazzei'!#REF!</f>
        <v>#REF!</v>
      </c>
      <c r="P119" s="607" t="e">
        <f t="shared" si="248"/>
        <v>#REF!</v>
      </c>
      <c r="Q119" s="94" t="e">
        <f t="shared" si="249"/>
        <v>#REF!</v>
      </c>
      <c r="R119" s="625" t="e">
        <f t="shared" si="250"/>
        <v>#REF!</v>
      </c>
      <c r="S119" s="643" t="e">
        <f>'UBS Izolina Mazzei'!#REF!</f>
        <v>#REF!</v>
      </c>
      <c r="T119" s="607" t="e">
        <f t="shared" si="251"/>
        <v>#REF!</v>
      </c>
      <c r="U119" s="643" t="e">
        <f>'UBS Izolina Mazzei'!#REF!</f>
        <v>#REF!</v>
      </c>
      <c r="V119" s="607" t="e">
        <f t="shared" si="252"/>
        <v>#REF!</v>
      </c>
      <c r="W119" s="643" t="e">
        <f>'UBS Izolina Mazzei'!#REF!</f>
        <v>#REF!</v>
      </c>
      <c r="X119" s="607" t="e">
        <f t="shared" si="253"/>
        <v>#REF!</v>
      </c>
      <c r="Y119" s="94" t="e">
        <f t="shared" si="254"/>
        <v>#REF!</v>
      </c>
      <c r="Z119" s="625" t="e">
        <f t="shared" si="255"/>
        <v>#REF!</v>
      </c>
      <c r="AA119" s="643" t="e">
        <f>'UBS Izolina Mazzei'!#REF!</f>
        <v>#REF!</v>
      </c>
      <c r="AB119" s="607" t="e">
        <f t="shared" si="256"/>
        <v>#REF!</v>
      </c>
      <c r="AC119" s="643" t="e">
        <f>'UBS Izolina Mazzei'!#REF!</f>
        <v>#REF!</v>
      </c>
      <c r="AD119" s="607" t="e">
        <f t="shared" si="257"/>
        <v>#REF!</v>
      </c>
      <c r="AE119" s="643" t="e">
        <f>'UBS Izolina Mazzei'!#REF!</f>
        <v>#REF!</v>
      </c>
      <c r="AF119" s="607" t="e">
        <f t="shared" si="258"/>
        <v>#REF!</v>
      </c>
      <c r="AG119" s="94" t="e">
        <f t="shared" si="259"/>
        <v>#REF!</v>
      </c>
      <c r="AH119" s="625" t="e">
        <f t="shared" si="260"/>
        <v>#REF!</v>
      </c>
    </row>
    <row r="120" spans="1:34" x14ac:dyDescent="0.25">
      <c r="A120" s="55" t="s">
        <v>181</v>
      </c>
      <c r="B120" s="592">
        <f>'UBS Izolina Mazzei'!B14</f>
        <v>125</v>
      </c>
      <c r="C120" s="101">
        <f>'UBS Izolina Mazzei'!C14</f>
        <v>106</v>
      </c>
      <c r="D120" s="57">
        <f t="shared" si="242"/>
        <v>0.84799999999999998</v>
      </c>
      <c r="E120" s="101" t="e">
        <f>'UBS Izolina Mazzei'!#REF!</f>
        <v>#REF!</v>
      </c>
      <c r="F120" s="57" t="e">
        <f t="shared" si="243"/>
        <v>#REF!</v>
      </c>
      <c r="G120" s="101" t="e">
        <f>'UBS Izolina Mazzei'!#REF!</f>
        <v>#REF!</v>
      </c>
      <c r="H120" s="57" t="e">
        <f t="shared" si="244"/>
        <v>#REF!</v>
      </c>
      <c r="I120" s="116" t="e">
        <f t="shared" si="245"/>
        <v>#REF!</v>
      </c>
      <c r="J120" s="628" t="e">
        <f t="shared" si="246"/>
        <v>#REF!</v>
      </c>
      <c r="K120" s="646" t="e">
        <f>'UBS Izolina Mazzei'!#REF!</f>
        <v>#REF!</v>
      </c>
      <c r="L120" s="610" t="e">
        <f t="shared" si="244"/>
        <v>#REF!</v>
      </c>
      <c r="M120" s="646" t="e">
        <f>'UBS Izolina Mazzei'!#REF!</f>
        <v>#REF!</v>
      </c>
      <c r="N120" s="610" t="e">
        <f t="shared" si="247"/>
        <v>#REF!</v>
      </c>
      <c r="O120" s="646" t="e">
        <f>'UBS Izolina Mazzei'!#REF!</f>
        <v>#REF!</v>
      </c>
      <c r="P120" s="610" t="e">
        <f t="shared" si="248"/>
        <v>#REF!</v>
      </c>
      <c r="Q120" s="116" t="e">
        <f t="shared" si="249"/>
        <v>#REF!</v>
      </c>
      <c r="R120" s="628" t="e">
        <f t="shared" si="250"/>
        <v>#REF!</v>
      </c>
      <c r="S120" s="646" t="e">
        <f>'UBS Izolina Mazzei'!#REF!</f>
        <v>#REF!</v>
      </c>
      <c r="T120" s="610" t="e">
        <f t="shared" si="251"/>
        <v>#REF!</v>
      </c>
      <c r="U120" s="646" t="e">
        <f>'UBS Izolina Mazzei'!#REF!</f>
        <v>#REF!</v>
      </c>
      <c r="V120" s="610" t="e">
        <f t="shared" si="252"/>
        <v>#REF!</v>
      </c>
      <c r="W120" s="646" t="e">
        <f>'UBS Izolina Mazzei'!#REF!</f>
        <v>#REF!</v>
      </c>
      <c r="X120" s="610" t="e">
        <f t="shared" si="253"/>
        <v>#REF!</v>
      </c>
      <c r="Y120" s="116" t="e">
        <f t="shared" si="254"/>
        <v>#REF!</v>
      </c>
      <c r="Z120" s="628" t="e">
        <f t="shared" si="255"/>
        <v>#REF!</v>
      </c>
      <c r="AA120" s="646" t="e">
        <f>'UBS Izolina Mazzei'!#REF!</f>
        <v>#REF!</v>
      </c>
      <c r="AB120" s="610" t="e">
        <f t="shared" si="256"/>
        <v>#REF!</v>
      </c>
      <c r="AC120" s="646" t="e">
        <f>'UBS Izolina Mazzei'!#REF!</f>
        <v>#REF!</v>
      </c>
      <c r="AD120" s="610" t="e">
        <f t="shared" si="257"/>
        <v>#REF!</v>
      </c>
      <c r="AE120" s="646" t="e">
        <f>'UBS Izolina Mazzei'!#REF!</f>
        <v>#REF!</v>
      </c>
      <c r="AF120" s="610" t="e">
        <f t="shared" si="258"/>
        <v>#REF!</v>
      </c>
      <c r="AG120" s="116" t="e">
        <f t="shared" si="259"/>
        <v>#REF!</v>
      </c>
      <c r="AH120" s="628" t="e">
        <f t="shared" si="260"/>
        <v>#REF!</v>
      </c>
    </row>
    <row r="121" spans="1:34" x14ac:dyDescent="0.25">
      <c r="A121" s="180" t="s">
        <v>13</v>
      </c>
      <c r="B121" s="593">
        <f>'UBS Izolina Mazzei'!B15</f>
        <v>662</v>
      </c>
      <c r="C121" s="182">
        <f>'UBS Izolina Mazzei'!C15</f>
        <v>381</v>
      </c>
      <c r="D121" s="183">
        <f t="shared" si="242"/>
        <v>0.57552870090634445</v>
      </c>
      <c r="E121" s="182" t="e">
        <f>'UBS Izolina Mazzei'!#REF!</f>
        <v>#REF!</v>
      </c>
      <c r="F121" s="183" t="e">
        <f t="shared" si="243"/>
        <v>#REF!</v>
      </c>
      <c r="G121" s="182" t="e">
        <f>'UBS Izolina Mazzei'!#REF!</f>
        <v>#REF!</v>
      </c>
      <c r="H121" s="183" t="e">
        <f t="shared" si="244"/>
        <v>#REF!</v>
      </c>
      <c r="I121" s="184" t="e">
        <f t="shared" si="245"/>
        <v>#REF!</v>
      </c>
      <c r="J121" s="629" t="e">
        <f t="shared" si="246"/>
        <v>#REF!</v>
      </c>
      <c r="K121" s="647" t="e">
        <f>'UBS Izolina Mazzei'!#REF!</f>
        <v>#REF!</v>
      </c>
      <c r="L121" s="611" t="e">
        <f t="shared" si="244"/>
        <v>#REF!</v>
      </c>
      <c r="M121" s="647" t="e">
        <f>'UBS Izolina Mazzei'!#REF!</f>
        <v>#REF!</v>
      </c>
      <c r="N121" s="611" t="e">
        <f t="shared" si="247"/>
        <v>#REF!</v>
      </c>
      <c r="O121" s="647" t="e">
        <f>'UBS Izolina Mazzei'!#REF!</f>
        <v>#REF!</v>
      </c>
      <c r="P121" s="611" t="e">
        <f t="shared" si="248"/>
        <v>#REF!</v>
      </c>
      <c r="Q121" s="184" t="e">
        <f t="shared" si="249"/>
        <v>#REF!</v>
      </c>
      <c r="R121" s="629" t="e">
        <f t="shared" si="250"/>
        <v>#REF!</v>
      </c>
      <c r="S121" s="647" t="e">
        <f>'UBS Izolina Mazzei'!#REF!</f>
        <v>#REF!</v>
      </c>
      <c r="T121" s="611" t="e">
        <f t="shared" si="251"/>
        <v>#REF!</v>
      </c>
      <c r="U121" s="647" t="e">
        <f>'UBS Izolina Mazzei'!#REF!</f>
        <v>#REF!</v>
      </c>
      <c r="V121" s="611" t="e">
        <f t="shared" si="252"/>
        <v>#REF!</v>
      </c>
      <c r="W121" s="647" t="e">
        <f>'UBS Izolina Mazzei'!#REF!</f>
        <v>#REF!</v>
      </c>
      <c r="X121" s="611" t="e">
        <f t="shared" si="253"/>
        <v>#REF!</v>
      </c>
      <c r="Y121" s="184" t="e">
        <f t="shared" si="254"/>
        <v>#REF!</v>
      </c>
      <c r="Z121" s="629" t="e">
        <f t="shared" si="255"/>
        <v>#REF!</v>
      </c>
      <c r="AA121" s="647" t="e">
        <f>'UBS Izolina Mazzei'!#REF!</f>
        <v>#REF!</v>
      </c>
      <c r="AB121" s="611" t="e">
        <f t="shared" si="256"/>
        <v>#REF!</v>
      </c>
      <c r="AC121" s="647" t="e">
        <f>'UBS Izolina Mazzei'!#REF!</f>
        <v>#REF!</v>
      </c>
      <c r="AD121" s="611" t="e">
        <f t="shared" si="257"/>
        <v>#REF!</v>
      </c>
      <c r="AE121" s="647" t="e">
        <f>'UBS Izolina Mazzei'!#REF!</f>
        <v>#REF!</v>
      </c>
      <c r="AF121" s="611" t="e">
        <f t="shared" si="258"/>
        <v>#REF!</v>
      </c>
      <c r="AG121" s="184" t="e">
        <f t="shared" si="259"/>
        <v>#REF!</v>
      </c>
      <c r="AH121" s="629" t="e">
        <f t="shared" si="260"/>
        <v>#REF!</v>
      </c>
    </row>
    <row r="122" spans="1:34" x14ac:dyDescent="0.25">
      <c r="A122" s="77" t="s">
        <v>404</v>
      </c>
      <c r="B122" s="593">
        <f>'AMA_UBS V Medeiros'!B16</f>
        <v>132</v>
      </c>
      <c r="C122" s="182">
        <f>'AMA_UBS V Medeiros'!C16</f>
        <v>36</v>
      </c>
      <c r="D122" s="183">
        <f t="shared" ref="D122:D123" si="261">C122/$B122</f>
        <v>0.27272727272727271</v>
      </c>
      <c r="E122" s="182" t="e">
        <f>'AMA_UBS V Medeiros'!#REF!</f>
        <v>#REF!</v>
      </c>
      <c r="F122" s="183" t="e">
        <f t="shared" ref="F122:F123" si="262">E122/$B122</f>
        <v>#REF!</v>
      </c>
      <c r="G122" s="182" t="e">
        <f>'AMA_UBS V Medeiros'!#REF!</f>
        <v>#REF!</v>
      </c>
      <c r="H122" s="183" t="e">
        <f t="shared" ref="H122:H123" si="263">G122/$B122</f>
        <v>#REF!</v>
      </c>
      <c r="I122" s="184" t="e">
        <f t="shared" ref="I122:I123" si="264">SUM(C122,E122,G122)</f>
        <v>#REF!</v>
      </c>
      <c r="J122" s="629" t="e">
        <f t="shared" ref="J122:J123" si="265">I122/($B122*3)</f>
        <v>#REF!</v>
      </c>
      <c r="K122" s="647" t="e">
        <f>'AMA_UBS V Medeiros'!#REF!</f>
        <v>#REF!</v>
      </c>
      <c r="L122" s="611" t="e">
        <f t="shared" ref="L122:L123" si="266">K122/$B122</f>
        <v>#REF!</v>
      </c>
      <c r="M122" s="647" t="e">
        <f>'AMA_UBS V Medeiros'!#REF!</f>
        <v>#REF!</v>
      </c>
      <c r="N122" s="611" t="e">
        <f t="shared" ref="N122:N123" si="267">M122/$B122</f>
        <v>#REF!</v>
      </c>
      <c r="O122" s="647" t="e">
        <f>'AMA_UBS V Medeiros'!#REF!</f>
        <v>#REF!</v>
      </c>
      <c r="P122" s="611" t="e">
        <f t="shared" ref="P122:P123" si="268">O122/$B122</f>
        <v>#REF!</v>
      </c>
      <c r="Q122" s="184" t="e">
        <f t="shared" ref="Q122:Q123" si="269">SUM(K122,M122,O122)</f>
        <v>#REF!</v>
      </c>
      <c r="R122" s="629" t="e">
        <f t="shared" ref="R122:R123" si="270">Q122/($B122*3)</f>
        <v>#REF!</v>
      </c>
      <c r="S122" s="647" t="e">
        <f>'AMA_UBS V Medeiros'!#REF!</f>
        <v>#REF!</v>
      </c>
      <c r="T122" s="611" t="e">
        <f t="shared" si="251"/>
        <v>#REF!</v>
      </c>
      <c r="U122" s="647" t="e">
        <f>'AMA_UBS V Medeiros'!#REF!</f>
        <v>#REF!</v>
      </c>
      <c r="V122" s="611" t="e">
        <f t="shared" si="252"/>
        <v>#REF!</v>
      </c>
      <c r="W122" s="647" t="e">
        <f>'AMA_UBS V Medeiros'!#REF!</f>
        <v>#REF!</v>
      </c>
      <c r="X122" s="611" t="e">
        <f t="shared" si="253"/>
        <v>#REF!</v>
      </c>
      <c r="Y122" s="184" t="e">
        <f t="shared" si="254"/>
        <v>#REF!</v>
      </c>
      <c r="Z122" s="629" t="e">
        <f t="shared" si="255"/>
        <v>#REF!</v>
      </c>
      <c r="AA122" s="647" t="e">
        <f>'AMA_UBS V Medeiros'!#REF!</f>
        <v>#REF!</v>
      </c>
      <c r="AB122" s="611" t="e">
        <f t="shared" si="256"/>
        <v>#REF!</v>
      </c>
      <c r="AC122" s="647" t="e">
        <f>'AMA_UBS V Medeiros'!#REF!</f>
        <v>#REF!</v>
      </c>
      <c r="AD122" s="611" t="e">
        <f t="shared" si="257"/>
        <v>#REF!</v>
      </c>
      <c r="AE122" s="647" t="e">
        <f>'AMA_UBS V Medeiros'!#REF!</f>
        <v>#REF!</v>
      </c>
      <c r="AF122" s="611" t="e">
        <f t="shared" si="258"/>
        <v>#REF!</v>
      </c>
      <c r="AG122" s="184" t="e">
        <f t="shared" si="259"/>
        <v>#REF!</v>
      </c>
      <c r="AH122" s="629" t="e">
        <f t="shared" si="260"/>
        <v>#REF!</v>
      </c>
    </row>
    <row r="123" spans="1:34" x14ac:dyDescent="0.25">
      <c r="A123" s="77" t="s">
        <v>405</v>
      </c>
      <c r="B123" s="593" t="str">
        <f>'AMA_UBS V Medeiros'!B17</f>
        <v>s/ meta</v>
      </c>
      <c r="C123" s="182">
        <f>'AMA_UBS V Medeiros'!C17</f>
        <v>101</v>
      </c>
      <c r="D123" s="183" t="e">
        <f t="shared" si="261"/>
        <v>#VALUE!</v>
      </c>
      <c r="E123" s="182" t="e">
        <f>'AMA_UBS V Medeiros'!#REF!</f>
        <v>#REF!</v>
      </c>
      <c r="F123" s="183" t="e">
        <f t="shared" si="262"/>
        <v>#REF!</v>
      </c>
      <c r="G123" s="182" t="e">
        <f>'AMA_UBS V Medeiros'!#REF!</f>
        <v>#REF!</v>
      </c>
      <c r="H123" s="183" t="e">
        <f t="shared" si="263"/>
        <v>#REF!</v>
      </c>
      <c r="I123" s="184" t="e">
        <f t="shared" si="264"/>
        <v>#REF!</v>
      </c>
      <c r="J123" s="629" t="e">
        <f t="shared" si="265"/>
        <v>#REF!</v>
      </c>
      <c r="K123" s="647" t="e">
        <f>'AMA_UBS V Medeiros'!#REF!</f>
        <v>#REF!</v>
      </c>
      <c r="L123" s="611" t="e">
        <f t="shared" si="266"/>
        <v>#REF!</v>
      </c>
      <c r="M123" s="647" t="e">
        <f>'AMA_UBS V Medeiros'!#REF!</f>
        <v>#REF!</v>
      </c>
      <c r="N123" s="611" t="e">
        <f t="shared" si="267"/>
        <v>#REF!</v>
      </c>
      <c r="O123" s="647" t="e">
        <f>'AMA_UBS V Medeiros'!#REF!</f>
        <v>#REF!</v>
      </c>
      <c r="P123" s="611" t="e">
        <f t="shared" si="268"/>
        <v>#REF!</v>
      </c>
      <c r="Q123" s="184" t="e">
        <f t="shared" si="269"/>
        <v>#REF!</v>
      </c>
      <c r="R123" s="629" t="e">
        <f t="shared" si="270"/>
        <v>#REF!</v>
      </c>
      <c r="S123" s="647" t="e">
        <f>'AMA_UBS V Medeiros'!#REF!</f>
        <v>#REF!</v>
      </c>
      <c r="T123" s="611" t="e">
        <f t="shared" si="251"/>
        <v>#REF!</v>
      </c>
      <c r="U123" s="647" t="e">
        <f>'AMA_UBS V Medeiros'!#REF!</f>
        <v>#REF!</v>
      </c>
      <c r="V123" s="611" t="e">
        <f t="shared" si="252"/>
        <v>#REF!</v>
      </c>
      <c r="W123" s="647" t="e">
        <f>'AMA_UBS V Medeiros'!#REF!</f>
        <v>#REF!</v>
      </c>
      <c r="X123" s="611" t="e">
        <f t="shared" si="253"/>
        <v>#REF!</v>
      </c>
      <c r="Y123" s="184" t="e">
        <f t="shared" si="254"/>
        <v>#REF!</v>
      </c>
      <c r="Z123" s="629" t="e">
        <f t="shared" si="255"/>
        <v>#REF!</v>
      </c>
      <c r="AA123" s="647" t="e">
        <f>'AMA_UBS V Medeiros'!#REF!</f>
        <v>#REF!</v>
      </c>
      <c r="AB123" s="611" t="e">
        <f t="shared" si="256"/>
        <v>#REF!</v>
      </c>
      <c r="AC123" s="647" t="e">
        <f>'AMA_UBS V Medeiros'!#REF!</f>
        <v>#REF!</v>
      </c>
      <c r="AD123" s="611" t="e">
        <f t="shared" si="257"/>
        <v>#REF!</v>
      </c>
      <c r="AE123" s="647" t="e">
        <f>'AMA_UBS V Medeiros'!#REF!</f>
        <v>#REF!</v>
      </c>
      <c r="AF123" s="611" t="e">
        <f t="shared" si="258"/>
        <v>#REF!</v>
      </c>
      <c r="AG123" s="184" t="e">
        <f t="shared" si="259"/>
        <v>#REF!</v>
      </c>
      <c r="AH123" s="629" t="e">
        <f t="shared" si="260"/>
        <v>#REF!</v>
      </c>
    </row>
    <row r="124" spans="1:34" ht="16.5" thickBot="1" x14ac:dyDescent="0.3">
      <c r="A124" s="5" t="s">
        <v>360</v>
      </c>
      <c r="B124" s="655">
        <f>SUM(B116:B121)</f>
        <v>3271</v>
      </c>
      <c r="C124" s="7">
        <f>SUM(C116:C121)</f>
        <v>2618</v>
      </c>
      <c r="D124" s="21">
        <f t="shared" si="242"/>
        <v>0.80036686028737392</v>
      </c>
      <c r="E124" s="7" t="e">
        <f>SUM(E116:E121)</f>
        <v>#REF!</v>
      </c>
      <c r="F124" s="21" t="e">
        <f t="shared" si="243"/>
        <v>#REF!</v>
      </c>
      <c r="G124" s="7" t="e">
        <f>SUM(G116:G121)</f>
        <v>#REF!</v>
      </c>
      <c r="H124" s="21" t="e">
        <f t="shared" si="244"/>
        <v>#REF!</v>
      </c>
      <c r="I124" s="71" t="e">
        <f t="shared" si="245"/>
        <v>#REF!</v>
      </c>
      <c r="J124" s="654" t="e">
        <f t="shared" si="246"/>
        <v>#REF!</v>
      </c>
      <c r="K124" s="638" t="e">
        <f>SUM(K116:K121)</f>
        <v>#REF!</v>
      </c>
      <c r="L124" s="653" t="e">
        <f t="shared" si="244"/>
        <v>#REF!</v>
      </c>
      <c r="M124" s="638" t="e">
        <f t="shared" ref="M124" si="271">SUM(M116:M121)</f>
        <v>#REF!</v>
      </c>
      <c r="N124" s="653" t="e">
        <f t="shared" si="247"/>
        <v>#REF!</v>
      </c>
      <c r="O124" s="638" t="e">
        <f t="shared" ref="O124" si="272">SUM(O116:O121)</f>
        <v>#REF!</v>
      </c>
      <c r="P124" s="653" t="e">
        <f t="shared" si="248"/>
        <v>#REF!</v>
      </c>
      <c r="Q124" s="71" t="e">
        <f t="shared" si="249"/>
        <v>#REF!</v>
      </c>
      <c r="R124" s="654" t="e">
        <f t="shared" si="250"/>
        <v>#REF!</v>
      </c>
      <c r="S124" s="638" t="e">
        <f>SUM(S116:S121)</f>
        <v>#REF!</v>
      </c>
      <c r="T124" s="653" t="e">
        <f t="shared" si="251"/>
        <v>#REF!</v>
      </c>
      <c r="U124" s="638" t="e">
        <f t="shared" ref="U124" si="273">SUM(U116:U121)</f>
        <v>#REF!</v>
      </c>
      <c r="V124" s="653" t="e">
        <f t="shared" si="252"/>
        <v>#REF!</v>
      </c>
      <c r="W124" s="638" t="e">
        <f t="shared" ref="W124" si="274">SUM(W116:W121)</f>
        <v>#REF!</v>
      </c>
      <c r="X124" s="653" t="e">
        <f t="shared" si="253"/>
        <v>#REF!</v>
      </c>
      <c r="Y124" s="71" t="e">
        <f t="shared" si="254"/>
        <v>#REF!</v>
      </c>
      <c r="Z124" s="654" t="e">
        <f t="shared" si="255"/>
        <v>#REF!</v>
      </c>
      <c r="AA124" s="638" t="e">
        <f>SUM(AA116:AA121)</f>
        <v>#REF!</v>
      </c>
      <c r="AB124" s="653" t="e">
        <f t="shared" si="256"/>
        <v>#REF!</v>
      </c>
      <c r="AC124" s="638" t="e">
        <f t="shared" ref="AC124" si="275">SUM(AC116:AC121)</f>
        <v>#REF!</v>
      </c>
      <c r="AD124" s="653" t="e">
        <f t="shared" si="257"/>
        <v>#REF!</v>
      </c>
      <c r="AE124" s="638" t="e">
        <f t="shared" ref="AE124" si="276">SUM(AE116:AE121)</f>
        <v>#REF!</v>
      </c>
      <c r="AF124" s="653" t="e">
        <f t="shared" si="258"/>
        <v>#REF!</v>
      </c>
      <c r="AG124" s="71" t="e">
        <f t="shared" si="259"/>
        <v>#REF!</v>
      </c>
      <c r="AH124" s="654" t="e">
        <f t="shared" si="260"/>
        <v>#REF!</v>
      </c>
    </row>
    <row r="126" spans="1:34" x14ac:dyDescent="0.25">
      <c r="A126" s="1009" t="s">
        <v>435</v>
      </c>
      <c r="B126" s="1001"/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1"/>
      <c r="X126" s="1001"/>
      <c r="Y126" s="1001"/>
      <c r="Z126" s="1001"/>
    </row>
    <row r="127" spans="1:34" ht="24.75" thickBot="1" x14ac:dyDescent="0.3">
      <c r="A127" s="13" t="s">
        <v>14</v>
      </c>
      <c r="B127" s="11" t="s">
        <v>164</v>
      </c>
      <c r="C127" s="13" t="s">
        <v>423</v>
      </c>
      <c r="D127" s="14" t="s">
        <v>1</v>
      </c>
      <c r="E127" s="13" t="s">
        <v>424</v>
      </c>
      <c r="F127" s="14" t="s">
        <v>1</v>
      </c>
      <c r="G127" s="13" t="s">
        <v>425</v>
      </c>
      <c r="H127" s="14" t="s">
        <v>1</v>
      </c>
      <c r="I127" s="86" t="s">
        <v>403</v>
      </c>
      <c r="J127" s="12" t="s">
        <v>192</v>
      </c>
      <c r="K127" s="13" t="s">
        <v>426</v>
      </c>
      <c r="L127" s="14" t="s">
        <v>1</v>
      </c>
      <c r="M127" s="13" t="s">
        <v>427</v>
      </c>
      <c r="N127" s="14" t="s">
        <v>1</v>
      </c>
      <c r="O127" s="13" t="s">
        <v>428</v>
      </c>
      <c r="P127" s="14" t="s">
        <v>1</v>
      </c>
      <c r="Q127" s="86" t="s">
        <v>403</v>
      </c>
      <c r="R127" s="12" t="s">
        <v>192</v>
      </c>
      <c r="S127" s="13" t="s">
        <v>429</v>
      </c>
      <c r="T127" s="14" t="s">
        <v>1</v>
      </c>
      <c r="U127" s="13" t="s">
        <v>430</v>
      </c>
      <c r="V127" s="14" t="s">
        <v>1</v>
      </c>
      <c r="W127" s="13" t="s">
        <v>431</v>
      </c>
      <c r="X127" s="14" t="s">
        <v>1</v>
      </c>
      <c r="Y127" s="86" t="s">
        <v>403</v>
      </c>
      <c r="Z127" s="12" t="s">
        <v>192</v>
      </c>
      <c r="AA127" s="13" t="s">
        <v>432</v>
      </c>
      <c r="AB127" s="14" t="s">
        <v>1</v>
      </c>
      <c r="AC127" s="13" t="s">
        <v>433</v>
      </c>
      <c r="AD127" s="14" t="s">
        <v>1</v>
      </c>
      <c r="AE127" s="13" t="s">
        <v>434</v>
      </c>
      <c r="AF127" s="14" t="s">
        <v>1</v>
      </c>
      <c r="AG127" s="86" t="s">
        <v>403</v>
      </c>
      <c r="AH127" s="12" t="s">
        <v>192</v>
      </c>
    </row>
    <row r="128" spans="1:34" thickTop="1" x14ac:dyDescent="0.25">
      <c r="A128" s="39" t="s">
        <v>406</v>
      </c>
      <c r="B128" s="40" t="str">
        <f>SADT!B21</f>
        <v>s/ meta</v>
      </c>
      <c r="C128" s="41">
        <f>SADT!C21</f>
        <v>919</v>
      </c>
      <c r="D128" s="42" t="e">
        <f t="shared" ref="D128:D134" si="277">C128/$B128</f>
        <v>#VALUE!</v>
      </c>
      <c r="E128" s="41" t="e">
        <f>SADT!#REF!</f>
        <v>#REF!</v>
      </c>
      <c r="F128" s="42" t="e">
        <f t="shared" ref="F128:F135" si="278">E128/$B128</f>
        <v>#REF!</v>
      </c>
      <c r="G128" s="41" t="e">
        <f>SADT!#REF!</f>
        <v>#REF!</v>
      </c>
      <c r="H128" s="42" t="e">
        <f t="shared" ref="H128:H135" si="279">G128/$B128</f>
        <v>#REF!</v>
      </c>
      <c r="I128" s="118" t="e">
        <f>SUM(C128,E128,G128)</f>
        <v>#REF!</v>
      </c>
      <c r="J128" s="119" t="e">
        <f>I128/($B128*3)</f>
        <v>#REF!</v>
      </c>
      <c r="K128" s="41" t="e">
        <f>SADT!#REF!</f>
        <v>#REF!</v>
      </c>
      <c r="L128" s="42" t="e">
        <f t="shared" ref="L128:L135" si="280">K128/$B128</f>
        <v>#REF!</v>
      </c>
      <c r="M128" s="41" t="e">
        <f>SADT!#REF!</f>
        <v>#REF!</v>
      </c>
      <c r="N128" s="42" t="e">
        <f t="shared" ref="N128:N135" si="281">M128/$B128</f>
        <v>#REF!</v>
      </c>
      <c r="O128" s="41" t="e">
        <f>SADT!#REF!</f>
        <v>#REF!</v>
      </c>
      <c r="P128" s="42" t="e">
        <f t="shared" ref="P128:P135" si="282">O128/$B128</f>
        <v>#REF!</v>
      </c>
      <c r="Q128" s="118" t="e">
        <f>SUM(K128,M128,O128)</f>
        <v>#REF!</v>
      </c>
      <c r="R128" s="119" t="e">
        <f>Q128/($B128*3)</f>
        <v>#REF!</v>
      </c>
      <c r="S128" s="41" t="e">
        <f>SADT!#REF!</f>
        <v>#REF!</v>
      </c>
      <c r="T128" s="42" t="e">
        <f t="shared" ref="T128:T131" si="283">S128/$B128</f>
        <v>#REF!</v>
      </c>
      <c r="U128" s="41" t="e">
        <f>SADT!#REF!</f>
        <v>#REF!</v>
      </c>
      <c r="V128" s="42" t="e">
        <f t="shared" ref="V128:V131" si="284">U128/$B128</f>
        <v>#REF!</v>
      </c>
      <c r="W128" s="41" t="e">
        <f>SADT!#REF!</f>
        <v>#REF!</v>
      </c>
      <c r="X128" s="42" t="e">
        <f t="shared" ref="X128:X131" si="285">W128/$B128</f>
        <v>#REF!</v>
      </c>
      <c r="Y128" s="118" t="e">
        <f>SUM(S128,U128,W128)</f>
        <v>#REF!</v>
      </c>
      <c r="Z128" s="119" t="e">
        <f>Y128/($B128*3)</f>
        <v>#REF!</v>
      </c>
      <c r="AA128" s="41" t="e">
        <f>SADT!#REF!</f>
        <v>#REF!</v>
      </c>
      <c r="AB128" s="42" t="e">
        <f t="shared" ref="AB128:AB132" si="286">AA128/$B128</f>
        <v>#REF!</v>
      </c>
      <c r="AC128" s="41" t="e">
        <f>SADT!#REF!</f>
        <v>#REF!</v>
      </c>
      <c r="AD128" s="42" t="e">
        <f t="shared" ref="AD128:AD132" si="287">AC128/$B128</f>
        <v>#REF!</v>
      </c>
      <c r="AE128" s="41" t="e">
        <f>SADT!#REF!</f>
        <v>#REF!</v>
      </c>
      <c r="AF128" s="42" t="e">
        <f t="shared" ref="AF128:AF132" si="288">AE128/$B128</f>
        <v>#REF!</v>
      </c>
      <c r="AG128" s="118" t="e">
        <f>SUM(AA128,AC128,AE128)</f>
        <v>#REF!</v>
      </c>
      <c r="AH128" s="119" t="e">
        <f>AG128/($B128*3)</f>
        <v>#REF!</v>
      </c>
    </row>
    <row r="129" spans="1:34" ht="15" x14ac:dyDescent="0.25">
      <c r="A129" s="33" t="s">
        <v>407</v>
      </c>
      <c r="B129" s="24">
        <f>SADT!B22</f>
        <v>420</v>
      </c>
      <c r="C129" s="688">
        <f>SADT!C22</f>
        <v>430</v>
      </c>
      <c r="D129" s="42">
        <f t="shared" si="277"/>
        <v>1.0238095238095237</v>
      </c>
      <c r="E129" s="25" t="e">
        <f>SADT!#REF!</f>
        <v>#REF!</v>
      </c>
      <c r="F129" s="42" t="e">
        <f t="shared" si="278"/>
        <v>#REF!</v>
      </c>
      <c r="G129" s="25" t="e">
        <f>SADT!#REF!</f>
        <v>#REF!</v>
      </c>
      <c r="H129" s="42" t="e">
        <f t="shared" si="279"/>
        <v>#REF!</v>
      </c>
      <c r="I129" s="174" t="e">
        <f t="shared" ref="I129:I134" si="289">SUM(C129,E129,G129)</f>
        <v>#REF!</v>
      </c>
      <c r="J129" s="119" t="e">
        <f t="shared" ref="J129:J134" si="290">I129/($B129*3)</f>
        <v>#REF!</v>
      </c>
      <c r="K129" s="25" t="e">
        <f>SADT!#REF!</f>
        <v>#REF!</v>
      </c>
      <c r="L129" s="42" t="e">
        <f t="shared" si="280"/>
        <v>#REF!</v>
      </c>
      <c r="M129" s="25" t="e">
        <f>SADT!#REF!</f>
        <v>#REF!</v>
      </c>
      <c r="N129" s="42" t="e">
        <f t="shared" si="281"/>
        <v>#REF!</v>
      </c>
      <c r="O129" s="25" t="e">
        <f>SADT!#REF!</f>
        <v>#REF!</v>
      </c>
      <c r="P129" s="42" t="e">
        <f t="shared" si="282"/>
        <v>#REF!</v>
      </c>
      <c r="Q129" s="174" t="e">
        <f t="shared" ref="Q129:Q135" si="291">SUM(K129,M129,O129)</f>
        <v>#REF!</v>
      </c>
      <c r="R129" s="119" t="e">
        <f t="shared" ref="R129:R135" si="292">Q129/($B129*3)</f>
        <v>#REF!</v>
      </c>
      <c r="S129" s="25" t="e">
        <f>SADT!#REF!</f>
        <v>#REF!</v>
      </c>
      <c r="T129" s="42" t="e">
        <f t="shared" si="283"/>
        <v>#REF!</v>
      </c>
      <c r="U129" s="25" t="e">
        <f>SADT!#REF!</f>
        <v>#REF!</v>
      </c>
      <c r="V129" s="42" t="e">
        <f t="shared" si="284"/>
        <v>#REF!</v>
      </c>
      <c r="W129" s="25" t="e">
        <f>SADT!#REF!</f>
        <v>#REF!</v>
      </c>
      <c r="X129" s="42" t="e">
        <f t="shared" si="285"/>
        <v>#REF!</v>
      </c>
      <c r="Y129" s="174" t="e">
        <f t="shared" ref="Y129:Y131" si="293">SUM(S129,U129,W129)</f>
        <v>#REF!</v>
      </c>
      <c r="Z129" s="119" t="e">
        <f t="shared" ref="Z129:Z131" si="294">Y129/($B129*3)</f>
        <v>#REF!</v>
      </c>
      <c r="AA129" s="25" t="e">
        <f>SADT!#REF!</f>
        <v>#REF!</v>
      </c>
      <c r="AB129" s="42" t="e">
        <f t="shared" si="286"/>
        <v>#REF!</v>
      </c>
      <c r="AC129" s="25" t="e">
        <f>SADT!#REF!</f>
        <v>#REF!</v>
      </c>
      <c r="AD129" s="42" t="e">
        <f t="shared" si="287"/>
        <v>#REF!</v>
      </c>
      <c r="AE129" s="25" t="e">
        <f>SADT!#REF!</f>
        <v>#REF!</v>
      </c>
      <c r="AF129" s="42" t="e">
        <f t="shared" si="288"/>
        <v>#REF!</v>
      </c>
      <c r="AG129" s="174" t="e">
        <f t="shared" ref="AG129:AG132" si="295">SUM(AA129,AC129,AE129)</f>
        <v>#REF!</v>
      </c>
      <c r="AH129" s="119" t="e">
        <f t="shared" ref="AH129:AH132" si="296">AG129/($B129*3)</f>
        <v>#REF!</v>
      </c>
    </row>
    <row r="130" spans="1:34" ht="15" x14ac:dyDescent="0.25">
      <c r="A130" s="33" t="s">
        <v>408</v>
      </c>
      <c r="B130" s="24">
        <f>SADT!B23</f>
        <v>44</v>
      </c>
      <c r="C130" s="688">
        <f>SADT!C23</f>
        <v>47</v>
      </c>
      <c r="D130" s="42">
        <f t="shared" si="277"/>
        <v>1.0681818181818181</v>
      </c>
      <c r="E130" s="25" t="e">
        <f>SADT!#REF!</f>
        <v>#REF!</v>
      </c>
      <c r="F130" s="42" t="e">
        <f t="shared" si="278"/>
        <v>#REF!</v>
      </c>
      <c r="G130" s="25" t="e">
        <f>SADT!#REF!</f>
        <v>#REF!</v>
      </c>
      <c r="H130" s="42" t="e">
        <f t="shared" si="279"/>
        <v>#REF!</v>
      </c>
      <c r="I130" s="174" t="e">
        <f t="shared" si="289"/>
        <v>#REF!</v>
      </c>
      <c r="J130" s="119" t="e">
        <f t="shared" si="290"/>
        <v>#REF!</v>
      </c>
      <c r="K130" s="25" t="e">
        <f>SADT!#REF!</f>
        <v>#REF!</v>
      </c>
      <c r="L130" s="42" t="e">
        <f t="shared" si="280"/>
        <v>#REF!</v>
      </c>
      <c r="M130" s="25" t="e">
        <f>SADT!#REF!</f>
        <v>#REF!</v>
      </c>
      <c r="N130" s="42" t="e">
        <f t="shared" si="281"/>
        <v>#REF!</v>
      </c>
      <c r="O130" s="25" t="e">
        <f>SADT!#REF!</f>
        <v>#REF!</v>
      </c>
      <c r="P130" s="42" t="e">
        <f t="shared" si="282"/>
        <v>#REF!</v>
      </c>
      <c r="Q130" s="174" t="e">
        <f t="shared" si="291"/>
        <v>#REF!</v>
      </c>
      <c r="R130" s="119" t="e">
        <f t="shared" si="292"/>
        <v>#REF!</v>
      </c>
      <c r="S130" s="25" t="e">
        <f>SADT!#REF!</f>
        <v>#REF!</v>
      </c>
      <c r="T130" s="42" t="e">
        <f t="shared" si="283"/>
        <v>#REF!</v>
      </c>
      <c r="U130" s="25" t="e">
        <f>SADT!#REF!</f>
        <v>#REF!</v>
      </c>
      <c r="V130" s="42" t="e">
        <f t="shared" si="284"/>
        <v>#REF!</v>
      </c>
      <c r="W130" s="25" t="e">
        <f>SADT!#REF!</f>
        <v>#REF!</v>
      </c>
      <c r="X130" s="42" t="e">
        <f t="shared" si="285"/>
        <v>#REF!</v>
      </c>
      <c r="Y130" s="174" t="e">
        <f t="shared" si="293"/>
        <v>#REF!</v>
      </c>
      <c r="Z130" s="119" t="e">
        <f t="shared" si="294"/>
        <v>#REF!</v>
      </c>
      <c r="AA130" s="25" t="e">
        <f>SADT!#REF!</f>
        <v>#REF!</v>
      </c>
      <c r="AB130" s="42" t="e">
        <f t="shared" si="286"/>
        <v>#REF!</v>
      </c>
      <c r="AC130" s="25" t="e">
        <f>SADT!#REF!</f>
        <v>#REF!</v>
      </c>
      <c r="AD130" s="42" t="e">
        <f t="shared" si="287"/>
        <v>#REF!</v>
      </c>
      <c r="AE130" s="25" t="e">
        <f>SADT!#REF!</f>
        <v>#REF!</v>
      </c>
      <c r="AF130" s="42" t="e">
        <f t="shared" si="288"/>
        <v>#REF!</v>
      </c>
      <c r="AG130" s="174" t="e">
        <f t="shared" si="295"/>
        <v>#REF!</v>
      </c>
      <c r="AH130" s="119" t="e">
        <f t="shared" si="296"/>
        <v>#REF!</v>
      </c>
    </row>
    <row r="131" spans="1:34" ht="15" x14ac:dyDescent="0.25">
      <c r="A131" s="33" t="s">
        <v>409</v>
      </c>
      <c r="B131" s="81">
        <f>SADT!B24</f>
        <v>80</v>
      </c>
      <c r="C131" s="688">
        <f>SADT!C24</f>
        <v>52</v>
      </c>
      <c r="D131" s="121">
        <f t="shared" si="277"/>
        <v>0.65</v>
      </c>
      <c r="E131" s="688" t="e">
        <f>SADT!#REF!</f>
        <v>#REF!</v>
      </c>
      <c r="F131" s="121" t="e">
        <f t="shared" si="278"/>
        <v>#REF!</v>
      </c>
      <c r="G131" s="688" t="e">
        <f>SADT!#REF!</f>
        <v>#REF!</v>
      </c>
      <c r="H131" s="121" t="e">
        <f t="shared" si="279"/>
        <v>#REF!</v>
      </c>
      <c r="I131" s="799" t="e">
        <f t="shared" si="289"/>
        <v>#REF!</v>
      </c>
      <c r="J131" s="122" t="e">
        <f t="shared" si="290"/>
        <v>#REF!</v>
      </c>
      <c r="K131" s="688" t="e">
        <f>SADT!#REF!</f>
        <v>#REF!</v>
      </c>
      <c r="L131" s="121" t="e">
        <f t="shared" si="280"/>
        <v>#REF!</v>
      </c>
      <c r="M131" s="688" t="e">
        <f>SADT!#REF!</f>
        <v>#REF!</v>
      </c>
      <c r="N131" s="121" t="e">
        <f t="shared" si="281"/>
        <v>#REF!</v>
      </c>
      <c r="O131" s="688" t="e">
        <f>SADT!#REF!</f>
        <v>#REF!</v>
      </c>
      <c r="P131" s="121" t="e">
        <f t="shared" si="282"/>
        <v>#REF!</v>
      </c>
      <c r="Q131" s="799" t="e">
        <f t="shared" si="291"/>
        <v>#REF!</v>
      </c>
      <c r="R131" s="122" t="e">
        <f t="shared" si="292"/>
        <v>#REF!</v>
      </c>
      <c r="S131" s="688" t="e">
        <f>SADT!#REF!</f>
        <v>#REF!</v>
      </c>
      <c r="T131" s="121" t="e">
        <f t="shared" si="283"/>
        <v>#REF!</v>
      </c>
      <c r="U131" s="688" t="e">
        <f>SADT!#REF!</f>
        <v>#REF!</v>
      </c>
      <c r="V131" s="121" t="e">
        <f t="shared" si="284"/>
        <v>#REF!</v>
      </c>
      <c r="W131" s="688" t="e">
        <f>SADT!#REF!</f>
        <v>#REF!</v>
      </c>
      <c r="X131" s="121" t="e">
        <f t="shared" si="285"/>
        <v>#REF!</v>
      </c>
      <c r="Y131" s="799" t="e">
        <f t="shared" si="293"/>
        <v>#REF!</v>
      </c>
      <c r="Z131" s="122" t="e">
        <f t="shared" si="294"/>
        <v>#REF!</v>
      </c>
      <c r="AA131" s="688" t="e">
        <f>SADT!#REF!</f>
        <v>#REF!</v>
      </c>
      <c r="AB131" s="121" t="e">
        <f t="shared" si="286"/>
        <v>#REF!</v>
      </c>
      <c r="AC131" s="688" t="e">
        <f>SADT!#REF!</f>
        <v>#REF!</v>
      </c>
      <c r="AD131" s="121" t="e">
        <f t="shared" si="287"/>
        <v>#REF!</v>
      </c>
      <c r="AE131" s="688" t="e">
        <f>SADT!#REF!</f>
        <v>#REF!</v>
      </c>
      <c r="AF131" s="121" t="e">
        <f t="shared" si="288"/>
        <v>#REF!</v>
      </c>
      <c r="AG131" s="799" t="e">
        <f t="shared" si="295"/>
        <v>#REF!</v>
      </c>
      <c r="AH131" s="122" t="e">
        <f t="shared" si="296"/>
        <v>#REF!</v>
      </c>
    </row>
    <row r="132" spans="1:34" ht="15" x14ac:dyDescent="0.25">
      <c r="A132" s="1007" t="s">
        <v>422</v>
      </c>
      <c r="B132" s="1039">
        <f>SADT!B25</f>
        <v>48</v>
      </c>
      <c r="C132" s="1005">
        <f>SADT!C25</f>
        <v>93</v>
      </c>
      <c r="D132" s="1003">
        <f t="shared" si="277"/>
        <v>1.9375</v>
      </c>
      <c r="E132" s="1005" t="e">
        <f>SADT!#REF!</f>
        <v>#REF!</v>
      </c>
      <c r="F132" s="1003" t="e">
        <f t="shared" ref="F132" si="297">E132/$B132</f>
        <v>#REF!</v>
      </c>
      <c r="G132" s="1005" t="e">
        <f>SADT!#REF!</f>
        <v>#REF!</v>
      </c>
      <c r="H132" s="1003" t="e">
        <f t="shared" ref="H132" si="298">G132/$B132</f>
        <v>#REF!</v>
      </c>
      <c r="I132" s="1012" t="e">
        <f t="shared" ref="I132" si="299">SUM(C132,E132,G132)</f>
        <v>#REF!</v>
      </c>
      <c r="J132" s="1037" t="e">
        <f t="shared" ref="J132" si="300">I132/($B132*3)</f>
        <v>#REF!</v>
      </c>
      <c r="K132" s="1005" t="e">
        <f>SADT!#REF!</f>
        <v>#REF!</v>
      </c>
      <c r="L132" s="1003" t="e">
        <f t="shared" ref="L132" si="301">K132/$B132</f>
        <v>#REF!</v>
      </c>
      <c r="M132" s="1005" t="e">
        <f>SADT!#REF!</f>
        <v>#REF!</v>
      </c>
      <c r="N132" s="1003" t="e">
        <f t="shared" ref="N132" si="302">M132/$B132</f>
        <v>#REF!</v>
      </c>
      <c r="O132" s="1005" t="e">
        <f>SADT!#REF!</f>
        <v>#REF!</v>
      </c>
      <c r="P132" s="1003" t="e">
        <f t="shared" ref="P132" si="303">O132/$B132</f>
        <v>#REF!</v>
      </c>
      <c r="Q132" s="1012" t="e">
        <f t="shared" ref="Q132" si="304">SUM(K132,M132,O132)</f>
        <v>#REF!</v>
      </c>
      <c r="R132" s="1037" t="e">
        <f t="shared" ref="R132" si="305">Q132/($B132*3)</f>
        <v>#REF!</v>
      </c>
      <c r="S132" s="1005" t="e">
        <f>SADT!#REF!</f>
        <v>#REF!</v>
      </c>
      <c r="T132" s="1003" t="e">
        <f t="shared" ref="T132" si="306">S132/$B132</f>
        <v>#REF!</v>
      </c>
      <c r="U132" s="1005" t="e">
        <f>SADT!#REF!</f>
        <v>#REF!</v>
      </c>
      <c r="V132" s="1003" t="e">
        <f t="shared" ref="V132" si="307">U132/$B132</f>
        <v>#REF!</v>
      </c>
      <c r="W132" s="1005" t="e">
        <f>SADT!#REF!</f>
        <v>#REF!</v>
      </c>
      <c r="X132" s="1003" t="e">
        <f t="shared" ref="X132" si="308">W132/$B132</f>
        <v>#REF!</v>
      </c>
      <c r="Y132" s="1012" t="e">
        <f t="shared" ref="Y132" si="309">SUM(S132,U132,W132)</f>
        <v>#REF!</v>
      </c>
      <c r="Z132" s="1037" t="e">
        <f t="shared" ref="Z132" si="310">Y132/($B132*3)</f>
        <v>#REF!</v>
      </c>
      <c r="AA132" s="1005" t="e">
        <f>SADT!#REF!</f>
        <v>#REF!</v>
      </c>
      <c r="AB132" s="1003" t="e">
        <f t="shared" si="286"/>
        <v>#REF!</v>
      </c>
      <c r="AC132" s="1005" t="e">
        <f>SADT!#REF!</f>
        <v>#REF!</v>
      </c>
      <c r="AD132" s="1003" t="e">
        <f t="shared" si="287"/>
        <v>#REF!</v>
      </c>
      <c r="AE132" s="1005" t="e">
        <f>SADT!#REF!</f>
        <v>#REF!</v>
      </c>
      <c r="AF132" s="1003" t="e">
        <f t="shared" si="288"/>
        <v>#REF!</v>
      </c>
      <c r="AG132" s="1012" t="e">
        <f t="shared" si="295"/>
        <v>#REF!</v>
      </c>
      <c r="AH132" s="1037" t="e">
        <f t="shared" si="296"/>
        <v>#REF!</v>
      </c>
    </row>
    <row r="133" spans="1:34" ht="15" x14ac:dyDescent="0.25">
      <c r="A133" s="1008"/>
      <c r="B133" s="1040"/>
      <c r="C133" s="1006"/>
      <c r="D133" s="1004"/>
      <c r="E133" s="1006"/>
      <c r="F133" s="1004"/>
      <c r="G133" s="1006"/>
      <c r="H133" s="1004"/>
      <c r="I133" s="1013"/>
      <c r="J133" s="1038"/>
      <c r="K133" s="1006"/>
      <c r="L133" s="1004"/>
      <c r="M133" s="1006"/>
      <c r="N133" s="1004"/>
      <c r="O133" s="1006"/>
      <c r="P133" s="1004"/>
      <c r="Q133" s="1013"/>
      <c r="R133" s="1038"/>
      <c r="S133" s="1006"/>
      <c r="T133" s="1004"/>
      <c r="U133" s="1006"/>
      <c r="V133" s="1004"/>
      <c r="W133" s="1006"/>
      <c r="X133" s="1004"/>
      <c r="Y133" s="1013"/>
      <c r="Z133" s="1038"/>
      <c r="AA133" s="1006"/>
      <c r="AB133" s="1004"/>
      <c r="AC133" s="1006"/>
      <c r="AD133" s="1004"/>
      <c r="AE133" s="1006"/>
      <c r="AF133" s="1004"/>
      <c r="AG133" s="1013"/>
      <c r="AH133" s="1038"/>
    </row>
    <row r="134" spans="1:34" thickBot="1" x14ac:dyDescent="0.3">
      <c r="A134" s="33" t="s">
        <v>410</v>
      </c>
      <c r="B134" s="24">
        <f>SADT!B26</f>
        <v>75</v>
      </c>
      <c r="C134" s="689">
        <f>SADT!C26</f>
        <v>77</v>
      </c>
      <c r="D134" s="34">
        <f t="shared" si="277"/>
        <v>1.0266666666666666</v>
      </c>
      <c r="E134" s="25" t="e">
        <f>SADT!#REF!</f>
        <v>#REF!</v>
      </c>
      <c r="F134" s="34" t="e">
        <f t="shared" si="278"/>
        <v>#REF!</v>
      </c>
      <c r="G134" s="25" t="e">
        <f>SADT!#REF!</f>
        <v>#REF!</v>
      </c>
      <c r="H134" s="34" t="e">
        <f t="shared" si="279"/>
        <v>#REF!</v>
      </c>
      <c r="I134" s="174" t="e">
        <f t="shared" si="289"/>
        <v>#REF!</v>
      </c>
      <c r="J134" s="178" t="e">
        <f t="shared" si="290"/>
        <v>#REF!</v>
      </c>
      <c r="K134" s="25" t="e">
        <f>SADT!#REF!</f>
        <v>#REF!</v>
      </c>
      <c r="L134" s="34" t="e">
        <f t="shared" si="280"/>
        <v>#REF!</v>
      </c>
      <c r="M134" s="25" t="e">
        <f>SADT!#REF!</f>
        <v>#REF!</v>
      </c>
      <c r="N134" s="34" t="e">
        <f t="shared" si="281"/>
        <v>#REF!</v>
      </c>
      <c r="O134" s="25" t="e">
        <f>SADT!#REF!</f>
        <v>#REF!</v>
      </c>
      <c r="P134" s="34" t="e">
        <f t="shared" si="282"/>
        <v>#REF!</v>
      </c>
      <c r="Q134" s="174" t="e">
        <f t="shared" si="291"/>
        <v>#REF!</v>
      </c>
      <c r="R134" s="178" t="e">
        <f t="shared" si="292"/>
        <v>#REF!</v>
      </c>
      <c r="S134" s="25" t="e">
        <f>SADT!#REF!</f>
        <v>#REF!</v>
      </c>
      <c r="T134" s="34" t="e">
        <f t="shared" ref="T134:T135" si="311">S134/$B134</f>
        <v>#REF!</v>
      </c>
      <c r="U134" s="25" t="e">
        <f>SADT!#REF!</f>
        <v>#REF!</v>
      </c>
      <c r="V134" s="34" t="e">
        <f t="shared" ref="V134:V135" si="312">U134/$B134</f>
        <v>#REF!</v>
      </c>
      <c r="W134" s="25" t="e">
        <f>SADT!#REF!</f>
        <v>#REF!</v>
      </c>
      <c r="X134" s="34" t="e">
        <f t="shared" ref="X134:X135" si="313">W134/$B134</f>
        <v>#REF!</v>
      </c>
      <c r="Y134" s="174" t="e">
        <f t="shared" ref="Y134:Y135" si="314">SUM(S134,U134,W134)</f>
        <v>#REF!</v>
      </c>
      <c r="Z134" s="178" t="e">
        <f t="shared" ref="Z134:Z135" si="315">Y134/($B134*3)</f>
        <v>#REF!</v>
      </c>
      <c r="AA134" s="25" t="e">
        <f>SADT!#REF!</f>
        <v>#REF!</v>
      </c>
      <c r="AB134" s="34" t="e">
        <f t="shared" ref="AB134:AB135" si="316">AA134/$B134</f>
        <v>#REF!</v>
      </c>
      <c r="AC134" s="25" t="e">
        <f>SADT!#REF!</f>
        <v>#REF!</v>
      </c>
      <c r="AD134" s="34" t="e">
        <f t="shared" ref="AD134:AD135" si="317">AC134/$B134</f>
        <v>#REF!</v>
      </c>
      <c r="AE134" s="25" t="e">
        <f>SADT!#REF!</f>
        <v>#REF!</v>
      </c>
      <c r="AF134" s="34" t="e">
        <f t="shared" ref="AF134:AF135" si="318">AE134/$B134</f>
        <v>#REF!</v>
      </c>
      <c r="AG134" s="174" t="e">
        <f t="shared" ref="AG134:AG135" si="319">SUM(AA134,AC134,AE134)</f>
        <v>#REF!</v>
      </c>
      <c r="AH134" s="178" t="e">
        <f t="shared" ref="AH134:AH135" si="320">AG134/($B134*3)</f>
        <v>#REF!</v>
      </c>
    </row>
    <row r="135" spans="1:34" thickBot="1" x14ac:dyDescent="0.3">
      <c r="A135" s="35" t="s">
        <v>7</v>
      </c>
      <c r="B135" s="36">
        <f>SUM(B128:B134)</f>
        <v>667</v>
      </c>
      <c r="C135" s="37">
        <f>SUM(C128:C134)</f>
        <v>1618</v>
      </c>
      <c r="D135" s="88">
        <f>C135/$B135</f>
        <v>2.4257871064467764</v>
      </c>
      <c r="E135" s="37" t="e">
        <f>SUM(E128:E134)</f>
        <v>#REF!</v>
      </c>
      <c r="F135" s="88" t="e">
        <f t="shared" si="278"/>
        <v>#REF!</v>
      </c>
      <c r="G135" s="37" t="e">
        <f>SUM(G128:G134)</f>
        <v>#REF!</v>
      </c>
      <c r="H135" s="88" t="e">
        <f t="shared" si="279"/>
        <v>#REF!</v>
      </c>
      <c r="I135" s="136" t="e">
        <f>SUM(C135,E135,G135)</f>
        <v>#REF!</v>
      </c>
      <c r="J135" s="179" t="e">
        <f>I135/($B135*3)</f>
        <v>#REF!</v>
      </c>
      <c r="K135" s="37" t="e">
        <f>SUM(K128:K134)</f>
        <v>#REF!</v>
      </c>
      <c r="L135" s="88" t="e">
        <f t="shared" si="280"/>
        <v>#REF!</v>
      </c>
      <c r="M135" s="37" t="e">
        <f t="shared" ref="M135" si="321">SUM(M128:M134)</f>
        <v>#REF!</v>
      </c>
      <c r="N135" s="88" t="e">
        <f t="shared" si="281"/>
        <v>#REF!</v>
      </c>
      <c r="O135" s="37" t="e">
        <f t="shared" ref="O135" si="322">SUM(O128:O134)</f>
        <v>#REF!</v>
      </c>
      <c r="P135" s="88" t="e">
        <f t="shared" si="282"/>
        <v>#REF!</v>
      </c>
      <c r="Q135" s="136" t="e">
        <f t="shared" si="291"/>
        <v>#REF!</v>
      </c>
      <c r="R135" s="179" t="e">
        <f t="shared" si="292"/>
        <v>#REF!</v>
      </c>
      <c r="S135" s="37" t="e">
        <f>SUM(S128:S134)</f>
        <v>#REF!</v>
      </c>
      <c r="T135" s="88" t="e">
        <f t="shared" si="311"/>
        <v>#REF!</v>
      </c>
      <c r="U135" s="37" t="e">
        <f t="shared" ref="U135" si="323">SUM(U128:U134)</f>
        <v>#REF!</v>
      </c>
      <c r="V135" s="88" t="e">
        <f t="shared" si="312"/>
        <v>#REF!</v>
      </c>
      <c r="W135" s="37" t="e">
        <f t="shared" ref="W135" si="324">SUM(W128:W134)</f>
        <v>#REF!</v>
      </c>
      <c r="X135" s="88" t="e">
        <f t="shared" si="313"/>
        <v>#REF!</v>
      </c>
      <c r="Y135" s="136" t="e">
        <f t="shared" si="314"/>
        <v>#REF!</v>
      </c>
      <c r="Z135" s="179" t="e">
        <f t="shared" si="315"/>
        <v>#REF!</v>
      </c>
      <c r="AA135" s="37" t="e">
        <f>SUM(AA128:AA134)</f>
        <v>#REF!</v>
      </c>
      <c r="AB135" s="88" t="e">
        <f t="shared" si="316"/>
        <v>#REF!</v>
      </c>
      <c r="AC135" s="37" t="e">
        <f t="shared" ref="AC135" si="325">SUM(AC128:AC134)</f>
        <v>#REF!</v>
      </c>
      <c r="AD135" s="88" t="e">
        <f t="shared" si="317"/>
        <v>#REF!</v>
      </c>
      <c r="AE135" s="37" t="e">
        <f t="shared" ref="AE135" si="326">SUM(AE128:AE134)</f>
        <v>#REF!</v>
      </c>
      <c r="AF135" s="88" t="e">
        <f t="shared" si="318"/>
        <v>#REF!</v>
      </c>
      <c r="AG135" s="136" t="e">
        <f t="shared" si="319"/>
        <v>#REF!</v>
      </c>
      <c r="AH135" s="179" t="e">
        <f t="shared" si="320"/>
        <v>#REF!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09" t="s">
        <v>444</v>
      </c>
      <c r="B137" s="1001"/>
      <c r="C137" s="1001"/>
      <c r="D137" s="1001"/>
      <c r="E137" s="1001"/>
      <c r="F137" s="1001"/>
      <c r="G137" s="1001"/>
      <c r="H137" s="1001"/>
      <c r="I137" s="1001"/>
      <c r="J137" s="1001"/>
      <c r="K137" s="1001"/>
      <c r="L137" s="1001"/>
      <c r="M137" s="1001"/>
      <c r="N137" s="1001"/>
      <c r="O137" s="1001"/>
      <c r="P137" s="1001"/>
      <c r="Q137" s="1001"/>
      <c r="R137" s="1001"/>
      <c r="S137" s="1001"/>
      <c r="T137" s="1001"/>
      <c r="U137" s="1001"/>
      <c r="V137" s="1001"/>
      <c r="W137" s="1001"/>
      <c r="X137" s="1001"/>
      <c r="Y137" s="1001"/>
      <c r="Z137" s="1001"/>
    </row>
    <row r="138" spans="1:34" ht="24.75" thickBot="1" x14ac:dyDescent="0.3">
      <c r="A138" s="13" t="s">
        <v>14</v>
      </c>
      <c r="B138" s="11" t="s">
        <v>164</v>
      </c>
      <c r="C138" s="13" t="s">
        <v>423</v>
      </c>
      <c r="D138" s="14" t="s">
        <v>1</v>
      </c>
      <c r="E138" s="13" t="s">
        <v>424</v>
      </c>
      <c r="F138" s="14" t="s">
        <v>1</v>
      </c>
      <c r="G138" s="13" t="s">
        <v>425</v>
      </c>
      <c r="H138" s="14" t="s">
        <v>1</v>
      </c>
      <c r="I138" s="86" t="s">
        <v>403</v>
      </c>
      <c r="J138" s="12" t="s">
        <v>192</v>
      </c>
      <c r="K138" s="13" t="s">
        <v>426</v>
      </c>
      <c r="L138" s="14" t="s">
        <v>1</v>
      </c>
      <c r="M138" s="13" t="s">
        <v>427</v>
      </c>
      <c r="N138" s="14" t="s">
        <v>1</v>
      </c>
      <c r="O138" s="13" t="s">
        <v>428</v>
      </c>
      <c r="P138" s="14" t="s">
        <v>1</v>
      </c>
      <c r="Q138" s="86" t="s">
        <v>403</v>
      </c>
      <c r="R138" s="12" t="s">
        <v>192</v>
      </c>
      <c r="S138" s="13" t="s">
        <v>429</v>
      </c>
      <c r="T138" s="14" t="s">
        <v>1</v>
      </c>
      <c r="U138" s="13" t="s">
        <v>430</v>
      </c>
      <c r="V138" s="14" t="s">
        <v>1</v>
      </c>
      <c r="W138" s="13" t="s">
        <v>431</v>
      </c>
      <c r="X138" s="14" t="s">
        <v>1</v>
      </c>
      <c r="Y138" s="86" t="s">
        <v>403</v>
      </c>
      <c r="Z138" s="12" t="s">
        <v>192</v>
      </c>
      <c r="AA138" s="13" t="s">
        <v>432</v>
      </c>
      <c r="AB138" s="14" t="s">
        <v>1</v>
      </c>
      <c r="AC138" s="13" t="s">
        <v>433</v>
      </c>
      <c r="AD138" s="14" t="s">
        <v>1</v>
      </c>
      <c r="AE138" s="13" t="s">
        <v>434</v>
      </c>
      <c r="AF138" s="14" t="s">
        <v>1</v>
      </c>
      <c r="AG138" s="86" t="s">
        <v>403</v>
      </c>
      <c r="AH138" s="12" t="s">
        <v>192</v>
      </c>
    </row>
    <row r="139" spans="1:34" ht="16.5" thickTop="1" x14ac:dyDescent="0.25">
      <c r="A139" s="77" t="s">
        <v>8</v>
      </c>
      <c r="B139" s="588">
        <f>'UBS Jardim Japão'!B9</f>
        <v>522</v>
      </c>
      <c r="C139" s="91">
        <f>'UBS Jardim Japão'!C9</f>
        <v>618</v>
      </c>
      <c r="D139" s="18">
        <f t="shared" ref="D139:D144" si="327">C139/$B139</f>
        <v>1.1839080459770115</v>
      </c>
      <c r="E139" s="91" t="e">
        <f>'UBS Jardim Japão'!#REF!</f>
        <v>#REF!</v>
      </c>
      <c r="F139" s="18" t="e">
        <f t="shared" ref="F139:F144" si="328">E139/$B139</f>
        <v>#REF!</v>
      </c>
      <c r="G139" s="91" t="e">
        <f>'UBS Jardim Japão'!#REF!</f>
        <v>#REF!</v>
      </c>
      <c r="H139" s="18" t="e">
        <f t="shared" ref="H139:L144" si="329">G139/$B139</f>
        <v>#REF!</v>
      </c>
      <c r="I139" s="68" t="e">
        <f t="shared" ref="I139:I144" si="330">SUM(C139,E139,G139)</f>
        <v>#REF!</v>
      </c>
      <c r="J139" s="627" t="e">
        <f t="shared" ref="J139:J144" si="331">I139/($B139*3)</f>
        <v>#REF!</v>
      </c>
      <c r="K139" s="642" t="e">
        <f>'UBS Jardim Japão'!#REF!</f>
        <v>#REF!</v>
      </c>
      <c r="L139" s="609" t="e">
        <f t="shared" si="329"/>
        <v>#REF!</v>
      </c>
      <c r="M139" s="642" t="e">
        <f>'UBS Jardim Japão'!#REF!</f>
        <v>#REF!</v>
      </c>
      <c r="N139" s="609" t="e">
        <f t="shared" ref="N139:N144" si="332">M139/$B139</f>
        <v>#REF!</v>
      </c>
      <c r="O139" s="642" t="e">
        <f>'UBS Jardim Japão'!#REF!</f>
        <v>#REF!</v>
      </c>
      <c r="P139" s="609" t="e">
        <f t="shared" ref="P139:P144" si="333">O139/$B139</f>
        <v>#REF!</v>
      </c>
      <c r="Q139" s="68" t="e">
        <f t="shared" ref="Q139:Q144" si="334">SUM(K139,M139,O139)</f>
        <v>#REF!</v>
      </c>
      <c r="R139" s="627" t="e">
        <f t="shared" ref="R139:R144" si="335">Q139/($B139*3)</f>
        <v>#REF!</v>
      </c>
      <c r="S139" s="642" t="e">
        <f>'UBS Jardim Japão'!#REF!</f>
        <v>#REF!</v>
      </c>
      <c r="T139" s="609" t="e">
        <f t="shared" ref="T139:T144" si="336">S139/$B139</f>
        <v>#REF!</v>
      </c>
      <c r="U139" s="642" t="e">
        <f>'UBS Jardim Japão'!#REF!</f>
        <v>#REF!</v>
      </c>
      <c r="V139" s="609" t="e">
        <f t="shared" ref="V139:V144" si="337">U139/$B139</f>
        <v>#REF!</v>
      </c>
      <c r="W139" s="642" t="e">
        <f>'UBS Jardim Japão'!#REF!</f>
        <v>#REF!</v>
      </c>
      <c r="X139" s="609" t="e">
        <f t="shared" ref="X139:X144" si="338">W139/$B139</f>
        <v>#REF!</v>
      </c>
      <c r="Y139" s="68" t="e">
        <f t="shared" ref="Y139:Y144" si="339">SUM(S139,U139,W139)</f>
        <v>#REF!</v>
      </c>
      <c r="Z139" s="627" t="e">
        <f t="shared" ref="Z139:Z144" si="340">Y139/($B139*3)</f>
        <v>#REF!</v>
      </c>
      <c r="AA139" s="642" t="e">
        <f>'UBS Jardim Japão'!#REF!</f>
        <v>#REF!</v>
      </c>
      <c r="AB139" s="609" t="e">
        <f t="shared" ref="AB139:AB144" si="341">AA139/$B139</f>
        <v>#REF!</v>
      </c>
      <c r="AC139" s="642" t="e">
        <f>'UBS Jardim Japão'!#REF!</f>
        <v>#REF!</v>
      </c>
      <c r="AD139" s="609" t="e">
        <f t="shared" ref="AD139:AD144" si="342">AC139/$B139</f>
        <v>#REF!</v>
      </c>
      <c r="AE139" s="642" t="e">
        <f>'UBS Jardim Japão'!#REF!</f>
        <v>#REF!</v>
      </c>
      <c r="AF139" s="609" t="e">
        <f t="shared" ref="AF139:AF144" si="343">AE139/$B139</f>
        <v>#REF!</v>
      </c>
      <c r="AG139" s="68" t="e">
        <f t="shared" ref="AG139:AG144" si="344">SUM(AA139,AC139,AE139)</f>
        <v>#REF!</v>
      </c>
      <c r="AH139" s="627" t="e">
        <f t="shared" ref="AH139:AH144" si="345">AG139/($B139*3)</f>
        <v>#REF!</v>
      </c>
    </row>
    <row r="140" spans="1:34" x14ac:dyDescent="0.25">
      <c r="A140" s="77" t="s">
        <v>9</v>
      </c>
      <c r="B140" s="589">
        <f>'UBS Jardim Japão'!B10</f>
        <v>78</v>
      </c>
      <c r="C140" s="92">
        <f>'UBS Jardim Japão'!C10</f>
        <v>119</v>
      </c>
      <c r="D140" s="103">
        <f t="shared" si="327"/>
        <v>1.5256410256410255</v>
      </c>
      <c r="E140" s="92" t="e">
        <f>'UBS Jardim Japão'!#REF!</f>
        <v>#REF!</v>
      </c>
      <c r="F140" s="103" t="e">
        <f t="shared" si="328"/>
        <v>#REF!</v>
      </c>
      <c r="G140" s="92" t="e">
        <f>'UBS Jardim Japão'!#REF!</f>
        <v>#REF!</v>
      </c>
      <c r="H140" s="103" t="e">
        <f t="shared" si="329"/>
        <v>#REF!</v>
      </c>
      <c r="I140" s="94" t="e">
        <f t="shared" si="330"/>
        <v>#REF!</v>
      </c>
      <c r="J140" s="625" t="e">
        <f t="shared" si="331"/>
        <v>#REF!</v>
      </c>
      <c r="K140" s="643" t="e">
        <f>'UBS Jardim Japão'!#REF!</f>
        <v>#REF!</v>
      </c>
      <c r="L140" s="607" t="e">
        <f t="shared" si="329"/>
        <v>#REF!</v>
      </c>
      <c r="M140" s="643" t="e">
        <f>'UBS Jardim Japão'!#REF!</f>
        <v>#REF!</v>
      </c>
      <c r="N140" s="607" t="e">
        <f t="shared" si="332"/>
        <v>#REF!</v>
      </c>
      <c r="O140" s="643" t="e">
        <f>'UBS Jardim Japão'!#REF!</f>
        <v>#REF!</v>
      </c>
      <c r="P140" s="607" t="e">
        <f t="shared" si="333"/>
        <v>#REF!</v>
      </c>
      <c r="Q140" s="94" t="e">
        <f t="shared" si="334"/>
        <v>#REF!</v>
      </c>
      <c r="R140" s="625" t="e">
        <f t="shared" si="335"/>
        <v>#REF!</v>
      </c>
      <c r="S140" s="643" t="e">
        <f>'UBS Jardim Japão'!#REF!</f>
        <v>#REF!</v>
      </c>
      <c r="T140" s="607" t="e">
        <f t="shared" si="336"/>
        <v>#REF!</v>
      </c>
      <c r="U140" s="643" t="e">
        <f>'UBS Jardim Japão'!#REF!</f>
        <v>#REF!</v>
      </c>
      <c r="V140" s="607" t="e">
        <f t="shared" si="337"/>
        <v>#REF!</v>
      </c>
      <c r="W140" s="643" t="e">
        <f>'UBS Jardim Japão'!#REF!</f>
        <v>#REF!</v>
      </c>
      <c r="X140" s="607" t="e">
        <f t="shared" si="338"/>
        <v>#REF!</v>
      </c>
      <c r="Y140" s="94" t="e">
        <f t="shared" si="339"/>
        <v>#REF!</v>
      </c>
      <c r="Z140" s="625" t="e">
        <f t="shared" si="340"/>
        <v>#REF!</v>
      </c>
      <c r="AA140" s="643" t="e">
        <f>'UBS Jardim Japão'!#REF!</f>
        <v>#REF!</v>
      </c>
      <c r="AB140" s="607" t="e">
        <f t="shared" si="341"/>
        <v>#REF!</v>
      </c>
      <c r="AC140" s="643" t="e">
        <f>'UBS Jardim Japão'!#REF!</f>
        <v>#REF!</v>
      </c>
      <c r="AD140" s="607" t="e">
        <f t="shared" si="342"/>
        <v>#REF!</v>
      </c>
      <c r="AE140" s="643" t="e">
        <f>'UBS Jardim Japão'!#REF!</f>
        <v>#REF!</v>
      </c>
      <c r="AF140" s="607" t="e">
        <f t="shared" si="343"/>
        <v>#REF!</v>
      </c>
      <c r="AG140" s="94" t="e">
        <f t="shared" si="344"/>
        <v>#REF!</v>
      </c>
      <c r="AH140" s="625" t="e">
        <f t="shared" si="345"/>
        <v>#REF!</v>
      </c>
    </row>
    <row r="141" spans="1:34" x14ac:dyDescent="0.25">
      <c r="A141" s="77" t="s">
        <v>10</v>
      </c>
      <c r="B141" s="589">
        <f>'UBS Jardim Japão'!B12</f>
        <v>1056</v>
      </c>
      <c r="C141" s="92">
        <f>'UBS Jardim Japão'!C12</f>
        <v>1059</v>
      </c>
      <c r="D141" s="103">
        <f t="shared" si="327"/>
        <v>1.0028409090909092</v>
      </c>
      <c r="E141" s="92" t="e">
        <f>'UBS Jardim Japão'!#REF!</f>
        <v>#REF!</v>
      </c>
      <c r="F141" s="103" t="e">
        <f t="shared" si="328"/>
        <v>#REF!</v>
      </c>
      <c r="G141" s="92" t="e">
        <f>'UBS Jardim Japão'!#REF!</f>
        <v>#REF!</v>
      </c>
      <c r="H141" s="103" t="e">
        <f t="shared" si="329"/>
        <v>#REF!</v>
      </c>
      <c r="I141" s="94" t="e">
        <f t="shared" si="330"/>
        <v>#REF!</v>
      </c>
      <c r="J141" s="625" t="e">
        <f t="shared" si="331"/>
        <v>#REF!</v>
      </c>
      <c r="K141" s="643" t="e">
        <f>'UBS Jardim Japão'!#REF!</f>
        <v>#REF!</v>
      </c>
      <c r="L141" s="607" t="e">
        <f t="shared" si="329"/>
        <v>#REF!</v>
      </c>
      <c r="M141" s="643" t="e">
        <f>'UBS Jardim Japão'!#REF!</f>
        <v>#REF!</v>
      </c>
      <c r="N141" s="607" t="e">
        <f t="shared" si="332"/>
        <v>#REF!</v>
      </c>
      <c r="O141" s="643" t="e">
        <f>'UBS Jardim Japão'!#REF!</f>
        <v>#REF!</v>
      </c>
      <c r="P141" s="607" t="e">
        <f t="shared" si="333"/>
        <v>#REF!</v>
      </c>
      <c r="Q141" s="94" t="e">
        <f t="shared" si="334"/>
        <v>#REF!</v>
      </c>
      <c r="R141" s="625" t="e">
        <f t="shared" si="335"/>
        <v>#REF!</v>
      </c>
      <c r="S141" s="643" t="e">
        <f>'UBS Jardim Japão'!#REF!</f>
        <v>#REF!</v>
      </c>
      <c r="T141" s="607" t="e">
        <f t="shared" si="336"/>
        <v>#REF!</v>
      </c>
      <c r="U141" s="643" t="e">
        <f>'UBS Jardim Japão'!#REF!</f>
        <v>#REF!</v>
      </c>
      <c r="V141" s="607" t="e">
        <f t="shared" si="337"/>
        <v>#REF!</v>
      </c>
      <c r="W141" s="643" t="e">
        <f>'UBS Jardim Japão'!#REF!</f>
        <v>#REF!</v>
      </c>
      <c r="X141" s="607" t="e">
        <f t="shared" si="338"/>
        <v>#REF!</v>
      </c>
      <c r="Y141" s="94" t="e">
        <f t="shared" si="339"/>
        <v>#REF!</v>
      </c>
      <c r="Z141" s="625" t="e">
        <f t="shared" si="340"/>
        <v>#REF!</v>
      </c>
      <c r="AA141" s="643" t="e">
        <f>'UBS Jardim Japão'!#REF!</f>
        <v>#REF!</v>
      </c>
      <c r="AB141" s="607" t="e">
        <f t="shared" si="341"/>
        <v>#REF!</v>
      </c>
      <c r="AC141" s="643" t="e">
        <f>'UBS Jardim Japão'!#REF!</f>
        <v>#REF!</v>
      </c>
      <c r="AD141" s="607" t="e">
        <f t="shared" si="342"/>
        <v>#REF!</v>
      </c>
      <c r="AE141" s="643" t="e">
        <f>'UBS Jardim Japão'!#REF!</f>
        <v>#REF!</v>
      </c>
      <c r="AF141" s="607" t="e">
        <f t="shared" si="343"/>
        <v>#REF!</v>
      </c>
      <c r="AG141" s="94" t="e">
        <f t="shared" si="344"/>
        <v>#REF!</v>
      </c>
      <c r="AH141" s="625" t="e">
        <f t="shared" si="345"/>
        <v>#REF!</v>
      </c>
    </row>
    <row r="142" spans="1:34" x14ac:dyDescent="0.25">
      <c r="A142" s="77" t="s">
        <v>42</v>
      </c>
      <c r="B142" s="589">
        <f>'UBS Jardim Japão'!B13</f>
        <v>528</v>
      </c>
      <c r="C142" s="92">
        <f>'UBS Jardim Japão'!C13</f>
        <v>384</v>
      </c>
      <c r="D142" s="103">
        <f t="shared" si="327"/>
        <v>0.72727272727272729</v>
      </c>
      <c r="E142" s="92" t="e">
        <f>'UBS Jardim Japão'!#REF!</f>
        <v>#REF!</v>
      </c>
      <c r="F142" s="103" t="e">
        <f t="shared" si="328"/>
        <v>#REF!</v>
      </c>
      <c r="G142" s="92" t="e">
        <f>'UBS Jardim Japão'!#REF!</f>
        <v>#REF!</v>
      </c>
      <c r="H142" s="103" t="e">
        <f t="shared" si="329"/>
        <v>#REF!</v>
      </c>
      <c r="I142" s="94" t="e">
        <f t="shared" si="330"/>
        <v>#REF!</v>
      </c>
      <c r="J142" s="625" t="e">
        <f t="shared" si="331"/>
        <v>#REF!</v>
      </c>
      <c r="K142" s="643" t="e">
        <f>'UBS Jardim Japão'!#REF!</f>
        <v>#REF!</v>
      </c>
      <c r="L142" s="607" t="e">
        <f t="shared" si="329"/>
        <v>#REF!</v>
      </c>
      <c r="M142" s="643" t="e">
        <f>'UBS Jardim Japão'!#REF!</f>
        <v>#REF!</v>
      </c>
      <c r="N142" s="607" t="e">
        <f t="shared" si="332"/>
        <v>#REF!</v>
      </c>
      <c r="O142" s="643" t="e">
        <f>'UBS Jardim Japão'!#REF!</f>
        <v>#REF!</v>
      </c>
      <c r="P142" s="607" t="e">
        <f t="shared" si="333"/>
        <v>#REF!</v>
      </c>
      <c r="Q142" s="94" t="e">
        <f t="shared" si="334"/>
        <v>#REF!</v>
      </c>
      <c r="R142" s="625" t="e">
        <f t="shared" si="335"/>
        <v>#REF!</v>
      </c>
      <c r="S142" s="643" t="e">
        <f>'UBS Jardim Japão'!#REF!</f>
        <v>#REF!</v>
      </c>
      <c r="T142" s="607" t="e">
        <f t="shared" si="336"/>
        <v>#REF!</v>
      </c>
      <c r="U142" s="643" t="e">
        <f>'UBS Jardim Japão'!#REF!</f>
        <v>#REF!</v>
      </c>
      <c r="V142" s="607" t="e">
        <f t="shared" si="337"/>
        <v>#REF!</v>
      </c>
      <c r="W142" s="643" t="e">
        <f>'UBS Jardim Japão'!#REF!</f>
        <v>#REF!</v>
      </c>
      <c r="X142" s="607" t="e">
        <f t="shared" si="338"/>
        <v>#REF!</v>
      </c>
      <c r="Y142" s="94" t="e">
        <f t="shared" si="339"/>
        <v>#REF!</v>
      </c>
      <c r="Z142" s="625" t="e">
        <f t="shared" si="340"/>
        <v>#REF!</v>
      </c>
      <c r="AA142" s="643" t="e">
        <f>'UBS Jardim Japão'!#REF!</f>
        <v>#REF!</v>
      </c>
      <c r="AB142" s="607" t="e">
        <f t="shared" si="341"/>
        <v>#REF!</v>
      </c>
      <c r="AC142" s="643" t="e">
        <f>'UBS Jardim Japão'!#REF!</f>
        <v>#REF!</v>
      </c>
      <c r="AD142" s="607" t="e">
        <f t="shared" si="342"/>
        <v>#REF!</v>
      </c>
      <c r="AE142" s="643" t="e">
        <f>'UBS Jardim Japão'!#REF!</f>
        <v>#REF!</v>
      </c>
      <c r="AF142" s="607" t="e">
        <f t="shared" si="343"/>
        <v>#REF!</v>
      </c>
      <c r="AG142" s="94" t="e">
        <f t="shared" si="344"/>
        <v>#REF!</v>
      </c>
      <c r="AH142" s="625" t="e">
        <f t="shared" si="345"/>
        <v>#REF!</v>
      </c>
    </row>
    <row r="143" spans="1:34" ht="16.5" thickBot="1" x14ac:dyDescent="0.3">
      <c r="A143" s="96" t="s">
        <v>13</v>
      </c>
      <c r="B143" s="590">
        <f>'UBS Jardim Japão'!B15</f>
        <v>792</v>
      </c>
      <c r="C143" s="97">
        <f>'UBS Jardim Japão'!C15</f>
        <v>609</v>
      </c>
      <c r="D143" s="107">
        <f t="shared" si="327"/>
        <v>0.76893939393939392</v>
      </c>
      <c r="E143" s="97" t="e">
        <f>'UBS Jardim Japão'!#REF!</f>
        <v>#REF!</v>
      </c>
      <c r="F143" s="107" t="e">
        <f t="shared" si="328"/>
        <v>#REF!</v>
      </c>
      <c r="G143" s="97" t="e">
        <f>'UBS Jardim Japão'!#REF!</f>
        <v>#REF!</v>
      </c>
      <c r="H143" s="107" t="e">
        <f t="shared" si="329"/>
        <v>#REF!</v>
      </c>
      <c r="I143" s="99" t="e">
        <f t="shared" si="330"/>
        <v>#REF!</v>
      </c>
      <c r="J143" s="626" t="e">
        <f t="shared" si="331"/>
        <v>#REF!</v>
      </c>
      <c r="K143" s="644" t="e">
        <f>'UBS Jardim Japão'!#REF!</f>
        <v>#REF!</v>
      </c>
      <c r="L143" s="608" t="e">
        <f t="shared" si="329"/>
        <v>#REF!</v>
      </c>
      <c r="M143" s="644" t="e">
        <f>'UBS Jardim Japão'!#REF!</f>
        <v>#REF!</v>
      </c>
      <c r="N143" s="608" t="e">
        <f t="shared" si="332"/>
        <v>#REF!</v>
      </c>
      <c r="O143" s="644" t="e">
        <f>'UBS Jardim Japão'!#REF!</f>
        <v>#REF!</v>
      </c>
      <c r="P143" s="608" t="e">
        <f t="shared" si="333"/>
        <v>#REF!</v>
      </c>
      <c r="Q143" s="99" t="e">
        <f t="shared" si="334"/>
        <v>#REF!</v>
      </c>
      <c r="R143" s="626" t="e">
        <f t="shared" si="335"/>
        <v>#REF!</v>
      </c>
      <c r="S143" s="644" t="e">
        <f>'UBS Jardim Japão'!#REF!</f>
        <v>#REF!</v>
      </c>
      <c r="T143" s="608" t="e">
        <f t="shared" si="336"/>
        <v>#REF!</v>
      </c>
      <c r="U143" s="644" t="e">
        <f>'UBS Jardim Japão'!#REF!</f>
        <v>#REF!</v>
      </c>
      <c r="V143" s="608" t="e">
        <f t="shared" si="337"/>
        <v>#REF!</v>
      </c>
      <c r="W143" s="644" t="e">
        <f>'UBS Jardim Japão'!#REF!</f>
        <v>#REF!</v>
      </c>
      <c r="X143" s="608" t="e">
        <f t="shared" si="338"/>
        <v>#REF!</v>
      </c>
      <c r="Y143" s="99" t="e">
        <f t="shared" si="339"/>
        <v>#REF!</v>
      </c>
      <c r="Z143" s="626" t="e">
        <f t="shared" si="340"/>
        <v>#REF!</v>
      </c>
      <c r="AA143" s="644" t="e">
        <f>'UBS Jardim Japão'!#REF!</f>
        <v>#REF!</v>
      </c>
      <c r="AB143" s="608" t="e">
        <f t="shared" si="341"/>
        <v>#REF!</v>
      </c>
      <c r="AC143" s="644" t="e">
        <f>'UBS Jardim Japão'!#REF!</f>
        <v>#REF!</v>
      </c>
      <c r="AD143" s="608" t="e">
        <f t="shared" si="342"/>
        <v>#REF!</v>
      </c>
      <c r="AE143" s="644" t="e">
        <f>'UBS Jardim Japão'!#REF!</f>
        <v>#REF!</v>
      </c>
      <c r="AF143" s="608" t="e">
        <f t="shared" si="343"/>
        <v>#REF!</v>
      </c>
      <c r="AG143" s="99" t="e">
        <f t="shared" si="344"/>
        <v>#REF!</v>
      </c>
      <c r="AH143" s="626" t="e">
        <f t="shared" si="345"/>
        <v>#REF!</v>
      </c>
    </row>
    <row r="144" spans="1:34" ht="16.5" thickBot="1" x14ac:dyDescent="0.3">
      <c r="A144" s="5" t="s">
        <v>309</v>
      </c>
      <c r="B144" s="655">
        <f>SUM(B139:B143)</f>
        <v>2976</v>
      </c>
      <c r="C144" s="7">
        <f>SUM(C139:C143)</f>
        <v>2789</v>
      </c>
      <c r="D144" s="21">
        <f t="shared" si="327"/>
        <v>0.93716397849462363</v>
      </c>
      <c r="E144" s="7" t="e">
        <f>SUM(E139:E143)</f>
        <v>#REF!</v>
      </c>
      <c r="F144" s="21" t="e">
        <f t="shared" si="328"/>
        <v>#REF!</v>
      </c>
      <c r="G144" s="7" t="e">
        <f>SUM(G139:G143)</f>
        <v>#REF!</v>
      </c>
      <c r="H144" s="21" t="e">
        <f t="shared" si="329"/>
        <v>#REF!</v>
      </c>
      <c r="I144" s="71" t="e">
        <f t="shared" si="330"/>
        <v>#REF!</v>
      </c>
      <c r="J144" s="654" t="e">
        <f t="shared" si="331"/>
        <v>#REF!</v>
      </c>
      <c r="K144" s="638" t="e">
        <f>SUM(K139:K143)</f>
        <v>#REF!</v>
      </c>
      <c r="L144" s="653" t="e">
        <f t="shared" si="329"/>
        <v>#REF!</v>
      </c>
      <c r="M144" s="638" t="e">
        <f t="shared" ref="M144" si="346">SUM(M139:M143)</f>
        <v>#REF!</v>
      </c>
      <c r="N144" s="653" t="e">
        <f t="shared" si="332"/>
        <v>#REF!</v>
      </c>
      <c r="O144" s="638" t="e">
        <f t="shared" ref="O144" si="347">SUM(O139:O143)</f>
        <v>#REF!</v>
      </c>
      <c r="P144" s="653" t="e">
        <f t="shared" si="333"/>
        <v>#REF!</v>
      </c>
      <c r="Q144" s="71" t="e">
        <f t="shared" si="334"/>
        <v>#REF!</v>
      </c>
      <c r="R144" s="654" t="e">
        <f t="shared" si="335"/>
        <v>#REF!</v>
      </c>
      <c r="S144" s="638" t="e">
        <f>SUM(S139:S143)</f>
        <v>#REF!</v>
      </c>
      <c r="T144" s="653" t="e">
        <f t="shared" si="336"/>
        <v>#REF!</v>
      </c>
      <c r="U144" s="638" t="e">
        <f t="shared" ref="U144" si="348">SUM(U139:U143)</f>
        <v>#REF!</v>
      </c>
      <c r="V144" s="653" t="e">
        <f t="shared" si="337"/>
        <v>#REF!</v>
      </c>
      <c r="W144" s="638" t="e">
        <f t="shared" ref="W144" si="349">SUM(W139:W143)</f>
        <v>#REF!</v>
      </c>
      <c r="X144" s="653" t="e">
        <f t="shared" si="338"/>
        <v>#REF!</v>
      </c>
      <c r="Y144" s="71" t="e">
        <f t="shared" si="339"/>
        <v>#REF!</v>
      </c>
      <c r="Z144" s="654" t="e">
        <f t="shared" si="340"/>
        <v>#REF!</v>
      </c>
      <c r="AA144" s="638" t="e">
        <f>SUM(AA139:AA143)</f>
        <v>#REF!</v>
      </c>
      <c r="AB144" s="653" t="e">
        <f t="shared" si="341"/>
        <v>#REF!</v>
      </c>
      <c r="AC144" s="638" t="e">
        <f t="shared" ref="AC144" si="350">SUM(AC139:AC143)</f>
        <v>#REF!</v>
      </c>
      <c r="AD144" s="653" t="e">
        <f t="shared" si="342"/>
        <v>#REF!</v>
      </c>
      <c r="AE144" s="638" t="e">
        <f t="shared" ref="AE144" si="351">SUM(AE139:AE143)</f>
        <v>#REF!</v>
      </c>
      <c r="AF144" s="653" t="e">
        <f t="shared" si="343"/>
        <v>#REF!</v>
      </c>
      <c r="AG144" s="71" t="e">
        <f t="shared" si="344"/>
        <v>#REF!</v>
      </c>
      <c r="AH144" s="654" t="e">
        <f t="shared" si="345"/>
        <v>#REF!</v>
      </c>
    </row>
    <row r="146" spans="1:34" x14ac:dyDescent="0.25">
      <c r="A146" s="1009" t="s">
        <v>445</v>
      </c>
      <c r="B146" s="1001"/>
      <c r="C146" s="1001"/>
      <c r="D146" s="1001"/>
      <c r="E146" s="1001"/>
      <c r="F146" s="1001"/>
      <c r="G146" s="1001"/>
      <c r="H146" s="1001"/>
      <c r="I146" s="1001"/>
      <c r="J146" s="1001"/>
      <c r="K146" s="1001"/>
      <c r="L146" s="1001"/>
      <c r="M146" s="1001"/>
      <c r="N146" s="1001"/>
      <c r="O146" s="1001"/>
      <c r="P146" s="1001"/>
      <c r="Q146" s="1001"/>
      <c r="R146" s="1001"/>
      <c r="S146" s="1001"/>
      <c r="T146" s="1001"/>
      <c r="U146" s="1001"/>
      <c r="V146" s="1001"/>
      <c r="W146" s="1001"/>
      <c r="X146" s="1001"/>
      <c r="Y146" s="1001"/>
      <c r="Z146" s="1001"/>
    </row>
    <row r="147" spans="1:34" ht="24.75" thickBot="1" x14ac:dyDescent="0.3">
      <c r="A147" s="13" t="s">
        <v>14</v>
      </c>
      <c r="B147" s="11" t="s">
        <v>164</v>
      </c>
      <c r="C147" s="13" t="s">
        <v>423</v>
      </c>
      <c r="D147" s="14" t="s">
        <v>1</v>
      </c>
      <c r="E147" s="13" t="s">
        <v>424</v>
      </c>
      <c r="F147" s="14" t="s">
        <v>1</v>
      </c>
      <c r="G147" s="13" t="s">
        <v>425</v>
      </c>
      <c r="H147" s="14" t="s">
        <v>1</v>
      </c>
      <c r="I147" s="86" t="s">
        <v>403</v>
      </c>
      <c r="J147" s="12" t="s">
        <v>192</v>
      </c>
      <c r="K147" s="13" t="s">
        <v>426</v>
      </c>
      <c r="L147" s="14" t="s">
        <v>1</v>
      </c>
      <c r="M147" s="13" t="s">
        <v>427</v>
      </c>
      <c r="N147" s="14" t="s">
        <v>1</v>
      </c>
      <c r="O147" s="13" t="s">
        <v>428</v>
      </c>
      <c r="P147" s="14" t="s">
        <v>1</v>
      </c>
      <c r="Q147" s="86" t="s">
        <v>403</v>
      </c>
      <c r="R147" s="12" t="s">
        <v>192</v>
      </c>
      <c r="S147" s="13" t="s">
        <v>429</v>
      </c>
      <c r="T147" s="14" t="s">
        <v>1</v>
      </c>
      <c r="U147" s="13" t="s">
        <v>430</v>
      </c>
      <c r="V147" s="14" t="s">
        <v>1</v>
      </c>
      <c r="W147" s="13" t="s">
        <v>431</v>
      </c>
      <c r="X147" s="14" t="s">
        <v>1</v>
      </c>
      <c r="Y147" s="86" t="s">
        <v>403</v>
      </c>
      <c r="Z147" s="12" t="s">
        <v>192</v>
      </c>
      <c r="AA147" s="13" t="s">
        <v>432</v>
      </c>
      <c r="AB147" s="14" t="s">
        <v>1</v>
      </c>
      <c r="AC147" s="13" t="s">
        <v>433</v>
      </c>
      <c r="AD147" s="14" t="s">
        <v>1</v>
      </c>
      <c r="AE147" s="13" t="s">
        <v>434</v>
      </c>
      <c r="AF147" s="14" t="s">
        <v>1</v>
      </c>
      <c r="AG147" s="86" t="s">
        <v>403</v>
      </c>
      <c r="AH147" s="12" t="s">
        <v>192</v>
      </c>
    </row>
    <row r="148" spans="1:34" ht="15.75" customHeight="1" thickTop="1" x14ac:dyDescent="0.25">
      <c r="A148" s="8" t="s">
        <v>150</v>
      </c>
      <c r="B148" s="1034">
        <f>'EMAD na UBS JD JAPÃO'!$B$9</f>
        <v>220</v>
      </c>
      <c r="C148" s="1025">
        <f>'EMAD na UBS JD JAPÃO'!$C$9</f>
        <v>197</v>
      </c>
      <c r="D148" s="1028">
        <f t="shared" ref="D148" si="352">C148/$B148</f>
        <v>0.8954545454545455</v>
      </c>
      <c r="E148" s="1025" t="e">
        <f>'EMAD na UBS JD JAPÃO'!#REF!</f>
        <v>#REF!</v>
      </c>
      <c r="F148" s="1028" t="e">
        <f t="shared" ref="F148" si="353">E148/$B148</f>
        <v>#REF!</v>
      </c>
      <c r="G148" s="1025" t="e">
        <f>'EMAD na UBS JD JAPÃO'!#REF!</f>
        <v>#REF!</v>
      </c>
      <c r="H148" s="1028" t="e">
        <f t="shared" ref="H148:L148" si="354">G148/$B148</f>
        <v>#REF!</v>
      </c>
      <c r="I148" s="1031" t="e">
        <f>SUM(C148,E148,G148)</f>
        <v>#REF!</v>
      </c>
      <c r="J148" s="1019" t="e">
        <f>I148/($B148*3)</f>
        <v>#REF!</v>
      </c>
      <c r="K148" s="1016" t="e">
        <f>'EMAD na UBS JD JAPÃO'!#REF!</f>
        <v>#REF!</v>
      </c>
      <c r="L148" s="1022" t="e">
        <f t="shared" si="354"/>
        <v>#REF!</v>
      </c>
      <c r="M148" s="1016" t="e">
        <f>'EMAD na UBS JD JAPÃO'!#REF!</f>
        <v>#REF!</v>
      </c>
      <c r="N148" s="1022" t="e">
        <f t="shared" ref="N148" si="355">M148/$B148</f>
        <v>#REF!</v>
      </c>
      <c r="O148" s="1016" t="e">
        <f>'EMAD na UBS JD JAPÃO'!#REF!</f>
        <v>#REF!</v>
      </c>
      <c r="P148" s="1022" t="e">
        <f t="shared" ref="P148" si="356">O148/$B148</f>
        <v>#REF!</v>
      </c>
      <c r="Q148" s="1031" t="e">
        <f>SUM(K148,M148,O148)</f>
        <v>#REF!</v>
      </c>
      <c r="R148" s="1019" t="e">
        <f>Q148/($B148*3)</f>
        <v>#REF!</v>
      </c>
      <c r="S148" s="1016" t="e">
        <f>'EMAD na UBS JD JAPÃO'!#REF!</f>
        <v>#REF!</v>
      </c>
      <c r="T148" s="1022" t="e">
        <f t="shared" ref="T148" si="357">S148/$B148</f>
        <v>#REF!</v>
      </c>
      <c r="U148" s="1016" t="e">
        <f>'EMAD na UBS JD JAPÃO'!#REF!</f>
        <v>#REF!</v>
      </c>
      <c r="V148" s="1022" t="e">
        <f t="shared" ref="V148" si="358">U148/$B148</f>
        <v>#REF!</v>
      </c>
      <c r="W148" s="1016" t="e">
        <f>'EMAD na UBS JD JAPÃO'!#REF!</f>
        <v>#REF!</v>
      </c>
      <c r="X148" s="1022" t="e">
        <f t="shared" ref="X148" si="359">W148/$B148</f>
        <v>#REF!</v>
      </c>
      <c r="Y148" s="1031" t="e">
        <f>SUM(S148,U148,W148)</f>
        <v>#REF!</v>
      </c>
      <c r="Z148" s="1019" t="e">
        <f>Y148/($B148*3)</f>
        <v>#REF!</v>
      </c>
      <c r="AA148" s="1016" t="e">
        <f>'EMAD na UBS JD JAPÃO'!#REF!</f>
        <v>#REF!</v>
      </c>
      <c r="AB148" s="1022" t="e">
        <f t="shared" ref="AB148" si="360">AA148/$B148</f>
        <v>#REF!</v>
      </c>
      <c r="AC148" s="1016" t="e">
        <f>'EMAD na UBS JD JAPÃO'!#REF!</f>
        <v>#REF!</v>
      </c>
      <c r="AD148" s="1022" t="e">
        <f t="shared" ref="AD148" si="361">AC148/$B148</f>
        <v>#REF!</v>
      </c>
      <c r="AE148" s="1016" t="e">
        <f>'EMAD na UBS JD JAPÃO'!#REF!</f>
        <v>#REF!</v>
      </c>
      <c r="AF148" s="1022" t="e">
        <f t="shared" ref="AF148" si="362">AE148/$B148</f>
        <v>#REF!</v>
      </c>
      <c r="AG148" s="1031" t="e">
        <f>SUM(AA148,AC148,AE148)</f>
        <v>#REF!</v>
      </c>
      <c r="AH148" s="1019" t="e">
        <f>AG148/($B148*3)</f>
        <v>#REF!</v>
      </c>
    </row>
    <row r="149" spans="1:34" ht="15" customHeight="1" x14ac:dyDescent="0.25">
      <c r="A149" s="8" t="s">
        <v>151</v>
      </c>
      <c r="B149" s="1035"/>
      <c r="C149" s="1026"/>
      <c r="D149" s="1029"/>
      <c r="E149" s="1026"/>
      <c r="F149" s="1029"/>
      <c r="G149" s="1026"/>
      <c r="H149" s="1029"/>
      <c r="I149" s="1032"/>
      <c r="J149" s="1020"/>
      <c r="K149" s="1017"/>
      <c r="L149" s="1023"/>
      <c r="M149" s="1017"/>
      <c r="N149" s="1023"/>
      <c r="O149" s="1017"/>
      <c r="P149" s="1023"/>
      <c r="Q149" s="1032"/>
      <c r="R149" s="1020"/>
      <c r="S149" s="1017"/>
      <c r="T149" s="1023"/>
      <c r="U149" s="1017"/>
      <c r="V149" s="1023"/>
      <c r="W149" s="1017"/>
      <c r="X149" s="1023"/>
      <c r="Y149" s="1032"/>
      <c r="Z149" s="1020"/>
      <c r="AA149" s="1017"/>
      <c r="AB149" s="1023"/>
      <c r="AC149" s="1017"/>
      <c r="AD149" s="1023"/>
      <c r="AE149" s="1017"/>
      <c r="AF149" s="1023"/>
      <c r="AG149" s="1032"/>
      <c r="AH149" s="1020"/>
    </row>
    <row r="150" spans="1:34" ht="15" customHeight="1" x14ac:dyDescent="0.25">
      <c r="A150" s="8" t="s">
        <v>154</v>
      </c>
      <c r="B150" s="1035"/>
      <c r="C150" s="1026"/>
      <c r="D150" s="1029"/>
      <c r="E150" s="1026"/>
      <c r="F150" s="1029"/>
      <c r="G150" s="1026"/>
      <c r="H150" s="1029"/>
      <c r="I150" s="1032"/>
      <c r="J150" s="1020"/>
      <c r="K150" s="1017"/>
      <c r="L150" s="1023"/>
      <c r="M150" s="1017"/>
      <c r="N150" s="1023"/>
      <c r="O150" s="1017"/>
      <c r="P150" s="1023"/>
      <c r="Q150" s="1032"/>
      <c r="R150" s="1020"/>
      <c r="S150" s="1017"/>
      <c r="T150" s="1023"/>
      <c r="U150" s="1017"/>
      <c r="V150" s="1023"/>
      <c r="W150" s="1017"/>
      <c r="X150" s="1023"/>
      <c r="Y150" s="1032"/>
      <c r="Z150" s="1020"/>
      <c r="AA150" s="1017"/>
      <c r="AB150" s="1023"/>
      <c r="AC150" s="1017"/>
      <c r="AD150" s="1023"/>
      <c r="AE150" s="1017"/>
      <c r="AF150" s="1023"/>
      <c r="AG150" s="1032"/>
      <c r="AH150" s="1020"/>
    </row>
    <row r="151" spans="1:34" ht="15.75" customHeight="1" thickBot="1" x14ac:dyDescent="0.3">
      <c r="A151" s="96" t="s">
        <v>152</v>
      </c>
      <c r="B151" s="1036"/>
      <c r="C151" s="1027"/>
      <c r="D151" s="1030"/>
      <c r="E151" s="1027"/>
      <c r="F151" s="1030"/>
      <c r="G151" s="1027"/>
      <c r="H151" s="1030"/>
      <c r="I151" s="1033"/>
      <c r="J151" s="1021"/>
      <c r="K151" s="1018"/>
      <c r="L151" s="1024"/>
      <c r="M151" s="1018"/>
      <c r="N151" s="1024"/>
      <c r="O151" s="1018"/>
      <c r="P151" s="1024"/>
      <c r="Q151" s="1033"/>
      <c r="R151" s="1021"/>
      <c r="S151" s="1018"/>
      <c r="T151" s="1024"/>
      <c r="U151" s="1018"/>
      <c r="V151" s="1024"/>
      <c r="W151" s="1018"/>
      <c r="X151" s="1024"/>
      <c r="Y151" s="1033"/>
      <c r="Z151" s="1021"/>
      <c r="AA151" s="1018"/>
      <c r="AB151" s="1024"/>
      <c r="AC151" s="1018"/>
      <c r="AD151" s="1024"/>
      <c r="AE151" s="1018"/>
      <c r="AF151" s="1024"/>
      <c r="AG151" s="1033"/>
      <c r="AH151" s="1021"/>
    </row>
    <row r="152" spans="1:34" ht="16.5" thickBot="1" x14ac:dyDescent="0.3">
      <c r="A152" s="5" t="s">
        <v>361</v>
      </c>
      <c r="B152" s="655">
        <f>SUM(B148:B151)</f>
        <v>220</v>
      </c>
      <c r="C152" s="7">
        <f>SUM(C148:C151)</f>
        <v>197</v>
      </c>
      <c r="D152" s="21">
        <f>C152/$B148</f>
        <v>0.8954545454545455</v>
      </c>
      <c r="E152" s="7" t="e">
        <f>SUM(E148:E151)</f>
        <v>#REF!</v>
      </c>
      <c r="F152" s="21" t="e">
        <f>E152/$B148</f>
        <v>#REF!</v>
      </c>
      <c r="G152" s="7" t="e">
        <f>SUM(G148:G151)</f>
        <v>#REF!</v>
      </c>
      <c r="H152" s="21" t="e">
        <f>G152/$B148</f>
        <v>#REF!</v>
      </c>
      <c r="I152" s="71" t="e">
        <f>SUM(C152,E152,G152)</f>
        <v>#REF!</v>
      </c>
      <c r="J152" s="654" t="e">
        <f>I152/($B152*3)</f>
        <v>#REF!</v>
      </c>
      <c r="K152" s="639" t="e">
        <f>SUM(K148:K151)</f>
        <v>#REF!</v>
      </c>
      <c r="L152" s="653" t="e">
        <f>K152/$B148</f>
        <v>#REF!</v>
      </c>
      <c r="M152" s="639" t="e">
        <f t="shared" ref="M152" si="363">SUM(M148:M151)</f>
        <v>#REF!</v>
      </c>
      <c r="N152" s="653" t="e">
        <f>M152/$B148</f>
        <v>#REF!</v>
      </c>
      <c r="O152" s="639" t="e">
        <f t="shared" ref="O152" si="364">SUM(O148:O151)</f>
        <v>#REF!</v>
      </c>
      <c r="P152" s="653" t="e">
        <f>O152/$B148</f>
        <v>#REF!</v>
      </c>
      <c r="Q152" s="31" t="e">
        <f>SUM(K152,M152,O152)</f>
        <v>#REF!</v>
      </c>
      <c r="R152" s="654" t="e">
        <f>Q152/($B152*3)</f>
        <v>#REF!</v>
      </c>
      <c r="S152" s="639" t="e">
        <f>SUM(S148:S151)</f>
        <v>#REF!</v>
      </c>
      <c r="T152" s="653" t="e">
        <f>S152/$B148</f>
        <v>#REF!</v>
      </c>
      <c r="U152" s="639" t="e">
        <f t="shared" ref="U152" si="365">SUM(U148:U151)</f>
        <v>#REF!</v>
      </c>
      <c r="V152" s="653" t="e">
        <f>U152/$B148</f>
        <v>#REF!</v>
      </c>
      <c r="W152" s="639" t="e">
        <f t="shared" ref="W152" si="366">SUM(W148:W151)</f>
        <v>#REF!</v>
      </c>
      <c r="X152" s="653" t="e">
        <f>W152/$B148</f>
        <v>#REF!</v>
      </c>
      <c r="Y152" s="31" t="e">
        <f>SUM(S152,U152,W152)</f>
        <v>#REF!</v>
      </c>
      <c r="Z152" s="654" t="e">
        <f>Y152/($B152*3)</f>
        <v>#REF!</v>
      </c>
      <c r="AA152" s="639" t="e">
        <f>SUM(AA148:AA151)</f>
        <v>#REF!</v>
      </c>
      <c r="AB152" s="653" t="e">
        <f>AA152/$B148</f>
        <v>#REF!</v>
      </c>
      <c r="AC152" s="639" t="e">
        <f t="shared" ref="AC152" si="367">SUM(AC148:AC151)</f>
        <v>#REF!</v>
      </c>
      <c r="AD152" s="653" t="e">
        <f>AC152/$B148</f>
        <v>#REF!</v>
      </c>
      <c r="AE152" s="639" t="e">
        <f t="shared" ref="AE152" si="368">SUM(AE148:AE151)</f>
        <v>#REF!</v>
      </c>
      <c r="AF152" s="653" t="e">
        <f>AE152/$B148</f>
        <v>#REF!</v>
      </c>
      <c r="AG152" s="31" t="e">
        <f>SUM(AA152,AC152,AE152)</f>
        <v>#REF!</v>
      </c>
      <c r="AH152" s="654" t="e">
        <f>AG152/($B152*3)</f>
        <v>#REF!</v>
      </c>
    </row>
    <row r="154" spans="1:34" x14ac:dyDescent="0.25">
      <c r="A154" s="1009" t="s">
        <v>446</v>
      </c>
      <c r="B154" s="1001"/>
      <c r="C154" s="1001"/>
      <c r="D154" s="1001"/>
      <c r="E154" s="1001"/>
      <c r="F154" s="1001"/>
      <c r="G154" s="1001"/>
      <c r="H154" s="1001"/>
      <c r="I154" s="1001"/>
      <c r="J154" s="1001"/>
      <c r="K154" s="1001"/>
      <c r="L154" s="1001"/>
      <c r="M154" s="1001"/>
      <c r="N154" s="1001"/>
      <c r="O154" s="1001"/>
      <c r="P154" s="1001"/>
      <c r="Q154" s="1001"/>
      <c r="R154" s="1001"/>
      <c r="S154" s="1001"/>
      <c r="T154" s="1001"/>
      <c r="U154" s="1001"/>
      <c r="V154" s="1001"/>
      <c r="W154" s="1001"/>
      <c r="X154" s="1001"/>
      <c r="Y154" s="1001"/>
      <c r="Z154" s="1001"/>
    </row>
    <row r="155" spans="1:34" ht="24.75" thickBot="1" x14ac:dyDescent="0.3">
      <c r="A155" s="13" t="s">
        <v>14</v>
      </c>
      <c r="B155" s="11" t="s">
        <v>164</v>
      </c>
      <c r="C155" s="13" t="s">
        <v>423</v>
      </c>
      <c r="D155" s="14" t="s">
        <v>1</v>
      </c>
      <c r="E155" s="13" t="s">
        <v>424</v>
      </c>
      <c r="F155" s="14" t="s">
        <v>1</v>
      </c>
      <c r="G155" s="13" t="s">
        <v>425</v>
      </c>
      <c r="H155" s="14" t="s">
        <v>1</v>
      </c>
      <c r="I155" s="86" t="s">
        <v>403</v>
      </c>
      <c r="J155" s="12" t="s">
        <v>192</v>
      </c>
      <c r="K155" s="13" t="s">
        <v>426</v>
      </c>
      <c r="L155" s="14" t="s">
        <v>1</v>
      </c>
      <c r="M155" s="13" t="s">
        <v>427</v>
      </c>
      <c r="N155" s="14" t="s">
        <v>1</v>
      </c>
      <c r="O155" s="13" t="s">
        <v>428</v>
      </c>
      <c r="P155" s="14" t="s">
        <v>1</v>
      </c>
      <c r="Q155" s="86" t="s">
        <v>403</v>
      </c>
      <c r="R155" s="12" t="s">
        <v>192</v>
      </c>
      <c r="S155" s="13" t="s">
        <v>429</v>
      </c>
      <c r="T155" s="14" t="s">
        <v>1</v>
      </c>
      <c r="U155" s="13" t="s">
        <v>430</v>
      </c>
      <c r="V155" s="14" t="s">
        <v>1</v>
      </c>
      <c r="W155" s="13" t="s">
        <v>431</v>
      </c>
      <c r="X155" s="14" t="s">
        <v>1</v>
      </c>
      <c r="Y155" s="86" t="s">
        <v>403</v>
      </c>
      <c r="Z155" s="12" t="s">
        <v>192</v>
      </c>
      <c r="AA155" s="13" t="s">
        <v>432</v>
      </c>
      <c r="AB155" s="14" t="s">
        <v>1</v>
      </c>
      <c r="AC155" s="13" t="s">
        <v>433</v>
      </c>
      <c r="AD155" s="14" t="s">
        <v>1</v>
      </c>
      <c r="AE155" s="13" t="s">
        <v>434</v>
      </c>
      <c r="AF155" s="14" t="s">
        <v>1</v>
      </c>
      <c r="AG155" s="86" t="s">
        <v>403</v>
      </c>
      <c r="AH155" s="12" t="s">
        <v>192</v>
      </c>
    </row>
    <row r="156" spans="1:34" ht="16.5" thickTop="1" x14ac:dyDescent="0.25">
      <c r="A156" s="77" t="s">
        <v>8</v>
      </c>
      <c r="B156" s="588">
        <f>'UBS Vila Ede'!B9</f>
        <v>783</v>
      </c>
      <c r="C156" s="91">
        <f>'UBS Vila Ede'!C9</f>
        <v>835</v>
      </c>
      <c r="D156" s="18">
        <f t="shared" ref="D156:D162" si="369">C156/$B156</f>
        <v>1.066411238825032</v>
      </c>
      <c r="E156" s="91" t="e">
        <f>'UBS Vila Ede'!#REF!</f>
        <v>#REF!</v>
      </c>
      <c r="F156" s="18" t="e">
        <f t="shared" ref="F156:F162" si="370">E156/$B156</f>
        <v>#REF!</v>
      </c>
      <c r="G156" s="91" t="e">
        <f>'UBS Vila Ede'!#REF!</f>
        <v>#REF!</v>
      </c>
      <c r="H156" s="18" t="e">
        <f t="shared" ref="H156:L162" si="371">G156/$B156</f>
        <v>#REF!</v>
      </c>
      <c r="I156" s="68" t="e">
        <f t="shared" ref="I156:I162" si="372">SUM(C156,E156,G156)</f>
        <v>#REF!</v>
      </c>
      <c r="J156" s="627" t="e">
        <f t="shared" ref="J156:J162" si="373">I156/($B156*3)</f>
        <v>#REF!</v>
      </c>
      <c r="K156" s="642" t="e">
        <f>'UBS Vila Ede'!#REF!</f>
        <v>#REF!</v>
      </c>
      <c r="L156" s="609" t="e">
        <f t="shared" si="371"/>
        <v>#REF!</v>
      </c>
      <c r="M156" s="642" t="e">
        <f>'UBS Vila Ede'!#REF!</f>
        <v>#REF!</v>
      </c>
      <c r="N156" s="609" t="e">
        <f t="shared" ref="N156:N162" si="374">M156/$B156</f>
        <v>#REF!</v>
      </c>
      <c r="O156" s="642" t="e">
        <f>'UBS Vila Ede'!#REF!</f>
        <v>#REF!</v>
      </c>
      <c r="P156" s="609" t="e">
        <f t="shared" ref="P156:P162" si="375">O156/$B156</f>
        <v>#REF!</v>
      </c>
      <c r="Q156" s="68" t="e">
        <f t="shared" ref="Q156:Q162" si="376">SUM(K156,M156,O156)</f>
        <v>#REF!</v>
      </c>
      <c r="R156" s="627" t="e">
        <f t="shared" ref="R156:R162" si="377">Q156/($B156*3)</f>
        <v>#REF!</v>
      </c>
      <c r="S156" s="642" t="e">
        <f>'UBS Vila Ede'!#REF!</f>
        <v>#REF!</v>
      </c>
      <c r="T156" s="609" t="e">
        <f t="shared" ref="T156:T162" si="378">S156/$B156</f>
        <v>#REF!</v>
      </c>
      <c r="U156" s="642" t="e">
        <f>'UBS Vila Ede'!#REF!</f>
        <v>#REF!</v>
      </c>
      <c r="V156" s="609" t="e">
        <f t="shared" ref="V156:V162" si="379">U156/$B156</f>
        <v>#REF!</v>
      </c>
      <c r="W156" s="642" t="e">
        <f>'UBS Vila Ede'!#REF!</f>
        <v>#REF!</v>
      </c>
      <c r="X156" s="609" t="e">
        <f t="shared" ref="X156:X162" si="380">W156/$B156</f>
        <v>#REF!</v>
      </c>
      <c r="Y156" s="68" t="e">
        <f t="shared" ref="Y156:Y162" si="381">SUM(S156,U156,W156)</f>
        <v>#REF!</v>
      </c>
      <c r="Z156" s="627" t="e">
        <f t="shared" ref="Z156:Z162" si="382">Y156/($B156*3)</f>
        <v>#REF!</v>
      </c>
      <c r="AA156" s="642" t="e">
        <f>'UBS Vila Ede'!#REF!</f>
        <v>#REF!</v>
      </c>
      <c r="AB156" s="609" t="e">
        <f t="shared" ref="AB156:AB162" si="383">AA156/$B156</f>
        <v>#REF!</v>
      </c>
      <c r="AC156" s="642" t="e">
        <f>'UBS Vila Ede'!#REF!</f>
        <v>#REF!</v>
      </c>
      <c r="AD156" s="609" t="e">
        <f t="shared" ref="AD156:AD162" si="384">AC156/$B156</f>
        <v>#REF!</v>
      </c>
      <c r="AE156" s="642" t="e">
        <f>'UBS Vila Ede'!#REF!</f>
        <v>#REF!</v>
      </c>
      <c r="AF156" s="609" t="e">
        <f t="shared" ref="AF156:AF162" si="385">AE156/$B156</f>
        <v>#REF!</v>
      </c>
      <c r="AG156" s="68" t="e">
        <f t="shared" ref="AG156:AG162" si="386">SUM(AA156,AC156,AE156)</f>
        <v>#REF!</v>
      </c>
      <c r="AH156" s="627" t="e">
        <f t="shared" ref="AH156:AH162" si="387">AG156/($B156*3)</f>
        <v>#REF!</v>
      </c>
    </row>
    <row r="157" spans="1:34" x14ac:dyDescent="0.25">
      <c r="A157" s="77" t="s">
        <v>9</v>
      </c>
      <c r="B157" s="589">
        <f>'UBS Vila Ede'!B10</f>
        <v>117</v>
      </c>
      <c r="C157" s="92">
        <f>'UBS Vila Ede'!C10</f>
        <v>199</v>
      </c>
      <c r="D157" s="103">
        <f t="shared" si="369"/>
        <v>1.7008547008547008</v>
      </c>
      <c r="E157" s="92" t="e">
        <f>'UBS Vila Ede'!#REF!</f>
        <v>#REF!</v>
      </c>
      <c r="F157" s="103" t="e">
        <f t="shared" si="370"/>
        <v>#REF!</v>
      </c>
      <c r="G157" s="92" t="e">
        <f>'UBS Vila Ede'!#REF!</f>
        <v>#REF!</v>
      </c>
      <c r="H157" s="103" t="e">
        <f t="shared" si="371"/>
        <v>#REF!</v>
      </c>
      <c r="I157" s="94" t="e">
        <f t="shared" si="372"/>
        <v>#REF!</v>
      </c>
      <c r="J157" s="625" t="e">
        <f t="shared" si="373"/>
        <v>#REF!</v>
      </c>
      <c r="K157" s="643" t="e">
        <f>'UBS Vila Ede'!#REF!</f>
        <v>#REF!</v>
      </c>
      <c r="L157" s="607" t="e">
        <f t="shared" si="371"/>
        <v>#REF!</v>
      </c>
      <c r="M157" s="643" t="e">
        <f>'UBS Vila Ede'!#REF!</f>
        <v>#REF!</v>
      </c>
      <c r="N157" s="607" t="e">
        <f t="shared" si="374"/>
        <v>#REF!</v>
      </c>
      <c r="O157" s="643" t="e">
        <f>'UBS Vila Ede'!#REF!</f>
        <v>#REF!</v>
      </c>
      <c r="P157" s="607" t="e">
        <f t="shared" si="375"/>
        <v>#REF!</v>
      </c>
      <c r="Q157" s="94" t="e">
        <f t="shared" si="376"/>
        <v>#REF!</v>
      </c>
      <c r="R157" s="625" t="e">
        <f t="shared" si="377"/>
        <v>#REF!</v>
      </c>
      <c r="S157" s="643" t="e">
        <f>'UBS Vila Ede'!#REF!</f>
        <v>#REF!</v>
      </c>
      <c r="T157" s="607" t="e">
        <f t="shared" si="378"/>
        <v>#REF!</v>
      </c>
      <c r="U157" s="643" t="e">
        <f>'UBS Vila Ede'!#REF!</f>
        <v>#REF!</v>
      </c>
      <c r="V157" s="607" t="e">
        <f t="shared" si="379"/>
        <v>#REF!</v>
      </c>
      <c r="W157" s="643" t="e">
        <f>'UBS Vila Ede'!#REF!</f>
        <v>#REF!</v>
      </c>
      <c r="X157" s="607" t="e">
        <f t="shared" si="380"/>
        <v>#REF!</v>
      </c>
      <c r="Y157" s="94" t="e">
        <f t="shared" si="381"/>
        <v>#REF!</v>
      </c>
      <c r="Z157" s="625" t="e">
        <f t="shared" si="382"/>
        <v>#REF!</v>
      </c>
      <c r="AA157" s="643" t="e">
        <f>'UBS Vila Ede'!#REF!</f>
        <v>#REF!</v>
      </c>
      <c r="AB157" s="607" t="e">
        <f t="shared" si="383"/>
        <v>#REF!</v>
      </c>
      <c r="AC157" s="643" t="e">
        <f>'UBS Vila Ede'!#REF!</f>
        <v>#REF!</v>
      </c>
      <c r="AD157" s="607" t="e">
        <f t="shared" si="384"/>
        <v>#REF!</v>
      </c>
      <c r="AE157" s="643" t="e">
        <f>'UBS Vila Ede'!#REF!</f>
        <v>#REF!</v>
      </c>
      <c r="AF157" s="607" t="e">
        <f t="shared" si="385"/>
        <v>#REF!</v>
      </c>
      <c r="AG157" s="94" t="e">
        <f t="shared" si="386"/>
        <v>#REF!</v>
      </c>
      <c r="AH157" s="625" t="e">
        <f t="shared" si="387"/>
        <v>#REF!</v>
      </c>
    </row>
    <row r="158" spans="1:34" x14ac:dyDescent="0.25">
      <c r="A158" s="77" t="s">
        <v>10</v>
      </c>
      <c r="B158" s="589">
        <f>'UBS Vila Ede'!B12</f>
        <v>792</v>
      </c>
      <c r="C158" s="92">
        <f>'UBS Vila Ede'!C12</f>
        <v>692</v>
      </c>
      <c r="D158" s="103">
        <f t="shared" si="369"/>
        <v>0.8737373737373737</v>
      </c>
      <c r="E158" s="92" t="e">
        <f>'UBS Vila Ede'!#REF!</f>
        <v>#REF!</v>
      </c>
      <c r="F158" s="103" t="e">
        <f t="shared" si="370"/>
        <v>#REF!</v>
      </c>
      <c r="G158" s="92" t="e">
        <f>'UBS Vila Ede'!#REF!</f>
        <v>#REF!</v>
      </c>
      <c r="H158" s="103" t="e">
        <f t="shared" si="371"/>
        <v>#REF!</v>
      </c>
      <c r="I158" s="94" t="e">
        <f t="shared" si="372"/>
        <v>#REF!</v>
      </c>
      <c r="J158" s="625" t="e">
        <f t="shared" si="373"/>
        <v>#REF!</v>
      </c>
      <c r="K158" s="643" t="e">
        <f>'UBS Vila Ede'!#REF!</f>
        <v>#REF!</v>
      </c>
      <c r="L158" s="607" t="e">
        <f t="shared" si="371"/>
        <v>#REF!</v>
      </c>
      <c r="M158" s="643" t="e">
        <f>'UBS Vila Ede'!#REF!</f>
        <v>#REF!</v>
      </c>
      <c r="N158" s="607" t="e">
        <f t="shared" si="374"/>
        <v>#REF!</v>
      </c>
      <c r="O158" s="643" t="e">
        <f>'UBS Vila Ede'!#REF!</f>
        <v>#REF!</v>
      </c>
      <c r="P158" s="607" t="e">
        <f t="shared" si="375"/>
        <v>#REF!</v>
      </c>
      <c r="Q158" s="94" t="e">
        <f t="shared" si="376"/>
        <v>#REF!</v>
      </c>
      <c r="R158" s="625" t="e">
        <f t="shared" si="377"/>
        <v>#REF!</v>
      </c>
      <c r="S158" s="643" t="e">
        <f>'UBS Vila Ede'!#REF!</f>
        <v>#REF!</v>
      </c>
      <c r="T158" s="607" t="e">
        <f t="shared" si="378"/>
        <v>#REF!</v>
      </c>
      <c r="U158" s="643" t="e">
        <f>'UBS Vila Ede'!#REF!</f>
        <v>#REF!</v>
      </c>
      <c r="V158" s="607" t="e">
        <f t="shared" si="379"/>
        <v>#REF!</v>
      </c>
      <c r="W158" s="643" t="e">
        <f>'UBS Vila Ede'!#REF!</f>
        <v>#REF!</v>
      </c>
      <c r="X158" s="607" t="e">
        <f t="shared" si="380"/>
        <v>#REF!</v>
      </c>
      <c r="Y158" s="94" t="e">
        <f t="shared" si="381"/>
        <v>#REF!</v>
      </c>
      <c r="Z158" s="625" t="e">
        <f t="shared" si="382"/>
        <v>#REF!</v>
      </c>
      <c r="AA158" s="643" t="e">
        <f>'UBS Vila Ede'!#REF!</f>
        <v>#REF!</v>
      </c>
      <c r="AB158" s="607" t="e">
        <f t="shared" si="383"/>
        <v>#REF!</v>
      </c>
      <c r="AC158" s="643" t="e">
        <f>'UBS Vila Ede'!#REF!</f>
        <v>#REF!</v>
      </c>
      <c r="AD158" s="607" t="e">
        <f t="shared" si="384"/>
        <v>#REF!</v>
      </c>
      <c r="AE158" s="643" t="e">
        <f>'UBS Vila Ede'!#REF!</f>
        <v>#REF!</v>
      </c>
      <c r="AF158" s="607" t="e">
        <f t="shared" si="385"/>
        <v>#REF!</v>
      </c>
      <c r="AG158" s="94" t="e">
        <f t="shared" si="386"/>
        <v>#REF!</v>
      </c>
      <c r="AH158" s="625" t="e">
        <f t="shared" si="387"/>
        <v>#REF!</v>
      </c>
    </row>
    <row r="159" spans="1:34" x14ac:dyDescent="0.25">
      <c r="A159" s="77" t="s">
        <v>42</v>
      </c>
      <c r="B159" s="589">
        <f>'UBS Vila Ede'!B13</f>
        <v>528</v>
      </c>
      <c r="C159" s="92">
        <f>'UBS Vila Ede'!C13</f>
        <v>393</v>
      </c>
      <c r="D159" s="103">
        <f t="shared" si="369"/>
        <v>0.74431818181818177</v>
      </c>
      <c r="E159" s="92" t="e">
        <f>'UBS Vila Ede'!#REF!</f>
        <v>#REF!</v>
      </c>
      <c r="F159" s="103" t="e">
        <f t="shared" si="370"/>
        <v>#REF!</v>
      </c>
      <c r="G159" s="92" t="e">
        <f>'UBS Vila Ede'!#REF!</f>
        <v>#REF!</v>
      </c>
      <c r="H159" s="103" t="e">
        <f t="shared" si="371"/>
        <v>#REF!</v>
      </c>
      <c r="I159" s="94" t="e">
        <f t="shared" si="372"/>
        <v>#REF!</v>
      </c>
      <c r="J159" s="625" t="e">
        <f t="shared" si="373"/>
        <v>#REF!</v>
      </c>
      <c r="K159" s="643" t="e">
        <f>'UBS Vila Ede'!#REF!</f>
        <v>#REF!</v>
      </c>
      <c r="L159" s="607" t="e">
        <f t="shared" si="371"/>
        <v>#REF!</v>
      </c>
      <c r="M159" s="643" t="e">
        <f>'UBS Vila Ede'!#REF!</f>
        <v>#REF!</v>
      </c>
      <c r="N159" s="607" t="e">
        <f t="shared" si="374"/>
        <v>#REF!</v>
      </c>
      <c r="O159" s="643" t="e">
        <f>'UBS Vila Ede'!#REF!</f>
        <v>#REF!</v>
      </c>
      <c r="P159" s="607" t="e">
        <f t="shared" si="375"/>
        <v>#REF!</v>
      </c>
      <c r="Q159" s="94" t="e">
        <f t="shared" si="376"/>
        <v>#REF!</v>
      </c>
      <c r="R159" s="625" t="e">
        <f t="shared" si="377"/>
        <v>#REF!</v>
      </c>
      <c r="S159" s="643" t="e">
        <f>'UBS Vila Ede'!#REF!</f>
        <v>#REF!</v>
      </c>
      <c r="T159" s="607" t="e">
        <f t="shared" si="378"/>
        <v>#REF!</v>
      </c>
      <c r="U159" s="643" t="e">
        <f>'UBS Vila Ede'!#REF!</f>
        <v>#REF!</v>
      </c>
      <c r="V159" s="607" t="e">
        <f t="shared" si="379"/>
        <v>#REF!</v>
      </c>
      <c r="W159" s="643" t="e">
        <f>'UBS Vila Ede'!#REF!</f>
        <v>#REF!</v>
      </c>
      <c r="X159" s="607" t="e">
        <f t="shared" si="380"/>
        <v>#REF!</v>
      </c>
      <c r="Y159" s="94" t="e">
        <f t="shared" si="381"/>
        <v>#REF!</v>
      </c>
      <c r="Z159" s="625" t="e">
        <f t="shared" si="382"/>
        <v>#REF!</v>
      </c>
      <c r="AA159" s="643" t="e">
        <f>'UBS Vila Ede'!#REF!</f>
        <v>#REF!</v>
      </c>
      <c r="AB159" s="607" t="e">
        <f t="shared" si="383"/>
        <v>#REF!</v>
      </c>
      <c r="AC159" s="643" t="e">
        <f>'UBS Vila Ede'!#REF!</f>
        <v>#REF!</v>
      </c>
      <c r="AD159" s="607" t="e">
        <f t="shared" si="384"/>
        <v>#REF!</v>
      </c>
      <c r="AE159" s="643" t="e">
        <f>'UBS Vila Ede'!#REF!</f>
        <v>#REF!</v>
      </c>
      <c r="AF159" s="607" t="e">
        <f t="shared" si="385"/>
        <v>#REF!</v>
      </c>
      <c r="AG159" s="94" t="e">
        <f t="shared" si="386"/>
        <v>#REF!</v>
      </c>
      <c r="AH159" s="625" t="e">
        <f t="shared" si="387"/>
        <v>#REF!</v>
      </c>
    </row>
    <row r="160" spans="1:34" x14ac:dyDescent="0.25">
      <c r="A160" s="138" t="s">
        <v>187</v>
      </c>
      <c r="B160" s="589">
        <f>'UBS Vila Ede'!B14</f>
        <v>160</v>
      </c>
      <c r="C160" s="92">
        <f>'UBS Vila Ede'!C14</f>
        <v>158</v>
      </c>
      <c r="D160" s="103">
        <f t="shared" si="369"/>
        <v>0.98750000000000004</v>
      </c>
      <c r="E160" s="92" t="e">
        <f>'UBS Vila Ede'!#REF!</f>
        <v>#REF!</v>
      </c>
      <c r="F160" s="103" t="e">
        <f t="shared" si="370"/>
        <v>#REF!</v>
      </c>
      <c r="G160" s="92" t="e">
        <f>'UBS Vila Ede'!#REF!</f>
        <v>#REF!</v>
      </c>
      <c r="H160" s="103" t="e">
        <f t="shared" si="371"/>
        <v>#REF!</v>
      </c>
      <c r="I160" s="94" t="e">
        <f t="shared" si="372"/>
        <v>#REF!</v>
      </c>
      <c r="J160" s="625" t="e">
        <f t="shared" si="373"/>
        <v>#REF!</v>
      </c>
      <c r="K160" s="643" t="e">
        <f>'UBS Vila Ede'!#REF!</f>
        <v>#REF!</v>
      </c>
      <c r="L160" s="607" t="e">
        <f t="shared" si="371"/>
        <v>#REF!</v>
      </c>
      <c r="M160" s="643" t="e">
        <f>'UBS Vila Ede'!#REF!</f>
        <v>#REF!</v>
      </c>
      <c r="N160" s="607" t="e">
        <f t="shared" si="374"/>
        <v>#REF!</v>
      </c>
      <c r="O160" s="643" t="e">
        <f>'UBS Vila Ede'!#REF!</f>
        <v>#REF!</v>
      </c>
      <c r="P160" s="607" t="e">
        <f t="shared" si="375"/>
        <v>#REF!</v>
      </c>
      <c r="Q160" s="94" t="e">
        <f t="shared" si="376"/>
        <v>#REF!</v>
      </c>
      <c r="R160" s="625" t="e">
        <f t="shared" si="377"/>
        <v>#REF!</v>
      </c>
      <c r="S160" s="643" t="e">
        <f>'UBS Vila Ede'!#REF!</f>
        <v>#REF!</v>
      </c>
      <c r="T160" s="607" t="e">
        <f t="shared" si="378"/>
        <v>#REF!</v>
      </c>
      <c r="U160" s="643" t="e">
        <f>'UBS Vila Ede'!#REF!</f>
        <v>#REF!</v>
      </c>
      <c r="V160" s="607" t="e">
        <f t="shared" si="379"/>
        <v>#REF!</v>
      </c>
      <c r="W160" s="643" t="e">
        <f>'UBS Vila Ede'!#REF!</f>
        <v>#REF!</v>
      </c>
      <c r="X160" s="607" t="e">
        <f t="shared" si="380"/>
        <v>#REF!</v>
      </c>
      <c r="Y160" s="94" t="e">
        <f t="shared" si="381"/>
        <v>#REF!</v>
      </c>
      <c r="Z160" s="625" t="e">
        <f t="shared" si="382"/>
        <v>#REF!</v>
      </c>
      <c r="AA160" s="643" t="e">
        <f>'UBS Vila Ede'!#REF!</f>
        <v>#REF!</v>
      </c>
      <c r="AB160" s="607" t="e">
        <f t="shared" si="383"/>
        <v>#REF!</v>
      </c>
      <c r="AC160" s="643" t="e">
        <f>'UBS Vila Ede'!#REF!</f>
        <v>#REF!</v>
      </c>
      <c r="AD160" s="607" t="e">
        <f t="shared" si="384"/>
        <v>#REF!</v>
      </c>
      <c r="AE160" s="643" t="e">
        <f>'UBS Vila Ede'!#REF!</f>
        <v>#REF!</v>
      </c>
      <c r="AF160" s="607" t="e">
        <f t="shared" si="385"/>
        <v>#REF!</v>
      </c>
      <c r="AG160" s="94" t="e">
        <f t="shared" si="386"/>
        <v>#REF!</v>
      </c>
      <c r="AH160" s="625" t="e">
        <f t="shared" si="387"/>
        <v>#REF!</v>
      </c>
    </row>
    <row r="161" spans="1:34" ht="16.5" thickBot="1" x14ac:dyDescent="0.3">
      <c r="A161" s="96" t="s">
        <v>13</v>
      </c>
      <c r="B161" s="590">
        <f>'UBS Vila Ede'!B15</f>
        <v>528</v>
      </c>
      <c r="C161" s="97">
        <f>'UBS Vila Ede'!C15</f>
        <v>39</v>
      </c>
      <c r="D161" s="107">
        <f t="shared" si="369"/>
        <v>7.3863636363636367E-2</v>
      </c>
      <c r="E161" s="97" t="e">
        <f>'UBS Vila Ede'!#REF!</f>
        <v>#REF!</v>
      </c>
      <c r="F161" s="107" t="e">
        <f t="shared" si="370"/>
        <v>#REF!</v>
      </c>
      <c r="G161" s="97" t="e">
        <f>'UBS Vila Ede'!#REF!</f>
        <v>#REF!</v>
      </c>
      <c r="H161" s="107" t="e">
        <f t="shared" si="371"/>
        <v>#REF!</v>
      </c>
      <c r="I161" s="99" t="e">
        <f t="shared" si="372"/>
        <v>#REF!</v>
      </c>
      <c r="J161" s="626" t="e">
        <f t="shared" si="373"/>
        <v>#REF!</v>
      </c>
      <c r="K161" s="644" t="e">
        <f>'UBS Vila Ede'!#REF!</f>
        <v>#REF!</v>
      </c>
      <c r="L161" s="608" t="e">
        <f t="shared" si="371"/>
        <v>#REF!</v>
      </c>
      <c r="M161" s="644" t="e">
        <f>'UBS Vila Ede'!#REF!</f>
        <v>#REF!</v>
      </c>
      <c r="N161" s="608" t="e">
        <f t="shared" si="374"/>
        <v>#REF!</v>
      </c>
      <c r="O161" s="644" t="e">
        <f>'UBS Vila Ede'!#REF!</f>
        <v>#REF!</v>
      </c>
      <c r="P161" s="608" t="e">
        <f t="shared" si="375"/>
        <v>#REF!</v>
      </c>
      <c r="Q161" s="99" t="e">
        <f t="shared" si="376"/>
        <v>#REF!</v>
      </c>
      <c r="R161" s="626" t="e">
        <f t="shared" si="377"/>
        <v>#REF!</v>
      </c>
      <c r="S161" s="644" t="e">
        <f>'UBS Vila Ede'!#REF!</f>
        <v>#REF!</v>
      </c>
      <c r="T161" s="608" t="e">
        <f t="shared" si="378"/>
        <v>#REF!</v>
      </c>
      <c r="U161" s="644" t="e">
        <f>'UBS Vila Ede'!#REF!</f>
        <v>#REF!</v>
      </c>
      <c r="V161" s="608" t="e">
        <f t="shared" si="379"/>
        <v>#REF!</v>
      </c>
      <c r="W161" s="644" t="e">
        <f>'UBS Vila Ede'!#REF!</f>
        <v>#REF!</v>
      </c>
      <c r="X161" s="608" t="e">
        <f t="shared" si="380"/>
        <v>#REF!</v>
      </c>
      <c r="Y161" s="99" t="e">
        <f t="shared" si="381"/>
        <v>#REF!</v>
      </c>
      <c r="Z161" s="626" t="e">
        <f t="shared" si="382"/>
        <v>#REF!</v>
      </c>
      <c r="AA161" s="644" t="e">
        <f>'UBS Vila Ede'!#REF!</f>
        <v>#REF!</v>
      </c>
      <c r="AB161" s="608" t="e">
        <f t="shared" si="383"/>
        <v>#REF!</v>
      </c>
      <c r="AC161" s="644" t="e">
        <f>'UBS Vila Ede'!#REF!</f>
        <v>#REF!</v>
      </c>
      <c r="AD161" s="608" t="e">
        <f t="shared" si="384"/>
        <v>#REF!</v>
      </c>
      <c r="AE161" s="644" t="e">
        <f>'UBS Vila Ede'!#REF!</f>
        <v>#REF!</v>
      </c>
      <c r="AF161" s="608" t="e">
        <f t="shared" si="385"/>
        <v>#REF!</v>
      </c>
      <c r="AG161" s="99" t="e">
        <f t="shared" si="386"/>
        <v>#REF!</v>
      </c>
      <c r="AH161" s="626" t="e">
        <f t="shared" si="387"/>
        <v>#REF!</v>
      </c>
    </row>
    <row r="162" spans="1:34" ht="16.5" thickBot="1" x14ac:dyDescent="0.3">
      <c r="A162" s="5" t="s">
        <v>310</v>
      </c>
      <c r="B162" s="655">
        <f>SUM(B156:B161)</f>
        <v>2908</v>
      </c>
      <c r="C162" s="7">
        <f>SUM(C156:C161)</f>
        <v>2316</v>
      </c>
      <c r="D162" s="21">
        <f t="shared" si="369"/>
        <v>0.796423658872077</v>
      </c>
      <c r="E162" s="7" t="e">
        <f>SUM(E156:E161)</f>
        <v>#REF!</v>
      </c>
      <c r="F162" s="21" t="e">
        <f t="shared" si="370"/>
        <v>#REF!</v>
      </c>
      <c r="G162" s="7" t="e">
        <f>SUM(G156:G161)</f>
        <v>#REF!</v>
      </c>
      <c r="H162" s="21" t="e">
        <f t="shared" si="371"/>
        <v>#REF!</v>
      </c>
      <c r="I162" s="71" t="e">
        <f t="shared" si="372"/>
        <v>#REF!</v>
      </c>
      <c r="J162" s="654" t="e">
        <f t="shared" si="373"/>
        <v>#REF!</v>
      </c>
      <c r="K162" s="638" t="e">
        <f>SUM(K156:K161)</f>
        <v>#REF!</v>
      </c>
      <c r="L162" s="653" t="e">
        <f t="shared" si="371"/>
        <v>#REF!</v>
      </c>
      <c r="M162" s="638" t="e">
        <f t="shared" ref="M162" si="388">SUM(M156:M161)</f>
        <v>#REF!</v>
      </c>
      <c r="N162" s="653" t="e">
        <f t="shared" si="374"/>
        <v>#REF!</v>
      </c>
      <c r="O162" s="638" t="e">
        <f t="shared" ref="O162" si="389">SUM(O156:O161)</f>
        <v>#REF!</v>
      </c>
      <c r="P162" s="653" t="e">
        <f t="shared" si="375"/>
        <v>#REF!</v>
      </c>
      <c r="Q162" s="71" t="e">
        <f t="shared" si="376"/>
        <v>#REF!</v>
      </c>
      <c r="R162" s="654" t="e">
        <f t="shared" si="377"/>
        <v>#REF!</v>
      </c>
      <c r="S162" s="638" t="e">
        <f>SUM(S156:S161)</f>
        <v>#REF!</v>
      </c>
      <c r="T162" s="653" t="e">
        <f t="shared" si="378"/>
        <v>#REF!</v>
      </c>
      <c r="U162" s="638" t="e">
        <f t="shared" ref="U162" si="390">SUM(U156:U161)</f>
        <v>#REF!</v>
      </c>
      <c r="V162" s="653" t="e">
        <f t="shared" si="379"/>
        <v>#REF!</v>
      </c>
      <c r="W162" s="638" t="e">
        <f t="shared" ref="W162" si="391">SUM(W156:W161)</f>
        <v>#REF!</v>
      </c>
      <c r="X162" s="653" t="e">
        <f t="shared" si="380"/>
        <v>#REF!</v>
      </c>
      <c r="Y162" s="71" t="e">
        <f t="shared" si="381"/>
        <v>#REF!</v>
      </c>
      <c r="Z162" s="654" t="e">
        <f t="shared" si="382"/>
        <v>#REF!</v>
      </c>
      <c r="AA162" s="638" t="e">
        <f>SUM(AA156:AA161)</f>
        <v>#REF!</v>
      </c>
      <c r="AB162" s="653" t="e">
        <f t="shared" si="383"/>
        <v>#REF!</v>
      </c>
      <c r="AC162" s="638" t="e">
        <f t="shared" ref="AC162" si="392">SUM(AC156:AC161)</f>
        <v>#REF!</v>
      </c>
      <c r="AD162" s="653" t="e">
        <f t="shared" si="384"/>
        <v>#REF!</v>
      </c>
      <c r="AE162" s="638" t="e">
        <f t="shared" ref="AE162" si="393">SUM(AE156:AE161)</f>
        <v>#REF!</v>
      </c>
      <c r="AF162" s="653" t="e">
        <f t="shared" si="385"/>
        <v>#REF!</v>
      </c>
      <c r="AG162" s="71" t="e">
        <f t="shared" si="386"/>
        <v>#REF!</v>
      </c>
      <c r="AH162" s="654" t="e">
        <f t="shared" si="387"/>
        <v>#REF!</v>
      </c>
    </row>
    <row r="164" spans="1:34" x14ac:dyDescent="0.25">
      <c r="A164" s="1009" t="s">
        <v>447</v>
      </c>
      <c r="B164" s="1001"/>
      <c r="C164" s="1001"/>
      <c r="D164" s="1001"/>
      <c r="E164" s="1001"/>
      <c r="F164" s="1001"/>
      <c r="G164" s="1001"/>
      <c r="H164" s="1001"/>
      <c r="I164" s="1001"/>
      <c r="J164" s="1001"/>
      <c r="K164" s="1001"/>
      <c r="L164" s="1001"/>
      <c r="M164" s="1001"/>
      <c r="N164" s="1001"/>
      <c r="O164" s="1001"/>
      <c r="P164" s="1001"/>
      <c r="Q164" s="1001"/>
      <c r="R164" s="1001"/>
      <c r="S164" s="1001"/>
      <c r="T164" s="1001"/>
      <c r="U164" s="1001"/>
      <c r="V164" s="1001"/>
      <c r="W164" s="1001"/>
      <c r="X164" s="1001"/>
      <c r="Y164" s="1001"/>
      <c r="Z164" s="1001"/>
    </row>
    <row r="165" spans="1:34" ht="24.75" thickBot="1" x14ac:dyDescent="0.3">
      <c r="A165" s="13" t="s">
        <v>14</v>
      </c>
      <c r="B165" s="11" t="s">
        <v>164</v>
      </c>
      <c r="C165" s="13" t="s">
        <v>423</v>
      </c>
      <c r="D165" s="14" t="s">
        <v>1</v>
      </c>
      <c r="E165" s="13" t="s">
        <v>424</v>
      </c>
      <c r="F165" s="14" t="s">
        <v>1</v>
      </c>
      <c r="G165" s="13" t="s">
        <v>425</v>
      </c>
      <c r="H165" s="14" t="s">
        <v>1</v>
      </c>
      <c r="I165" s="86" t="s">
        <v>403</v>
      </c>
      <c r="J165" s="12" t="s">
        <v>192</v>
      </c>
      <c r="K165" s="13" t="s">
        <v>426</v>
      </c>
      <c r="L165" s="14" t="s">
        <v>1</v>
      </c>
      <c r="M165" s="13" t="s">
        <v>427</v>
      </c>
      <c r="N165" s="14" t="s">
        <v>1</v>
      </c>
      <c r="O165" s="13" t="s">
        <v>428</v>
      </c>
      <c r="P165" s="14" t="s">
        <v>1</v>
      </c>
      <c r="Q165" s="86" t="s">
        <v>403</v>
      </c>
      <c r="R165" s="12" t="s">
        <v>192</v>
      </c>
      <c r="S165" s="13" t="s">
        <v>429</v>
      </c>
      <c r="T165" s="14" t="s">
        <v>1</v>
      </c>
      <c r="U165" s="13" t="s">
        <v>430</v>
      </c>
      <c r="V165" s="14" t="s">
        <v>1</v>
      </c>
      <c r="W165" s="13" t="s">
        <v>431</v>
      </c>
      <c r="X165" s="14" t="s">
        <v>1</v>
      </c>
      <c r="Y165" s="86" t="s">
        <v>403</v>
      </c>
      <c r="Z165" s="12" t="s">
        <v>192</v>
      </c>
      <c r="AA165" s="13" t="s">
        <v>432</v>
      </c>
      <c r="AB165" s="14" t="s">
        <v>1</v>
      </c>
      <c r="AC165" s="13" t="s">
        <v>433</v>
      </c>
      <c r="AD165" s="14" t="s">
        <v>1</v>
      </c>
      <c r="AE165" s="13" t="s">
        <v>434</v>
      </c>
      <c r="AF165" s="14" t="s">
        <v>1</v>
      </c>
      <c r="AG165" s="86" t="s">
        <v>403</v>
      </c>
      <c r="AH165" s="12" t="s">
        <v>192</v>
      </c>
    </row>
    <row r="166" spans="1:34" ht="16.5" thickTop="1" x14ac:dyDescent="0.25">
      <c r="A166" s="77" t="s">
        <v>8</v>
      </c>
      <c r="B166" s="588">
        <f>'UBS Vila Leonor'!B9</f>
        <v>522</v>
      </c>
      <c r="C166" s="91">
        <f>'UBS Vila Leonor'!C9</f>
        <v>602</v>
      </c>
      <c r="D166" s="18">
        <f t="shared" ref="D166:D171" si="394">C166/$B166</f>
        <v>1.1532567049808429</v>
      </c>
      <c r="E166" s="91" t="e">
        <f>'UBS Vila Leonor'!#REF!</f>
        <v>#REF!</v>
      </c>
      <c r="F166" s="18" t="e">
        <f t="shared" ref="F166:F171" si="395">E166/$B166</f>
        <v>#REF!</v>
      </c>
      <c r="G166" s="91" t="e">
        <f>'UBS Vila Leonor'!#REF!</f>
        <v>#REF!</v>
      </c>
      <c r="H166" s="18" t="e">
        <f t="shared" ref="H166:L171" si="396">G166/$B166</f>
        <v>#REF!</v>
      </c>
      <c r="I166" s="68" t="e">
        <f t="shared" ref="I166:I171" si="397">SUM(C166,E166,G166)</f>
        <v>#REF!</v>
      </c>
      <c r="J166" s="627" t="e">
        <f t="shared" ref="J166:J171" si="398">I166/($B166*3)</f>
        <v>#REF!</v>
      </c>
      <c r="K166" s="642" t="e">
        <f>'UBS Vila Leonor'!#REF!</f>
        <v>#REF!</v>
      </c>
      <c r="L166" s="609" t="e">
        <f t="shared" si="396"/>
        <v>#REF!</v>
      </c>
      <c r="M166" s="642" t="e">
        <f>'UBS Vila Leonor'!#REF!</f>
        <v>#REF!</v>
      </c>
      <c r="N166" s="609" t="e">
        <f t="shared" ref="N166:N171" si="399">M166/$B166</f>
        <v>#REF!</v>
      </c>
      <c r="O166" s="642" t="e">
        <f>'UBS Vila Leonor'!#REF!</f>
        <v>#REF!</v>
      </c>
      <c r="P166" s="609" t="e">
        <f t="shared" ref="P166:P171" si="400">O166/$B166</f>
        <v>#REF!</v>
      </c>
      <c r="Q166" s="68" t="e">
        <f t="shared" ref="Q166:Q171" si="401">SUM(K166,M166,O166)</f>
        <v>#REF!</v>
      </c>
      <c r="R166" s="627" t="e">
        <f t="shared" ref="R166:R171" si="402">Q166/($B166*3)</f>
        <v>#REF!</v>
      </c>
      <c r="S166" s="642" t="e">
        <f>'UBS Vila Leonor'!#REF!</f>
        <v>#REF!</v>
      </c>
      <c r="T166" s="609" t="e">
        <f t="shared" ref="T166:T171" si="403">S166/$B166</f>
        <v>#REF!</v>
      </c>
      <c r="U166" s="642" t="e">
        <f>'UBS Vila Leonor'!#REF!</f>
        <v>#REF!</v>
      </c>
      <c r="V166" s="609" t="e">
        <f t="shared" ref="V166:V171" si="404">U166/$B166</f>
        <v>#REF!</v>
      </c>
      <c r="W166" s="642" t="e">
        <f>'UBS Vila Leonor'!#REF!</f>
        <v>#REF!</v>
      </c>
      <c r="X166" s="609" t="e">
        <f t="shared" ref="X166:X171" si="405">W166/$B166</f>
        <v>#REF!</v>
      </c>
      <c r="Y166" s="68" t="e">
        <f t="shared" ref="Y166:Y171" si="406">SUM(S166,U166,W166)</f>
        <v>#REF!</v>
      </c>
      <c r="Z166" s="627" t="e">
        <f t="shared" ref="Z166:Z171" si="407">Y166/($B166*3)</f>
        <v>#REF!</v>
      </c>
      <c r="AA166" s="642" t="e">
        <f>'UBS Vila Leonor'!#REF!</f>
        <v>#REF!</v>
      </c>
      <c r="AB166" s="609" t="e">
        <f t="shared" ref="AB166:AB171" si="408">AA166/$B166</f>
        <v>#REF!</v>
      </c>
      <c r="AC166" s="642" t="e">
        <f>'UBS Vila Leonor'!#REF!</f>
        <v>#REF!</v>
      </c>
      <c r="AD166" s="609" t="e">
        <f t="shared" ref="AD166:AD171" si="409">AC166/$B166</f>
        <v>#REF!</v>
      </c>
      <c r="AE166" s="642" t="e">
        <f>'UBS Vila Leonor'!#REF!</f>
        <v>#REF!</v>
      </c>
      <c r="AF166" s="609" t="e">
        <f t="shared" ref="AF166:AF171" si="410">AE166/$B166</f>
        <v>#REF!</v>
      </c>
      <c r="AG166" s="68" t="e">
        <f t="shared" ref="AG166:AG171" si="411">SUM(AA166,AC166,AE166)</f>
        <v>#REF!</v>
      </c>
      <c r="AH166" s="627" t="e">
        <f t="shared" ref="AH166:AH171" si="412">AG166/($B166*3)</f>
        <v>#REF!</v>
      </c>
    </row>
    <row r="167" spans="1:34" x14ac:dyDescent="0.25">
      <c r="A167" s="77" t="s">
        <v>9</v>
      </c>
      <c r="B167" s="589">
        <f>'UBS Vila Leonor'!B10</f>
        <v>78</v>
      </c>
      <c r="C167" s="92">
        <f>'UBS Vila Leonor'!C10</f>
        <v>82</v>
      </c>
      <c r="D167" s="103">
        <f t="shared" si="394"/>
        <v>1.0512820512820513</v>
      </c>
      <c r="E167" s="92" t="e">
        <f>'UBS Vila Leonor'!#REF!</f>
        <v>#REF!</v>
      </c>
      <c r="F167" s="103" t="e">
        <f t="shared" si="395"/>
        <v>#REF!</v>
      </c>
      <c r="G167" s="92" t="e">
        <f>'UBS Vila Leonor'!#REF!</f>
        <v>#REF!</v>
      </c>
      <c r="H167" s="103" t="e">
        <f t="shared" si="396"/>
        <v>#REF!</v>
      </c>
      <c r="I167" s="94" t="e">
        <f t="shared" si="397"/>
        <v>#REF!</v>
      </c>
      <c r="J167" s="625" t="e">
        <f t="shared" si="398"/>
        <v>#REF!</v>
      </c>
      <c r="K167" s="643" t="e">
        <f>'UBS Vila Leonor'!#REF!</f>
        <v>#REF!</v>
      </c>
      <c r="L167" s="607" t="e">
        <f t="shared" si="396"/>
        <v>#REF!</v>
      </c>
      <c r="M167" s="643" t="e">
        <f>'UBS Vila Leonor'!#REF!</f>
        <v>#REF!</v>
      </c>
      <c r="N167" s="607" t="e">
        <f t="shared" si="399"/>
        <v>#REF!</v>
      </c>
      <c r="O167" s="643" t="e">
        <f>'UBS Vila Leonor'!#REF!</f>
        <v>#REF!</v>
      </c>
      <c r="P167" s="607" t="e">
        <f t="shared" si="400"/>
        <v>#REF!</v>
      </c>
      <c r="Q167" s="94" t="e">
        <f t="shared" si="401"/>
        <v>#REF!</v>
      </c>
      <c r="R167" s="625" t="e">
        <f t="shared" si="402"/>
        <v>#REF!</v>
      </c>
      <c r="S167" s="643" t="e">
        <f>'UBS Vila Leonor'!#REF!</f>
        <v>#REF!</v>
      </c>
      <c r="T167" s="607" t="e">
        <f t="shared" si="403"/>
        <v>#REF!</v>
      </c>
      <c r="U167" s="643" t="e">
        <f>'UBS Vila Leonor'!#REF!</f>
        <v>#REF!</v>
      </c>
      <c r="V167" s="607" t="e">
        <f t="shared" si="404"/>
        <v>#REF!</v>
      </c>
      <c r="W167" s="643" t="e">
        <f>'UBS Vila Leonor'!#REF!</f>
        <v>#REF!</v>
      </c>
      <c r="X167" s="607" t="e">
        <f t="shared" si="405"/>
        <v>#REF!</v>
      </c>
      <c r="Y167" s="94" t="e">
        <f t="shared" si="406"/>
        <v>#REF!</v>
      </c>
      <c r="Z167" s="625" t="e">
        <f t="shared" si="407"/>
        <v>#REF!</v>
      </c>
      <c r="AA167" s="643" t="e">
        <f>'UBS Vila Leonor'!#REF!</f>
        <v>#REF!</v>
      </c>
      <c r="AB167" s="607" t="e">
        <f t="shared" si="408"/>
        <v>#REF!</v>
      </c>
      <c r="AC167" s="643" t="e">
        <f>'UBS Vila Leonor'!#REF!</f>
        <v>#REF!</v>
      </c>
      <c r="AD167" s="607" t="e">
        <f t="shared" si="409"/>
        <v>#REF!</v>
      </c>
      <c r="AE167" s="643" t="e">
        <f>'UBS Vila Leonor'!#REF!</f>
        <v>#REF!</v>
      </c>
      <c r="AF167" s="607" t="e">
        <f t="shared" si="410"/>
        <v>#REF!</v>
      </c>
      <c r="AG167" s="94" t="e">
        <f t="shared" si="411"/>
        <v>#REF!</v>
      </c>
      <c r="AH167" s="625" t="e">
        <f t="shared" si="412"/>
        <v>#REF!</v>
      </c>
    </row>
    <row r="168" spans="1:34" x14ac:dyDescent="0.25">
      <c r="A168" s="77" t="s">
        <v>10</v>
      </c>
      <c r="B168" s="589">
        <f>'UBS Vila Leonor'!B12</f>
        <v>660</v>
      </c>
      <c r="C168" s="92">
        <f>'UBS Vila Leonor'!C12</f>
        <v>633</v>
      </c>
      <c r="D168" s="103">
        <f t="shared" si="394"/>
        <v>0.95909090909090911</v>
      </c>
      <c r="E168" s="92" t="e">
        <f>'UBS Vila Leonor'!#REF!</f>
        <v>#REF!</v>
      </c>
      <c r="F168" s="103" t="e">
        <f t="shared" si="395"/>
        <v>#REF!</v>
      </c>
      <c r="G168" s="92" t="e">
        <f>'UBS Vila Leonor'!#REF!</f>
        <v>#REF!</v>
      </c>
      <c r="H168" s="103" t="e">
        <f t="shared" si="396"/>
        <v>#REF!</v>
      </c>
      <c r="I168" s="94" t="e">
        <f t="shared" si="397"/>
        <v>#REF!</v>
      </c>
      <c r="J168" s="625" t="e">
        <f t="shared" si="398"/>
        <v>#REF!</v>
      </c>
      <c r="K168" s="643" t="e">
        <f>'UBS Vila Leonor'!#REF!</f>
        <v>#REF!</v>
      </c>
      <c r="L168" s="607" t="e">
        <f t="shared" si="396"/>
        <v>#REF!</v>
      </c>
      <c r="M168" s="643" t="e">
        <f>'UBS Vila Leonor'!#REF!</f>
        <v>#REF!</v>
      </c>
      <c r="N168" s="607" t="e">
        <f t="shared" si="399"/>
        <v>#REF!</v>
      </c>
      <c r="O168" s="643" t="e">
        <f>'UBS Vila Leonor'!#REF!</f>
        <v>#REF!</v>
      </c>
      <c r="P168" s="607" t="e">
        <f t="shared" si="400"/>
        <v>#REF!</v>
      </c>
      <c r="Q168" s="94" t="e">
        <f t="shared" si="401"/>
        <v>#REF!</v>
      </c>
      <c r="R168" s="625" t="e">
        <f t="shared" si="402"/>
        <v>#REF!</v>
      </c>
      <c r="S168" s="643" t="e">
        <f>'UBS Vila Leonor'!#REF!</f>
        <v>#REF!</v>
      </c>
      <c r="T168" s="607" t="e">
        <f t="shared" si="403"/>
        <v>#REF!</v>
      </c>
      <c r="U168" s="643" t="e">
        <f>'UBS Vila Leonor'!#REF!</f>
        <v>#REF!</v>
      </c>
      <c r="V168" s="607" t="e">
        <f t="shared" si="404"/>
        <v>#REF!</v>
      </c>
      <c r="W168" s="643" t="e">
        <f>'UBS Vila Leonor'!#REF!</f>
        <v>#REF!</v>
      </c>
      <c r="X168" s="607" t="e">
        <f t="shared" si="405"/>
        <v>#REF!</v>
      </c>
      <c r="Y168" s="94" t="e">
        <f t="shared" si="406"/>
        <v>#REF!</v>
      </c>
      <c r="Z168" s="625" t="e">
        <f t="shared" si="407"/>
        <v>#REF!</v>
      </c>
      <c r="AA168" s="643" t="e">
        <f>'UBS Vila Leonor'!#REF!</f>
        <v>#REF!</v>
      </c>
      <c r="AB168" s="607" t="e">
        <f t="shared" si="408"/>
        <v>#REF!</v>
      </c>
      <c r="AC168" s="643" t="e">
        <f>'UBS Vila Leonor'!#REF!</f>
        <v>#REF!</v>
      </c>
      <c r="AD168" s="607" t="e">
        <f t="shared" si="409"/>
        <v>#REF!</v>
      </c>
      <c r="AE168" s="643" t="e">
        <f>'UBS Vila Leonor'!#REF!</f>
        <v>#REF!</v>
      </c>
      <c r="AF168" s="607" t="e">
        <f t="shared" si="410"/>
        <v>#REF!</v>
      </c>
      <c r="AG168" s="94" t="e">
        <f t="shared" si="411"/>
        <v>#REF!</v>
      </c>
      <c r="AH168" s="625" t="e">
        <f t="shared" si="412"/>
        <v>#REF!</v>
      </c>
    </row>
    <row r="169" spans="1:34" x14ac:dyDescent="0.25">
      <c r="A169" s="77" t="s">
        <v>42</v>
      </c>
      <c r="B169" s="589">
        <f>'UBS Vila Leonor'!B13</f>
        <v>396</v>
      </c>
      <c r="C169" s="92">
        <f>'UBS Vila Leonor'!C13</f>
        <v>206</v>
      </c>
      <c r="D169" s="103">
        <f t="shared" si="394"/>
        <v>0.52020202020202022</v>
      </c>
      <c r="E169" s="92" t="e">
        <f>'UBS Vila Leonor'!#REF!</f>
        <v>#REF!</v>
      </c>
      <c r="F169" s="103" t="e">
        <f t="shared" si="395"/>
        <v>#REF!</v>
      </c>
      <c r="G169" s="92" t="e">
        <f>'UBS Vila Leonor'!#REF!</f>
        <v>#REF!</v>
      </c>
      <c r="H169" s="103" t="e">
        <f t="shared" si="396"/>
        <v>#REF!</v>
      </c>
      <c r="I169" s="94" t="e">
        <f t="shared" si="397"/>
        <v>#REF!</v>
      </c>
      <c r="J169" s="625" t="e">
        <f t="shared" si="398"/>
        <v>#REF!</v>
      </c>
      <c r="K169" s="643" t="e">
        <f>'UBS Vila Leonor'!#REF!</f>
        <v>#REF!</v>
      </c>
      <c r="L169" s="607" t="e">
        <f t="shared" si="396"/>
        <v>#REF!</v>
      </c>
      <c r="M169" s="643" t="e">
        <f>'UBS Vila Leonor'!#REF!</f>
        <v>#REF!</v>
      </c>
      <c r="N169" s="607" t="e">
        <f t="shared" si="399"/>
        <v>#REF!</v>
      </c>
      <c r="O169" s="643" t="e">
        <f>'UBS Vila Leonor'!#REF!</f>
        <v>#REF!</v>
      </c>
      <c r="P169" s="607" t="e">
        <f t="shared" si="400"/>
        <v>#REF!</v>
      </c>
      <c r="Q169" s="94" t="e">
        <f t="shared" si="401"/>
        <v>#REF!</v>
      </c>
      <c r="R169" s="625" t="e">
        <f t="shared" si="402"/>
        <v>#REF!</v>
      </c>
      <c r="S169" s="643" t="e">
        <f>'UBS Vila Leonor'!#REF!</f>
        <v>#REF!</v>
      </c>
      <c r="T169" s="607" t="e">
        <f t="shared" si="403"/>
        <v>#REF!</v>
      </c>
      <c r="U169" s="643" t="e">
        <f>'UBS Vila Leonor'!#REF!</f>
        <v>#REF!</v>
      </c>
      <c r="V169" s="607" t="e">
        <f t="shared" si="404"/>
        <v>#REF!</v>
      </c>
      <c r="W169" s="643" t="e">
        <f>'UBS Vila Leonor'!#REF!</f>
        <v>#REF!</v>
      </c>
      <c r="X169" s="607" t="e">
        <f t="shared" si="405"/>
        <v>#REF!</v>
      </c>
      <c r="Y169" s="94" t="e">
        <f t="shared" si="406"/>
        <v>#REF!</v>
      </c>
      <c r="Z169" s="625" t="e">
        <f t="shared" si="407"/>
        <v>#REF!</v>
      </c>
      <c r="AA169" s="643" t="e">
        <f>'UBS Vila Leonor'!#REF!</f>
        <v>#REF!</v>
      </c>
      <c r="AB169" s="607" t="e">
        <f t="shared" si="408"/>
        <v>#REF!</v>
      </c>
      <c r="AC169" s="643" t="e">
        <f>'UBS Vila Leonor'!#REF!</f>
        <v>#REF!</v>
      </c>
      <c r="AD169" s="607" t="e">
        <f t="shared" si="409"/>
        <v>#REF!</v>
      </c>
      <c r="AE169" s="643" t="e">
        <f>'UBS Vila Leonor'!#REF!</f>
        <v>#REF!</v>
      </c>
      <c r="AF169" s="607" t="e">
        <f t="shared" si="410"/>
        <v>#REF!</v>
      </c>
      <c r="AG169" s="94" t="e">
        <f t="shared" si="411"/>
        <v>#REF!</v>
      </c>
      <c r="AH169" s="625" t="e">
        <f t="shared" si="412"/>
        <v>#REF!</v>
      </c>
    </row>
    <row r="170" spans="1:34" ht="16.5" thickBot="1" x14ac:dyDescent="0.3">
      <c r="A170" s="96" t="s">
        <v>13</v>
      </c>
      <c r="B170" s="590">
        <f>'UBS Vila Leonor'!B15</f>
        <v>528</v>
      </c>
      <c r="C170" s="97">
        <f>'UBS Vila Leonor'!C15</f>
        <v>298</v>
      </c>
      <c r="D170" s="107">
        <f t="shared" si="394"/>
        <v>0.56439393939393945</v>
      </c>
      <c r="E170" s="97" t="e">
        <f>'UBS Vila Leonor'!#REF!</f>
        <v>#REF!</v>
      </c>
      <c r="F170" s="107" t="e">
        <f t="shared" si="395"/>
        <v>#REF!</v>
      </c>
      <c r="G170" s="97" t="e">
        <f>'UBS Vila Leonor'!#REF!</f>
        <v>#REF!</v>
      </c>
      <c r="H170" s="107" t="e">
        <f t="shared" si="396"/>
        <v>#REF!</v>
      </c>
      <c r="I170" s="99" t="e">
        <f t="shared" si="397"/>
        <v>#REF!</v>
      </c>
      <c r="J170" s="626" t="e">
        <f t="shared" si="398"/>
        <v>#REF!</v>
      </c>
      <c r="K170" s="644" t="e">
        <f>'UBS Vila Leonor'!#REF!</f>
        <v>#REF!</v>
      </c>
      <c r="L170" s="608" t="e">
        <f t="shared" si="396"/>
        <v>#REF!</v>
      </c>
      <c r="M170" s="644" t="e">
        <f>'UBS Vila Leonor'!#REF!</f>
        <v>#REF!</v>
      </c>
      <c r="N170" s="608" t="e">
        <f t="shared" si="399"/>
        <v>#REF!</v>
      </c>
      <c r="O170" s="644" t="e">
        <f>'UBS Vila Leonor'!#REF!</f>
        <v>#REF!</v>
      </c>
      <c r="P170" s="608" t="e">
        <f t="shared" si="400"/>
        <v>#REF!</v>
      </c>
      <c r="Q170" s="99" t="e">
        <f t="shared" si="401"/>
        <v>#REF!</v>
      </c>
      <c r="R170" s="626" t="e">
        <f t="shared" si="402"/>
        <v>#REF!</v>
      </c>
      <c r="S170" s="644" t="e">
        <f>'UBS Vila Leonor'!#REF!</f>
        <v>#REF!</v>
      </c>
      <c r="T170" s="608" t="e">
        <f t="shared" si="403"/>
        <v>#REF!</v>
      </c>
      <c r="U170" s="644" t="e">
        <f>'UBS Vila Leonor'!#REF!</f>
        <v>#REF!</v>
      </c>
      <c r="V170" s="608" t="e">
        <f t="shared" si="404"/>
        <v>#REF!</v>
      </c>
      <c r="W170" s="644" t="e">
        <f>'UBS Vila Leonor'!#REF!</f>
        <v>#REF!</v>
      </c>
      <c r="X170" s="608" t="e">
        <f t="shared" si="405"/>
        <v>#REF!</v>
      </c>
      <c r="Y170" s="99" t="e">
        <f t="shared" si="406"/>
        <v>#REF!</v>
      </c>
      <c r="Z170" s="626" t="e">
        <f t="shared" si="407"/>
        <v>#REF!</v>
      </c>
      <c r="AA170" s="644" t="e">
        <f>'UBS Vila Leonor'!#REF!</f>
        <v>#REF!</v>
      </c>
      <c r="AB170" s="608" t="e">
        <f t="shared" si="408"/>
        <v>#REF!</v>
      </c>
      <c r="AC170" s="644" t="e">
        <f>'UBS Vila Leonor'!#REF!</f>
        <v>#REF!</v>
      </c>
      <c r="AD170" s="608" t="e">
        <f t="shared" si="409"/>
        <v>#REF!</v>
      </c>
      <c r="AE170" s="644" t="e">
        <f>'UBS Vila Leonor'!#REF!</f>
        <v>#REF!</v>
      </c>
      <c r="AF170" s="608" t="e">
        <f t="shared" si="410"/>
        <v>#REF!</v>
      </c>
      <c r="AG170" s="99" t="e">
        <f t="shared" si="411"/>
        <v>#REF!</v>
      </c>
      <c r="AH170" s="626" t="e">
        <f t="shared" si="412"/>
        <v>#REF!</v>
      </c>
    </row>
    <row r="171" spans="1:34" ht="16.5" thickBot="1" x14ac:dyDescent="0.3">
      <c r="A171" s="5" t="s">
        <v>362</v>
      </c>
      <c r="B171" s="655">
        <f>SUM(B166:B170)</f>
        <v>2184</v>
      </c>
      <c r="C171" s="7">
        <f>SUM(C166:C170)</f>
        <v>1821</v>
      </c>
      <c r="D171" s="21">
        <f t="shared" si="394"/>
        <v>0.83379120879120883</v>
      </c>
      <c r="E171" s="7" t="e">
        <f>SUM(E166:E170)</f>
        <v>#REF!</v>
      </c>
      <c r="F171" s="21" t="e">
        <f t="shared" si="395"/>
        <v>#REF!</v>
      </c>
      <c r="G171" s="7" t="e">
        <f>SUM(G166:G170)</f>
        <v>#REF!</v>
      </c>
      <c r="H171" s="21" t="e">
        <f t="shared" si="396"/>
        <v>#REF!</v>
      </c>
      <c r="I171" s="71" t="e">
        <f t="shared" si="397"/>
        <v>#REF!</v>
      </c>
      <c r="J171" s="654" t="e">
        <f t="shared" si="398"/>
        <v>#REF!</v>
      </c>
      <c r="K171" s="638" t="e">
        <f>SUM(K166:K170)</f>
        <v>#REF!</v>
      </c>
      <c r="L171" s="653" t="e">
        <f t="shared" si="396"/>
        <v>#REF!</v>
      </c>
      <c r="M171" s="638" t="e">
        <f t="shared" ref="M171" si="413">SUM(M166:M170)</f>
        <v>#REF!</v>
      </c>
      <c r="N171" s="653" t="e">
        <f t="shared" si="399"/>
        <v>#REF!</v>
      </c>
      <c r="O171" s="638" t="e">
        <f t="shared" ref="O171" si="414">SUM(O166:O170)</f>
        <v>#REF!</v>
      </c>
      <c r="P171" s="653" t="e">
        <f t="shared" si="400"/>
        <v>#REF!</v>
      </c>
      <c r="Q171" s="71" t="e">
        <f t="shared" si="401"/>
        <v>#REF!</v>
      </c>
      <c r="R171" s="654" t="e">
        <f t="shared" si="402"/>
        <v>#REF!</v>
      </c>
      <c r="S171" s="638" t="e">
        <f>SUM(S166:S170)</f>
        <v>#REF!</v>
      </c>
      <c r="T171" s="653" t="e">
        <f t="shared" si="403"/>
        <v>#REF!</v>
      </c>
      <c r="U171" s="638" t="e">
        <f t="shared" ref="U171" si="415">SUM(U166:U170)</f>
        <v>#REF!</v>
      </c>
      <c r="V171" s="653" t="e">
        <f t="shared" si="404"/>
        <v>#REF!</v>
      </c>
      <c r="W171" s="638" t="e">
        <f t="shared" ref="W171" si="416">SUM(W166:W170)</f>
        <v>#REF!</v>
      </c>
      <c r="X171" s="653" t="e">
        <f t="shared" si="405"/>
        <v>#REF!</v>
      </c>
      <c r="Y171" s="71" t="e">
        <f t="shared" si="406"/>
        <v>#REF!</v>
      </c>
      <c r="Z171" s="654" t="e">
        <f t="shared" si="407"/>
        <v>#REF!</v>
      </c>
      <c r="AA171" s="638" t="e">
        <f>SUM(AA166:AA170)</f>
        <v>#REF!</v>
      </c>
      <c r="AB171" s="653" t="e">
        <f t="shared" si="408"/>
        <v>#REF!</v>
      </c>
      <c r="AC171" s="638" t="e">
        <f t="shared" ref="AC171" si="417">SUM(AC166:AC170)</f>
        <v>#REF!</v>
      </c>
      <c r="AD171" s="653" t="e">
        <f t="shared" si="409"/>
        <v>#REF!</v>
      </c>
      <c r="AE171" s="638" t="e">
        <f t="shared" ref="AE171" si="418">SUM(AE166:AE170)</f>
        <v>#REF!</v>
      </c>
      <c r="AF171" s="653" t="e">
        <f t="shared" si="410"/>
        <v>#REF!</v>
      </c>
      <c r="AG171" s="71" t="e">
        <f t="shared" si="411"/>
        <v>#REF!</v>
      </c>
      <c r="AH171" s="654" t="e">
        <f t="shared" si="412"/>
        <v>#REF!</v>
      </c>
    </row>
    <row r="173" spans="1:34" x14ac:dyDescent="0.25">
      <c r="A173" s="1009" t="s">
        <v>448</v>
      </c>
      <c r="B173" s="1001"/>
      <c r="C173" s="1001"/>
      <c r="D173" s="1001"/>
      <c r="E173" s="1001"/>
      <c r="F173" s="1001"/>
      <c r="G173" s="1001"/>
      <c r="H173" s="1001"/>
      <c r="I173" s="1001"/>
      <c r="J173" s="1001"/>
      <c r="K173" s="1001"/>
      <c r="L173" s="1001"/>
      <c r="M173" s="1001"/>
      <c r="N173" s="1001"/>
      <c r="O173" s="1001"/>
      <c r="P173" s="1001"/>
      <c r="Q173" s="1001"/>
      <c r="R173" s="1001"/>
      <c r="S173" s="1001"/>
      <c r="T173" s="1001"/>
      <c r="U173" s="1001"/>
      <c r="V173" s="1001"/>
      <c r="W173" s="1001"/>
      <c r="X173" s="1001"/>
      <c r="Y173" s="1001"/>
      <c r="Z173" s="1001"/>
    </row>
    <row r="174" spans="1:34" ht="24.75" thickBot="1" x14ac:dyDescent="0.3">
      <c r="A174" s="13" t="s">
        <v>14</v>
      </c>
      <c r="B174" s="11" t="s">
        <v>164</v>
      </c>
      <c r="C174" s="13" t="s">
        <v>423</v>
      </c>
      <c r="D174" s="14" t="s">
        <v>1</v>
      </c>
      <c r="E174" s="13" t="s">
        <v>424</v>
      </c>
      <c r="F174" s="14" t="s">
        <v>1</v>
      </c>
      <c r="G174" s="13" t="s">
        <v>425</v>
      </c>
      <c r="H174" s="14" t="s">
        <v>1</v>
      </c>
      <c r="I174" s="86" t="s">
        <v>403</v>
      </c>
      <c r="J174" s="12" t="s">
        <v>192</v>
      </c>
      <c r="K174" s="13" t="s">
        <v>426</v>
      </c>
      <c r="L174" s="14" t="s">
        <v>1</v>
      </c>
      <c r="M174" s="13" t="s">
        <v>427</v>
      </c>
      <c r="N174" s="14" t="s">
        <v>1</v>
      </c>
      <c r="O174" s="13" t="s">
        <v>428</v>
      </c>
      <c r="P174" s="14" t="s">
        <v>1</v>
      </c>
      <c r="Q174" s="86" t="s">
        <v>403</v>
      </c>
      <c r="R174" s="12" t="s">
        <v>192</v>
      </c>
      <c r="S174" s="13" t="s">
        <v>429</v>
      </c>
      <c r="T174" s="14" t="s">
        <v>1</v>
      </c>
      <c r="U174" s="13" t="s">
        <v>430</v>
      </c>
      <c r="V174" s="14" t="s">
        <v>1</v>
      </c>
      <c r="W174" s="13" t="s">
        <v>431</v>
      </c>
      <c r="X174" s="14" t="s">
        <v>1</v>
      </c>
      <c r="Y174" s="86" t="s">
        <v>403</v>
      </c>
      <c r="Z174" s="12" t="s">
        <v>192</v>
      </c>
      <c r="AA174" s="13" t="s">
        <v>432</v>
      </c>
      <c r="AB174" s="14" t="s">
        <v>1</v>
      </c>
      <c r="AC174" s="13" t="s">
        <v>433</v>
      </c>
      <c r="AD174" s="14" t="s">
        <v>1</v>
      </c>
      <c r="AE174" s="13" t="s">
        <v>434</v>
      </c>
      <c r="AF174" s="14" t="s">
        <v>1</v>
      </c>
      <c r="AG174" s="86" t="s">
        <v>403</v>
      </c>
      <c r="AH174" s="12" t="s">
        <v>192</v>
      </c>
    </row>
    <row r="175" spans="1:34" ht="16.5" thickTop="1" x14ac:dyDescent="0.25">
      <c r="A175" s="77" t="s">
        <v>8</v>
      </c>
      <c r="B175" s="588">
        <f>'UBS Vila Sabrina'!B9</f>
        <v>522</v>
      </c>
      <c r="C175" s="91">
        <f>'UBS Vila Sabrina'!C9</f>
        <v>636</v>
      </c>
      <c r="D175" s="18">
        <f t="shared" ref="D175:D180" si="419">C175/$B175</f>
        <v>1.2183908045977012</v>
      </c>
      <c r="E175" s="91" t="e">
        <f>'UBS Vila Sabrina'!#REF!</f>
        <v>#REF!</v>
      </c>
      <c r="F175" s="18" t="e">
        <f t="shared" ref="F175:F180" si="420">E175/$B175</f>
        <v>#REF!</v>
      </c>
      <c r="G175" s="91" t="e">
        <f>'UBS Vila Sabrina'!#REF!</f>
        <v>#REF!</v>
      </c>
      <c r="H175" s="18" t="e">
        <f t="shared" ref="H175:L180" si="421">G175/$B175</f>
        <v>#REF!</v>
      </c>
      <c r="I175" s="68" t="e">
        <f t="shared" ref="I175:I180" si="422">SUM(C175,E175,G175)</f>
        <v>#REF!</v>
      </c>
      <c r="J175" s="627" t="e">
        <f t="shared" ref="J175:J180" si="423">I175/($B175*3)</f>
        <v>#REF!</v>
      </c>
      <c r="K175" s="642" t="e">
        <f>'UBS Vila Sabrina'!#REF!</f>
        <v>#REF!</v>
      </c>
      <c r="L175" s="609" t="e">
        <f t="shared" si="421"/>
        <v>#REF!</v>
      </c>
      <c r="M175" s="642" t="e">
        <f>'UBS Vila Sabrina'!#REF!</f>
        <v>#REF!</v>
      </c>
      <c r="N175" s="609" t="e">
        <f t="shared" ref="N175:N180" si="424">M175/$B175</f>
        <v>#REF!</v>
      </c>
      <c r="O175" s="642" t="e">
        <f>'UBS Vila Sabrina'!#REF!</f>
        <v>#REF!</v>
      </c>
      <c r="P175" s="609" t="e">
        <f t="shared" ref="P175:P180" si="425">O175/$B175</f>
        <v>#REF!</v>
      </c>
      <c r="Q175" s="68" t="e">
        <f t="shared" ref="Q175:Q180" si="426">SUM(K175,M175,O175)</f>
        <v>#REF!</v>
      </c>
      <c r="R175" s="627" t="e">
        <f t="shared" ref="R175:R180" si="427">Q175/($B175*3)</f>
        <v>#REF!</v>
      </c>
      <c r="S175" s="642" t="e">
        <f>'UBS Vila Sabrina'!#REF!</f>
        <v>#REF!</v>
      </c>
      <c r="T175" s="609" t="e">
        <f t="shared" ref="T175:T180" si="428">S175/$B175</f>
        <v>#REF!</v>
      </c>
      <c r="U175" s="642" t="e">
        <f>'UBS Vila Sabrina'!#REF!</f>
        <v>#REF!</v>
      </c>
      <c r="V175" s="609" t="e">
        <f t="shared" ref="V175:V180" si="429">U175/$B175</f>
        <v>#REF!</v>
      </c>
      <c r="W175" s="642" t="e">
        <f>'UBS Vila Sabrina'!#REF!</f>
        <v>#REF!</v>
      </c>
      <c r="X175" s="609" t="e">
        <f t="shared" ref="X175:X180" si="430">W175/$B175</f>
        <v>#REF!</v>
      </c>
      <c r="Y175" s="68" t="e">
        <f t="shared" ref="Y175:Y180" si="431">SUM(S175,U175,W175)</f>
        <v>#REF!</v>
      </c>
      <c r="Z175" s="627" t="e">
        <f t="shared" ref="Z175:Z180" si="432">Y175/($B175*3)</f>
        <v>#REF!</v>
      </c>
      <c r="AA175" s="642" t="e">
        <f>'UBS Vila Sabrina'!#REF!</f>
        <v>#REF!</v>
      </c>
      <c r="AB175" s="609" t="e">
        <f t="shared" ref="AB175:AB180" si="433">AA175/$B175</f>
        <v>#REF!</v>
      </c>
      <c r="AC175" s="642" t="e">
        <f>'UBS Vila Sabrina'!#REF!</f>
        <v>#REF!</v>
      </c>
      <c r="AD175" s="609" t="e">
        <f t="shared" ref="AD175:AD180" si="434">AC175/$B175</f>
        <v>#REF!</v>
      </c>
      <c r="AE175" s="642" t="e">
        <f>'UBS Vila Sabrina'!#REF!</f>
        <v>#REF!</v>
      </c>
      <c r="AF175" s="609" t="e">
        <f t="shared" ref="AF175:AF180" si="435">AE175/$B175</f>
        <v>#REF!</v>
      </c>
      <c r="AG175" s="68" t="e">
        <f t="shared" ref="AG175:AG180" si="436">SUM(AA175,AC175,AE175)</f>
        <v>#REF!</v>
      </c>
      <c r="AH175" s="627" t="e">
        <f t="shared" ref="AH175:AH180" si="437">AG175/($B175*3)</f>
        <v>#REF!</v>
      </c>
    </row>
    <row r="176" spans="1:34" x14ac:dyDescent="0.25">
      <c r="A176" s="77" t="s">
        <v>9</v>
      </c>
      <c r="B176" s="589">
        <f>'UBS Vila Sabrina'!B10</f>
        <v>78</v>
      </c>
      <c r="C176" s="92">
        <f>'UBS Vila Sabrina'!C10</f>
        <v>104</v>
      </c>
      <c r="D176" s="103">
        <f t="shared" si="419"/>
        <v>1.3333333333333333</v>
      </c>
      <c r="E176" s="92" t="e">
        <f>'UBS Vila Sabrina'!#REF!</f>
        <v>#REF!</v>
      </c>
      <c r="F176" s="103" t="e">
        <f t="shared" si="420"/>
        <v>#REF!</v>
      </c>
      <c r="G176" s="92" t="e">
        <f>'UBS Vila Sabrina'!#REF!</f>
        <v>#REF!</v>
      </c>
      <c r="H176" s="103" t="e">
        <f t="shared" si="421"/>
        <v>#REF!</v>
      </c>
      <c r="I176" s="94" t="e">
        <f t="shared" si="422"/>
        <v>#REF!</v>
      </c>
      <c r="J176" s="625" t="e">
        <f t="shared" si="423"/>
        <v>#REF!</v>
      </c>
      <c r="K176" s="643" t="e">
        <f>'UBS Vila Sabrina'!#REF!</f>
        <v>#REF!</v>
      </c>
      <c r="L176" s="607" t="e">
        <f t="shared" si="421"/>
        <v>#REF!</v>
      </c>
      <c r="M176" s="643" t="e">
        <f>'UBS Vila Sabrina'!#REF!</f>
        <v>#REF!</v>
      </c>
      <c r="N176" s="607" t="e">
        <f t="shared" si="424"/>
        <v>#REF!</v>
      </c>
      <c r="O176" s="643" t="e">
        <f>'UBS Vila Sabrina'!#REF!</f>
        <v>#REF!</v>
      </c>
      <c r="P176" s="607" t="e">
        <f t="shared" si="425"/>
        <v>#REF!</v>
      </c>
      <c r="Q176" s="94" t="e">
        <f t="shared" si="426"/>
        <v>#REF!</v>
      </c>
      <c r="R176" s="625" t="e">
        <f t="shared" si="427"/>
        <v>#REF!</v>
      </c>
      <c r="S176" s="643" t="e">
        <f>'UBS Vila Sabrina'!#REF!</f>
        <v>#REF!</v>
      </c>
      <c r="T176" s="607" t="e">
        <f t="shared" si="428"/>
        <v>#REF!</v>
      </c>
      <c r="U176" s="643" t="e">
        <f>'UBS Vila Sabrina'!#REF!</f>
        <v>#REF!</v>
      </c>
      <c r="V176" s="607" t="e">
        <f t="shared" si="429"/>
        <v>#REF!</v>
      </c>
      <c r="W176" s="643" t="e">
        <f>'UBS Vila Sabrina'!#REF!</f>
        <v>#REF!</v>
      </c>
      <c r="X176" s="607" t="e">
        <f t="shared" si="430"/>
        <v>#REF!</v>
      </c>
      <c r="Y176" s="94" t="e">
        <f t="shared" si="431"/>
        <v>#REF!</v>
      </c>
      <c r="Z176" s="625" t="e">
        <f t="shared" si="432"/>
        <v>#REF!</v>
      </c>
      <c r="AA176" s="643" t="e">
        <f>'UBS Vila Sabrina'!#REF!</f>
        <v>#REF!</v>
      </c>
      <c r="AB176" s="607" t="e">
        <f t="shared" si="433"/>
        <v>#REF!</v>
      </c>
      <c r="AC176" s="643" t="e">
        <f>'UBS Vila Sabrina'!#REF!</f>
        <v>#REF!</v>
      </c>
      <c r="AD176" s="607" t="e">
        <f t="shared" si="434"/>
        <v>#REF!</v>
      </c>
      <c r="AE176" s="643" t="e">
        <f>'UBS Vila Sabrina'!#REF!</f>
        <v>#REF!</v>
      </c>
      <c r="AF176" s="607" t="e">
        <f t="shared" si="435"/>
        <v>#REF!</v>
      </c>
      <c r="AG176" s="94" t="e">
        <f t="shared" si="436"/>
        <v>#REF!</v>
      </c>
      <c r="AH176" s="625" t="e">
        <f t="shared" si="437"/>
        <v>#REF!</v>
      </c>
    </row>
    <row r="177" spans="1:34" x14ac:dyDescent="0.25">
      <c r="A177" s="77" t="s">
        <v>10</v>
      </c>
      <c r="B177" s="589">
        <f>'UBS Vila Sabrina'!B12</f>
        <v>792</v>
      </c>
      <c r="C177" s="92">
        <f>'UBS Vila Sabrina'!C12</f>
        <v>633</v>
      </c>
      <c r="D177" s="103">
        <f t="shared" si="419"/>
        <v>0.7992424242424242</v>
      </c>
      <c r="E177" s="92" t="e">
        <f>'UBS Vila Sabrina'!#REF!</f>
        <v>#REF!</v>
      </c>
      <c r="F177" s="103" t="e">
        <f t="shared" si="420"/>
        <v>#REF!</v>
      </c>
      <c r="G177" s="92" t="e">
        <f>'UBS Vila Sabrina'!#REF!</f>
        <v>#REF!</v>
      </c>
      <c r="H177" s="103" t="e">
        <f t="shared" si="421"/>
        <v>#REF!</v>
      </c>
      <c r="I177" s="94" t="e">
        <f t="shared" si="422"/>
        <v>#REF!</v>
      </c>
      <c r="J177" s="625" t="e">
        <f t="shared" si="423"/>
        <v>#REF!</v>
      </c>
      <c r="K177" s="643" t="e">
        <f>'UBS Vila Sabrina'!#REF!</f>
        <v>#REF!</v>
      </c>
      <c r="L177" s="607" t="e">
        <f t="shared" si="421"/>
        <v>#REF!</v>
      </c>
      <c r="M177" s="643" t="e">
        <f>'UBS Vila Sabrina'!#REF!</f>
        <v>#REF!</v>
      </c>
      <c r="N177" s="607" t="e">
        <f t="shared" si="424"/>
        <v>#REF!</v>
      </c>
      <c r="O177" s="643" t="e">
        <f>'UBS Vila Sabrina'!#REF!</f>
        <v>#REF!</v>
      </c>
      <c r="P177" s="607" t="e">
        <f t="shared" si="425"/>
        <v>#REF!</v>
      </c>
      <c r="Q177" s="94" t="e">
        <f t="shared" si="426"/>
        <v>#REF!</v>
      </c>
      <c r="R177" s="625" t="e">
        <f t="shared" si="427"/>
        <v>#REF!</v>
      </c>
      <c r="S177" s="643" t="e">
        <f>'UBS Vila Sabrina'!#REF!</f>
        <v>#REF!</v>
      </c>
      <c r="T177" s="607" t="e">
        <f t="shared" si="428"/>
        <v>#REF!</v>
      </c>
      <c r="U177" s="643" t="e">
        <f>'UBS Vila Sabrina'!#REF!</f>
        <v>#REF!</v>
      </c>
      <c r="V177" s="607" t="e">
        <f t="shared" si="429"/>
        <v>#REF!</v>
      </c>
      <c r="W177" s="643" t="e">
        <f>'UBS Vila Sabrina'!#REF!</f>
        <v>#REF!</v>
      </c>
      <c r="X177" s="607" t="e">
        <f t="shared" si="430"/>
        <v>#REF!</v>
      </c>
      <c r="Y177" s="94" t="e">
        <f t="shared" si="431"/>
        <v>#REF!</v>
      </c>
      <c r="Z177" s="625" t="e">
        <f t="shared" si="432"/>
        <v>#REF!</v>
      </c>
      <c r="AA177" s="643" t="e">
        <f>'UBS Vila Sabrina'!#REF!</f>
        <v>#REF!</v>
      </c>
      <c r="AB177" s="607" t="e">
        <f t="shared" si="433"/>
        <v>#REF!</v>
      </c>
      <c r="AC177" s="643" t="e">
        <f>'UBS Vila Sabrina'!#REF!</f>
        <v>#REF!</v>
      </c>
      <c r="AD177" s="607" t="e">
        <f t="shared" si="434"/>
        <v>#REF!</v>
      </c>
      <c r="AE177" s="643" t="e">
        <f>'UBS Vila Sabrina'!#REF!</f>
        <v>#REF!</v>
      </c>
      <c r="AF177" s="607" t="e">
        <f t="shared" si="435"/>
        <v>#REF!</v>
      </c>
      <c r="AG177" s="94" t="e">
        <f t="shared" si="436"/>
        <v>#REF!</v>
      </c>
      <c r="AH177" s="625" t="e">
        <f t="shared" si="437"/>
        <v>#REF!</v>
      </c>
    </row>
    <row r="178" spans="1:34" x14ac:dyDescent="0.25">
      <c r="A178" s="77" t="s">
        <v>42</v>
      </c>
      <c r="B178" s="589">
        <f>'UBS Vila Sabrina'!B13</f>
        <v>396</v>
      </c>
      <c r="C178" s="92">
        <f>'UBS Vila Sabrina'!C13</f>
        <v>206</v>
      </c>
      <c r="D178" s="103">
        <f t="shared" si="419"/>
        <v>0.52020202020202022</v>
      </c>
      <c r="E178" s="92" t="e">
        <f>'UBS Vila Sabrina'!#REF!</f>
        <v>#REF!</v>
      </c>
      <c r="F178" s="103" t="e">
        <f t="shared" si="420"/>
        <v>#REF!</v>
      </c>
      <c r="G178" s="92" t="e">
        <f>'UBS Vila Sabrina'!#REF!</f>
        <v>#REF!</v>
      </c>
      <c r="H178" s="103" t="e">
        <f t="shared" si="421"/>
        <v>#REF!</v>
      </c>
      <c r="I178" s="94" t="e">
        <f t="shared" si="422"/>
        <v>#REF!</v>
      </c>
      <c r="J178" s="625" t="e">
        <f t="shared" si="423"/>
        <v>#REF!</v>
      </c>
      <c r="K178" s="643" t="e">
        <f>'UBS Vila Sabrina'!#REF!</f>
        <v>#REF!</v>
      </c>
      <c r="L178" s="607" t="e">
        <f t="shared" si="421"/>
        <v>#REF!</v>
      </c>
      <c r="M178" s="643" t="e">
        <f>'UBS Vila Sabrina'!#REF!</f>
        <v>#REF!</v>
      </c>
      <c r="N178" s="607" t="e">
        <f t="shared" si="424"/>
        <v>#REF!</v>
      </c>
      <c r="O178" s="643" t="e">
        <f>'UBS Vila Sabrina'!#REF!</f>
        <v>#REF!</v>
      </c>
      <c r="P178" s="607" t="e">
        <f t="shared" si="425"/>
        <v>#REF!</v>
      </c>
      <c r="Q178" s="94" t="e">
        <f t="shared" si="426"/>
        <v>#REF!</v>
      </c>
      <c r="R178" s="625" t="e">
        <f t="shared" si="427"/>
        <v>#REF!</v>
      </c>
      <c r="S178" s="643" t="e">
        <f>'UBS Vila Sabrina'!#REF!</f>
        <v>#REF!</v>
      </c>
      <c r="T178" s="607" t="e">
        <f t="shared" si="428"/>
        <v>#REF!</v>
      </c>
      <c r="U178" s="643" t="e">
        <f>'UBS Vila Sabrina'!#REF!</f>
        <v>#REF!</v>
      </c>
      <c r="V178" s="607" t="e">
        <f t="shared" si="429"/>
        <v>#REF!</v>
      </c>
      <c r="W178" s="643" t="e">
        <f>'UBS Vila Sabrina'!#REF!</f>
        <v>#REF!</v>
      </c>
      <c r="X178" s="607" t="e">
        <f t="shared" si="430"/>
        <v>#REF!</v>
      </c>
      <c r="Y178" s="94" t="e">
        <f t="shared" si="431"/>
        <v>#REF!</v>
      </c>
      <c r="Z178" s="625" t="e">
        <f t="shared" si="432"/>
        <v>#REF!</v>
      </c>
      <c r="AA178" s="643" t="e">
        <f>'UBS Vila Sabrina'!#REF!</f>
        <v>#REF!</v>
      </c>
      <c r="AB178" s="607" t="e">
        <f t="shared" si="433"/>
        <v>#REF!</v>
      </c>
      <c r="AC178" s="643" t="e">
        <f>'UBS Vila Sabrina'!#REF!</f>
        <v>#REF!</v>
      </c>
      <c r="AD178" s="607" t="e">
        <f t="shared" si="434"/>
        <v>#REF!</v>
      </c>
      <c r="AE178" s="643" t="e">
        <f>'UBS Vila Sabrina'!#REF!</f>
        <v>#REF!</v>
      </c>
      <c r="AF178" s="607" t="e">
        <f t="shared" si="435"/>
        <v>#REF!</v>
      </c>
      <c r="AG178" s="94" t="e">
        <f t="shared" si="436"/>
        <v>#REF!</v>
      </c>
      <c r="AH178" s="625" t="e">
        <f t="shared" si="437"/>
        <v>#REF!</v>
      </c>
    </row>
    <row r="179" spans="1:34" ht="16.5" thickBot="1" x14ac:dyDescent="0.3">
      <c r="A179" s="96" t="s">
        <v>13</v>
      </c>
      <c r="B179" s="590">
        <f>'UBS Vila Sabrina'!B14</f>
        <v>528</v>
      </c>
      <c r="C179" s="97">
        <f>'UBS Vila Sabrina'!C14</f>
        <v>262</v>
      </c>
      <c r="D179" s="107">
        <f t="shared" si="419"/>
        <v>0.49621212121212122</v>
      </c>
      <c r="E179" s="97" t="e">
        <f>'UBS Vila Sabrina'!#REF!</f>
        <v>#REF!</v>
      </c>
      <c r="F179" s="107" t="e">
        <f t="shared" si="420"/>
        <v>#REF!</v>
      </c>
      <c r="G179" s="97" t="e">
        <f>'UBS Vila Sabrina'!#REF!</f>
        <v>#REF!</v>
      </c>
      <c r="H179" s="107" t="e">
        <f t="shared" si="421"/>
        <v>#REF!</v>
      </c>
      <c r="I179" s="99" t="e">
        <f t="shared" si="422"/>
        <v>#REF!</v>
      </c>
      <c r="J179" s="626" t="e">
        <f t="shared" si="423"/>
        <v>#REF!</v>
      </c>
      <c r="K179" s="644" t="e">
        <f>'UBS Vila Sabrina'!#REF!</f>
        <v>#REF!</v>
      </c>
      <c r="L179" s="608" t="e">
        <f t="shared" si="421"/>
        <v>#REF!</v>
      </c>
      <c r="M179" s="644" t="e">
        <f>'UBS Vila Sabrina'!#REF!</f>
        <v>#REF!</v>
      </c>
      <c r="N179" s="608" t="e">
        <f t="shared" si="424"/>
        <v>#REF!</v>
      </c>
      <c r="O179" s="644" t="e">
        <f>'UBS Vila Sabrina'!#REF!</f>
        <v>#REF!</v>
      </c>
      <c r="P179" s="608" t="e">
        <f t="shared" si="425"/>
        <v>#REF!</v>
      </c>
      <c r="Q179" s="99" t="e">
        <f t="shared" si="426"/>
        <v>#REF!</v>
      </c>
      <c r="R179" s="626" t="e">
        <f t="shared" si="427"/>
        <v>#REF!</v>
      </c>
      <c r="S179" s="644" t="e">
        <f>'UBS Vila Sabrina'!#REF!</f>
        <v>#REF!</v>
      </c>
      <c r="T179" s="608" t="e">
        <f t="shared" si="428"/>
        <v>#REF!</v>
      </c>
      <c r="U179" s="644" t="e">
        <f>'UBS Vila Sabrina'!#REF!</f>
        <v>#REF!</v>
      </c>
      <c r="V179" s="608" t="e">
        <f t="shared" si="429"/>
        <v>#REF!</v>
      </c>
      <c r="W179" s="644" t="e">
        <f>'UBS Vila Sabrina'!#REF!</f>
        <v>#REF!</v>
      </c>
      <c r="X179" s="608" t="e">
        <f t="shared" si="430"/>
        <v>#REF!</v>
      </c>
      <c r="Y179" s="99" t="e">
        <f t="shared" si="431"/>
        <v>#REF!</v>
      </c>
      <c r="Z179" s="626" t="e">
        <f t="shared" si="432"/>
        <v>#REF!</v>
      </c>
      <c r="AA179" s="644" t="e">
        <f>'UBS Vila Sabrina'!#REF!</f>
        <v>#REF!</v>
      </c>
      <c r="AB179" s="608" t="e">
        <f t="shared" si="433"/>
        <v>#REF!</v>
      </c>
      <c r="AC179" s="644" t="e">
        <f>'UBS Vila Sabrina'!#REF!</f>
        <v>#REF!</v>
      </c>
      <c r="AD179" s="608" t="e">
        <f t="shared" si="434"/>
        <v>#REF!</v>
      </c>
      <c r="AE179" s="644" t="e">
        <f>'UBS Vila Sabrina'!#REF!</f>
        <v>#REF!</v>
      </c>
      <c r="AF179" s="608" t="e">
        <f t="shared" si="435"/>
        <v>#REF!</v>
      </c>
      <c r="AG179" s="99" t="e">
        <f t="shared" si="436"/>
        <v>#REF!</v>
      </c>
      <c r="AH179" s="626" t="e">
        <f t="shared" si="437"/>
        <v>#REF!</v>
      </c>
    </row>
    <row r="180" spans="1:34" ht="16.5" thickBot="1" x14ac:dyDescent="0.3">
      <c r="A180" s="5" t="s">
        <v>312</v>
      </c>
      <c r="B180" s="655">
        <f>SUM(B175:B179)</f>
        <v>2316</v>
      </c>
      <c r="C180" s="7">
        <f>SUM(C175:C179)</f>
        <v>1841</v>
      </c>
      <c r="D180" s="21">
        <f t="shared" si="419"/>
        <v>0.79490500863557856</v>
      </c>
      <c r="E180" s="7" t="e">
        <f>SUM(E175:E179)</f>
        <v>#REF!</v>
      </c>
      <c r="F180" s="21" t="e">
        <f t="shared" si="420"/>
        <v>#REF!</v>
      </c>
      <c r="G180" s="7" t="e">
        <f>SUM(G175:G179)</f>
        <v>#REF!</v>
      </c>
      <c r="H180" s="21" t="e">
        <f t="shared" si="421"/>
        <v>#REF!</v>
      </c>
      <c r="I180" s="71" t="e">
        <f t="shared" si="422"/>
        <v>#REF!</v>
      </c>
      <c r="J180" s="654" t="e">
        <f t="shared" si="423"/>
        <v>#REF!</v>
      </c>
      <c r="K180" s="638" t="e">
        <f>SUM(K175:K179)</f>
        <v>#REF!</v>
      </c>
      <c r="L180" s="653" t="e">
        <f t="shared" si="421"/>
        <v>#REF!</v>
      </c>
      <c r="M180" s="638" t="e">
        <f t="shared" ref="M180" si="438">SUM(M175:M179)</f>
        <v>#REF!</v>
      </c>
      <c r="N180" s="653" t="e">
        <f t="shared" si="424"/>
        <v>#REF!</v>
      </c>
      <c r="O180" s="638" t="e">
        <f t="shared" ref="O180" si="439">SUM(O175:O179)</f>
        <v>#REF!</v>
      </c>
      <c r="P180" s="653" t="e">
        <f t="shared" si="425"/>
        <v>#REF!</v>
      </c>
      <c r="Q180" s="71" t="e">
        <f t="shared" si="426"/>
        <v>#REF!</v>
      </c>
      <c r="R180" s="654" t="e">
        <f t="shared" si="427"/>
        <v>#REF!</v>
      </c>
      <c r="S180" s="638" t="e">
        <f>SUM(S175:S179)</f>
        <v>#REF!</v>
      </c>
      <c r="T180" s="653" t="e">
        <f t="shared" si="428"/>
        <v>#REF!</v>
      </c>
      <c r="U180" s="638" t="e">
        <f t="shared" ref="U180" si="440">SUM(U175:U179)</f>
        <v>#REF!</v>
      </c>
      <c r="V180" s="653" t="e">
        <f t="shared" si="429"/>
        <v>#REF!</v>
      </c>
      <c r="W180" s="638" t="e">
        <f t="shared" ref="W180" si="441">SUM(W175:W179)</f>
        <v>#REF!</v>
      </c>
      <c r="X180" s="653" t="e">
        <f t="shared" si="430"/>
        <v>#REF!</v>
      </c>
      <c r="Y180" s="71" t="e">
        <f t="shared" si="431"/>
        <v>#REF!</v>
      </c>
      <c r="Z180" s="654" t="e">
        <f t="shared" si="432"/>
        <v>#REF!</v>
      </c>
      <c r="AA180" s="638" t="e">
        <f>SUM(AA175:AA179)</f>
        <v>#REF!</v>
      </c>
      <c r="AB180" s="653" t="e">
        <f t="shared" si="433"/>
        <v>#REF!</v>
      </c>
      <c r="AC180" s="638" t="e">
        <f t="shared" ref="AC180" si="442">SUM(AC175:AC179)</f>
        <v>#REF!</v>
      </c>
      <c r="AD180" s="653" t="e">
        <f t="shared" si="434"/>
        <v>#REF!</v>
      </c>
      <c r="AE180" s="638" t="e">
        <f t="shared" ref="AE180" si="443">SUM(AE175:AE179)</f>
        <v>#REF!</v>
      </c>
      <c r="AF180" s="653" t="e">
        <f t="shared" si="435"/>
        <v>#REF!</v>
      </c>
      <c r="AG180" s="71" t="e">
        <f t="shared" si="436"/>
        <v>#REF!</v>
      </c>
      <c r="AH180" s="654" t="e">
        <f t="shared" si="437"/>
        <v>#REF!</v>
      </c>
    </row>
    <row r="182" spans="1:34" x14ac:dyDescent="0.25">
      <c r="A182" s="1009" t="s">
        <v>449</v>
      </c>
      <c r="B182" s="1001"/>
      <c r="C182" s="1001"/>
      <c r="D182" s="1001"/>
      <c r="E182" s="1001"/>
      <c r="F182" s="1001"/>
      <c r="G182" s="1001"/>
      <c r="H182" s="1001"/>
      <c r="I182" s="1001"/>
      <c r="J182" s="1001"/>
      <c r="K182" s="1001"/>
      <c r="L182" s="1001"/>
      <c r="M182" s="1001"/>
      <c r="N182" s="1001"/>
      <c r="O182" s="1001"/>
      <c r="P182" s="1001"/>
      <c r="Q182" s="1001"/>
      <c r="R182" s="1001"/>
      <c r="S182" s="1001"/>
      <c r="T182" s="1001"/>
      <c r="U182" s="1001"/>
      <c r="V182" s="1001"/>
      <c r="W182" s="1001"/>
      <c r="X182" s="1001"/>
      <c r="Y182" s="1001"/>
      <c r="Z182" s="1001"/>
    </row>
    <row r="183" spans="1:34" ht="24.75" thickBot="1" x14ac:dyDescent="0.3">
      <c r="A183" s="13" t="s">
        <v>14</v>
      </c>
      <c r="B183" s="11" t="s">
        <v>164</v>
      </c>
      <c r="C183" s="13" t="s">
        <v>423</v>
      </c>
      <c r="D183" s="14" t="s">
        <v>1</v>
      </c>
      <c r="E183" s="13" t="s">
        <v>424</v>
      </c>
      <c r="F183" s="14" t="s">
        <v>1</v>
      </c>
      <c r="G183" s="13" t="s">
        <v>425</v>
      </c>
      <c r="H183" s="14" t="s">
        <v>1</v>
      </c>
      <c r="I183" s="86" t="s">
        <v>403</v>
      </c>
      <c r="J183" s="12" t="s">
        <v>192</v>
      </c>
      <c r="K183" s="13" t="s">
        <v>426</v>
      </c>
      <c r="L183" s="14" t="s">
        <v>1</v>
      </c>
      <c r="M183" s="13" t="s">
        <v>427</v>
      </c>
      <c r="N183" s="14" t="s">
        <v>1</v>
      </c>
      <c r="O183" s="13" t="s">
        <v>428</v>
      </c>
      <c r="P183" s="14" t="s">
        <v>1</v>
      </c>
      <c r="Q183" s="86" t="s">
        <v>403</v>
      </c>
      <c r="R183" s="12" t="s">
        <v>192</v>
      </c>
      <c r="S183" s="13" t="s">
        <v>429</v>
      </c>
      <c r="T183" s="14" t="s">
        <v>1</v>
      </c>
      <c r="U183" s="13" t="s">
        <v>430</v>
      </c>
      <c r="V183" s="14" t="s">
        <v>1</v>
      </c>
      <c r="W183" s="13" t="s">
        <v>431</v>
      </c>
      <c r="X183" s="14" t="s">
        <v>1</v>
      </c>
      <c r="Y183" s="86" t="s">
        <v>403</v>
      </c>
      <c r="Z183" s="12" t="s">
        <v>192</v>
      </c>
      <c r="AA183" s="13" t="s">
        <v>432</v>
      </c>
      <c r="AB183" s="14" t="s">
        <v>1</v>
      </c>
      <c r="AC183" s="13" t="s">
        <v>433</v>
      </c>
      <c r="AD183" s="14" t="s">
        <v>1</v>
      </c>
      <c r="AE183" s="13" t="s">
        <v>434</v>
      </c>
      <c r="AF183" s="14" t="s">
        <v>1</v>
      </c>
      <c r="AG183" s="86" t="s">
        <v>403</v>
      </c>
      <c r="AH183" s="12" t="s">
        <v>192</v>
      </c>
    </row>
    <row r="184" spans="1:34" ht="16.5" thickTop="1" x14ac:dyDescent="0.25">
      <c r="A184" s="77" t="s">
        <v>8</v>
      </c>
      <c r="B184" s="588">
        <f>'UBS Carandiru'!B9</f>
        <v>783</v>
      </c>
      <c r="C184" s="91">
        <f>'UBS Carandiru'!C9</f>
        <v>712</v>
      </c>
      <c r="D184" s="18">
        <f t="shared" ref="D184:D192" si="444">C184/$B184</f>
        <v>0.90932311621966799</v>
      </c>
      <c r="E184" s="91" t="e">
        <f>'UBS Carandiru'!#REF!</f>
        <v>#REF!</v>
      </c>
      <c r="F184" s="18" t="e">
        <f t="shared" ref="F184:F192" si="445">E184/$B184</f>
        <v>#REF!</v>
      </c>
      <c r="G184" s="91" t="e">
        <f>'UBS Carandiru'!#REF!</f>
        <v>#REF!</v>
      </c>
      <c r="H184" s="18" t="e">
        <f t="shared" ref="H184:L192" si="446">G184/$B184</f>
        <v>#REF!</v>
      </c>
      <c r="I184" s="68" t="e">
        <f t="shared" ref="I184:I192" si="447">SUM(C184,E184,G184)</f>
        <v>#REF!</v>
      </c>
      <c r="J184" s="627" t="e">
        <f t="shared" ref="J184:J192" si="448">I184/($B184*3)</f>
        <v>#REF!</v>
      </c>
      <c r="K184" s="642" t="e">
        <f>'UBS Carandiru'!#REF!</f>
        <v>#REF!</v>
      </c>
      <c r="L184" s="609" t="e">
        <f t="shared" si="446"/>
        <v>#REF!</v>
      </c>
      <c r="M184" s="642" t="e">
        <f>'UBS Carandiru'!#REF!</f>
        <v>#REF!</v>
      </c>
      <c r="N184" s="609" t="e">
        <f t="shared" ref="N184:N192" si="449">M184/$B184</f>
        <v>#REF!</v>
      </c>
      <c r="O184" s="642" t="e">
        <f>'UBS Carandiru'!#REF!</f>
        <v>#REF!</v>
      </c>
      <c r="P184" s="609" t="e">
        <f t="shared" ref="P184:P192" si="450">O184/$B184</f>
        <v>#REF!</v>
      </c>
      <c r="Q184" s="68" t="e">
        <f t="shared" ref="Q184:Q192" si="451">SUM(K184,M184,O184)</f>
        <v>#REF!</v>
      </c>
      <c r="R184" s="627" t="e">
        <f t="shared" ref="R184:R192" si="452">Q184/($B184*3)</f>
        <v>#REF!</v>
      </c>
      <c r="S184" s="642" t="e">
        <f>'UBS Carandiru'!#REF!</f>
        <v>#REF!</v>
      </c>
      <c r="T184" s="609" t="e">
        <f t="shared" ref="T184:T192" si="453">S184/$B184</f>
        <v>#REF!</v>
      </c>
      <c r="U184" s="642" t="e">
        <f>'UBS Carandiru'!#REF!</f>
        <v>#REF!</v>
      </c>
      <c r="V184" s="609" t="e">
        <f t="shared" ref="V184:V192" si="454">U184/$B184</f>
        <v>#REF!</v>
      </c>
      <c r="W184" s="642" t="e">
        <f>'UBS Carandiru'!#REF!</f>
        <v>#REF!</v>
      </c>
      <c r="X184" s="609" t="e">
        <f t="shared" ref="X184:X192" si="455">W184/$B184</f>
        <v>#REF!</v>
      </c>
      <c r="Y184" s="68" t="e">
        <f t="shared" ref="Y184:Y192" si="456">SUM(S184,U184,W184)</f>
        <v>#REF!</v>
      </c>
      <c r="Z184" s="627" t="e">
        <f t="shared" ref="Z184:Z192" si="457">Y184/($B184*3)</f>
        <v>#REF!</v>
      </c>
      <c r="AA184" s="642" t="e">
        <f>'UBS Carandiru'!#REF!</f>
        <v>#REF!</v>
      </c>
      <c r="AB184" s="609" t="e">
        <f t="shared" ref="AB184:AB192" si="458">AA184/$B184</f>
        <v>#REF!</v>
      </c>
      <c r="AC184" s="642" t="e">
        <f>'UBS Carandiru'!#REF!</f>
        <v>#REF!</v>
      </c>
      <c r="AD184" s="609" t="e">
        <f t="shared" ref="AD184:AD192" si="459">AC184/$B184</f>
        <v>#REF!</v>
      </c>
      <c r="AE184" s="642" t="e">
        <f>'UBS Carandiru'!#REF!</f>
        <v>#REF!</v>
      </c>
      <c r="AF184" s="609" t="e">
        <f t="shared" ref="AF184:AF192" si="460">AE184/$B184</f>
        <v>#REF!</v>
      </c>
      <c r="AG184" s="68" t="e">
        <f t="shared" ref="AG184:AG192" si="461">SUM(AA184,AC184,AE184)</f>
        <v>#REF!</v>
      </c>
      <c r="AH184" s="627" t="e">
        <f t="shared" ref="AH184:AH192" si="462">AG184/($B184*3)</f>
        <v>#REF!</v>
      </c>
    </row>
    <row r="185" spans="1:34" x14ac:dyDescent="0.25">
      <c r="A185" s="77" t="s">
        <v>9</v>
      </c>
      <c r="B185" s="589">
        <f>'UBS Carandiru'!B10</f>
        <v>117</v>
      </c>
      <c r="C185" s="92">
        <f>'UBS Carandiru'!C10</f>
        <v>271</v>
      </c>
      <c r="D185" s="103">
        <f t="shared" si="444"/>
        <v>2.3162393162393164</v>
      </c>
      <c r="E185" s="92" t="e">
        <f>'UBS Carandiru'!#REF!</f>
        <v>#REF!</v>
      </c>
      <c r="F185" s="103" t="e">
        <f t="shared" si="445"/>
        <v>#REF!</v>
      </c>
      <c r="G185" s="92" t="e">
        <f>'UBS Carandiru'!#REF!</f>
        <v>#REF!</v>
      </c>
      <c r="H185" s="103" t="e">
        <f t="shared" si="446"/>
        <v>#REF!</v>
      </c>
      <c r="I185" s="94" t="e">
        <f t="shared" si="447"/>
        <v>#REF!</v>
      </c>
      <c r="J185" s="625" t="e">
        <f t="shared" si="448"/>
        <v>#REF!</v>
      </c>
      <c r="K185" s="643" t="e">
        <f>'UBS Carandiru'!#REF!</f>
        <v>#REF!</v>
      </c>
      <c r="L185" s="607" t="e">
        <f t="shared" si="446"/>
        <v>#REF!</v>
      </c>
      <c r="M185" s="643" t="e">
        <f>'UBS Carandiru'!#REF!</f>
        <v>#REF!</v>
      </c>
      <c r="N185" s="607" t="e">
        <f t="shared" si="449"/>
        <v>#REF!</v>
      </c>
      <c r="O185" s="643" t="e">
        <f>'UBS Carandiru'!#REF!</f>
        <v>#REF!</v>
      </c>
      <c r="P185" s="607" t="e">
        <f t="shared" si="450"/>
        <v>#REF!</v>
      </c>
      <c r="Q185" s="94" t="e">
        <f t="shared" si="451"/>
        <v>#REF!</v>
      </c>
      <c r="R185" s="625" t="e">
        <f t="shared" si="452"/>
        <v>#REF!</v>
      </c>
      <c r="S185" s="643" t="e">
        <f>'UBS Carandiru'!#REF!</f>
        <v>#REF!</v>
      </c>
      <c r="T185" s="607" t="e">
        <f t="shared" si="453"/>
        <v>#REF!</v>
      </c>
      <c r="U185" s="643" t="e">
        <f>'UBS Carandiru'!#REF!</f>
        <v>#REF!</v>
      </c>
      <c r="V185" s="607" t="e">
        <f t="shared" si="454"/>
        <v>#REF!</v>
      </c>
      <c r="W185" s="643" t="e">
        <f>'UBS Carandiru'!#REF!</f>
        <v>#REF!</v>
      </c>
      <c r="X185" s="607" t="e">
        <f t="shared" si="455"/>
        <v>#REF!</v>
      </c>
      <c r="Y185" s="94" t="e">
        <f t="shared" si="456"/>
        <v>#REF!</v>
      </c>
      <c r="Z185" s="625" t="e">
        <f t="shared" si="457"/>
        <v>#REF!</v>
      </c>
      <c r="AA185" s="643" t="e">
        <f>'UBS Carandiru'!#REF!</f>
        <v>#REF!</v>
      </c>
      <c r="AB185" s="607" t="e">
        <f t="shared" si="458"/>
        <v>#REF!</v>
      </c>
      <c r="AC185" s="643" t="e">
        <f>'UBS Carandiru'!#REF!</f>
        <v>#REF!</v>
      </c>
      <c r="AD185" s="607" t="e">
        <f t="shared" si="459"/>
        <v>#REF!</v>
      </c>
      <c r="AE185" s="643" t="e">
        <f>'UBS Carandiru'!#REF!</f>
        <v>#REF!</v>
      </c>
      <c r="AF185" s="607" t="e">
        <f t="shared" si="460"/>
        <v>#REF!</v>
      </c>
      <c r="AG185" s="94" t="e">
        <f t="shared" si="461"/>
        <v>#REF!</v>
      </c>
      <c r="AH185" s="625" t="e">
        <f t="shared" si="462"/>
        <v>#REF!</v>
      </c>
    </row>
    <row r="186" spans="1:34" x14ac:dyDescent="0.25">
      <c r="A186" s="77" t="s">
        <v>10</v>
      </c>
      <c r="B186" s="589">
        <f>'UBS Carandiru'!B12</f>
        <v>792</v>
      </c>
      <c r="C186" s="92">
        <f>'UBS Carandiru'!C12</f>
        <v>570</v>
      </c>
      <c r="D186" s="103">
        <f t="shared" si="444"/>
        <v>0.71969696969696972</v>
      </c>
      <c r="E186" s="92" t="e">
        <f>'UBS Carandiru'!#REF!</f>
        <v>#REF!</v>
      </c>
      <c r="F186" s="103" t="e">
        <f t="shared" si="445"/>
        <v>#REF!</v>
      </c>
      <c r="G186" s="92" t="e">
        <f>'UBS Carandiru'!#REF!</f>
        <v>#REF!</v>
      </c>
      <c r="H186" s="103" t="e">
        <f t="shared" si="446"/>
        <v>#REF!</v>
      </c>
      <c r="I186" s="94" t="e">
        <f t="shared" si="447"/>
        <v>#REF!</v>
      </c>
      <c r="J186" s="625" t="e">
        <f t="shared" si="448"/>
        <v>#REF!</v>
      </c>
      <c r="K186" s="643" t="e">
        <f>'UBS Carandiru'!#REF!</f>
        <v>#REF!</v>
      </c>
      <c r="L186" s="607" t="e">
        <f t="shared" si="446"/>
        <v>#REF!</v>
      </c>
      <c r="M186" s="643" t="e">
        <f>'UBS Carandiru'!#REF!</f>
        <v>#REF!</v>
      </c>
      <c r="N186" s="607" t="e">
        <f t="shared" si="449"/>
        <v>#REF!</v>
      </c>
      <c r="O186" s="643" t="e">
        <f>'UBS Carandiru'!#REF!</f>
        <v>#REF!</v>
      </c>
      <c r="P186" s="607" t="e">
        <f t="shared" si="450"/>
        <v>#REF!</v>
      </c>
      <c r="Q186" s="94" t="e">
        <f t="shared" si="451"/>
        <v>#REF!</v>
      </c>
      <c r="R186" s="625" t="e">
        <f t="shared" si="452"/>
        <v>#REF!</v>
      </c>
      <c r="S186" s="643" t="e">
        <f>'UBS Carandiru'!#REF!</f>
        <v>#REF!</v>
      </c>
      <c r="T186" s="607" t="e">
        <f t="shared" si="453"/>
        <v>#REF!</v>
      </c>
      <c r="U186" s="643" t="e">
        <f>'UBS Carandiru'!#REF!</f>
        <v>#REF!</v>
      </c>
      <c r="V186" s="607" t="e">
        <f t="shared" si="454"/>
        <v>#REF!</v>
      </c>
      <c r="W186" s="643" t="e">
        <f>'UBS Carandiru'!#REF!</f>
        <v>#REF!</v>
      </c>
      <c r="X186" s="607" t="e">
        <f t="shared" si="455"/>
        <v>#REF!</v>
      </c>
      <c r="Y186" s="94" t="e">
        <f t="shared" si="456"/>
        <v>#REF!</v>
      </c>
      <c r="Z186" s="625" t="e">
        <f t="shared" si="457"/>
        <v>#REF!</v>
      </c>
      <c r="AA186" s="643" t="e">
        <f>'UBS Carandiru'!#REF!</f>
        <v>#REF!</v>
      </c>
      <c r="AB186" s="607" t="e">
        <f t="shared" si="458"/>
        <v>#REF!</v>
      </c>
      <c r="AC186" s="643" t="e">
        <f>'UBS Carandiru'!#REF!</f>
        <v>#REF!</v>
      </c>
      <c r="AD186" s="607" t="e">
        <f t="shared" si="459"/>
        <v>#REF!</v>
      </c>
      <c r="AE186" s="643" t="e">
        <f>'UBS Carandiru'!#REF!</f>
        <v>#REF!</v>
      </c>
      <c r="AF186" s="607" t="e">
        <f t="shared" si="460"/>
        <v>#REF!</v>
      </c>
      <c r="AG186" s="94" t="e">
        <f t="shared" si="461"/>
        <v>#REF!</v>
      </c>
      <c r="AH186" s="625" t="e">
        <f t="shared" si="462"/>
        <v>#REF!</v>
      </c>
    </row>
    <row r="187" spans="1:34" x14ac:dyDescent="0.25">
      <c r="A187" s="77" t="s">
        <v>42</v>
      </c>
      <c r="B187" s="589">
        <f>'UBS Carandiru'!B13</f>
        <v>396</v>
      </c>
      <c r="C187" s="92">
        <f>'UBS Carandiru'!C13</f>
        <v>222</v>
      </c>
      <c r="D187" s="103">
        <f t="shared" si="444"/>
        <v>0.56060606060606055</v>
      </c>
      <c r="E187" s="92" t="e">
        <f>'UBS Carandiru'!#REF!</f>
        <v>#REF!</v>
      </c>
      <c r="F187" s="103" t="e">
        <f t="shared" si="445"/>
        <v>#REF!</v>
      </c>
      <c r="G187" s="92" t="e">
        <f>'UBS Carandiru'!#REF!</f>
        <v>#REF!</v>
      </c>
      <c r="H187" s="103" t="e">
        <f t="shared" si="446"/>
        <v>#REF!</v>
      </c>
      <c r="I187" s="94" t="e">
        <f t="shared" si="447"/>
        <v>#REF!</v>
      </c>
      <c r="J187" s="625" t="e">
        <f t="shared" si="448"/>
        <v>#REF!</v>
      </c>
      <c r="K187" s="643" t="e">
        <f>'UBS Carandiru'!#REF!</f>
        <v>#REF!</v>
      </c>
      <c r="L187" s="607" t="e">
        <f t="shared" si="446"/>
        <v>#REF!</v>
      </c>
      <c r="M187" s="643" t="e">
        <f>'UBS Carandiru'!#REF!</f>
        <v>#REF!</v>
      </c>
      <c r="N187" s="607" t="e">
        <f t="shared" si="449"/>
        <v>#REF!</v>
      </c>
      <c r="O187" s="643" t="e">
        <f>'UBS Carandiru'!#REF!</f>
        <v>#REF!</v>
      </c>
      <c r="P187" s="607" t="e">
        <f t="shared" si="450"/>
        <v>#REF!</v>
      </c>
      <c r="Q187" s="94" t="e">
        <f t="shared" si="451"/>
        <v>#REF!</v>
      </c>
      <c r="R187" s="625" t="e">
        <f t="shared" si="452"/>
        <v>#REF!</v>
      </c>
      <c r="S187" s="643" t="e">
        <f>'UBS Carandiru'!#REF!</f>
        <v>#REF!</v>
      </c>
      <c r="T187" s="607" t="e">
        <f t="shared" si="453"/>
        <v>#REF!</v>
      </c>
      <c r="U187" s="643" t="e">
        <f>'UBS Carandiru'!#REF!</f>
        <v>#REF!</v>
      </c>
      <c r="V187" s="607" t="e">
        <f t="shared" si="454"/>
        <v>#REF!</v>
      </c>
      <c r="W187" s="643" t="e">
        <f>'UBS Carandiru'!#REF!</f>
        <v>#REF!</v>
      </c>
      <c r="X187" s="607" t="e">
        <f t="shared" si="455"/>
        <v>#REF!</v>
      </c>
      <c r="Y187" s="94" t="e">
        <f t="shared" si="456"/>
        <v>#REF!</v>
      </c>
      <c r="Z187" s="625" t="e">
        <f t="shared" si="457"/>
        <v>#REF!</v>
      </c>
      <c r="AA187" s="643" t="e">
        <f>'UBS Carandiru'!#REF!</f>
        <v>#REF!</v>
      </c>
      <c r="AB187" s="607" t="e">
        <f t="shared" si="458"/>
        <v>#REF!</v>
      </c>
      <c r="AC187" s="643" t="e">
        <f>'UBS Carandiru'!#REF!</f>
        <v>#REF!</v>
      </c>
      <c r="AD187" s="607" t="e">
        <f t="shared" si="459"/>
        <v>#REF!</v>
      </c>
      <c r="AE187" s="643" t="e">
        <f>'UBS Carandiru'!#REF!</f>
        <v>#REF!</v>
      </c>
      <c r="AF187" s="607" t="e">
        <f t="shared" si="460"/>
        <v>#REF!</v>
      </c>
      <c r="AG187" s="94" t="e">
        <f t="shared" si="461"/>
        <v>#REF!</v>
      </c>
      <c r="AH187" s="625" t="e">
        <f t="shared" si="462"/>
        <v>#REF!</v>
      </c>
    </row>
    <row r="188" spans="1:34" x14ac:dyDescent="0.25">
      <c r="A188" s="77" t="s">
        <v>12</v>
      </c>
      <c r="B188" s="589">
        <f>'UBS Carandiru'!B14</f>
        <v>160</v>
      </c>
      <c r="C188" s="92">
        <f>'UBS Carandiru'!C14</f>
        <v>146</v>
      </c>
      <c r="D188" s="103">
        <f t="shared" si="444"/>
        <v>0.91249999999999998</v>
      </c>
      <c r="E188" s="92" t="e">
        <f>'UBS Carandiru'!#REF!</f>
        <v>#REF!</v>
      </c>
      <c r="F188" s="103" t="e">
        <f t="shared" si="445"/>
        <v>#REF!</v>
      </c>
      <c r="G188" s="92" t="e">
        <f>'UBS Carandiru'!#REF!</f>
        <v>#REF!</v>
      </c>
      <c r="H188" s="103" t="e">
        <f t="shared" si="446"/>
        <v>#REF!</v>
      </c>
      <c r="I188" s="94" t="e">
        <f t="shared" si="447"/>
        <v>#REF!</v>
      </c>
      <c r="J188" s="625" t="e">
        <f t="shared" si="448"/>
        <v>#REF!</v>
      </c>
      <c r="K188" s="643" t="e">
        <f>'UBS Carandiru'!#REF!</f>
        <v>#REF!</v>
      </c>
      <c r="L188" s="607" t="e">
        <f t="shared" si="446"/>
        <v>#REF!</v>
      </c>
      <c r="M188" s="643" t="e">
        <f>'UBS Carandiru'!#REF!</f>
        <v>#REF!</v>
      </c>
      <c r="N188" s="607" t="e">
        <f t="shared" si="449"/>
        <v>#REF!</v>
      </c>
      <c r="O188" s="643" t="e">
        <f>'UBS Carandiru'!#REF!</f>
        <v>#REF!</v>
      </c>
      <c r="P188" s="607" t="e">
        <f t="shared" si="450"/>
        <v>#REF!</v>
      </c>
      <c r="Q188" s="94" t="e">
        <f t="shared" si="451"/>
        <v>#REF!</v>
      </c>
      <c r="R188" s="625" t="e">
        <f t="shared" si="452"/>
        <v>#REF!</v>
      </c>
      <c r="S188" s="643" t="e">
        <f>'UBS Carandiru'!#REF!</f>
        <v>#REF!</v>
      </c>
      <c r="T188" s="607" t="e">
        <f t="shared" si="453"/>
        <v>#REF!</v>
      </c>
      <c r="U188" s="643" t="e">
        <f>'UBS Carandiru'!#REF!</f>
        <v>#REF!</v>
      </c>
      <c r="V188" s="607" t="e">
        <f t="shared" si="454"/>
        <v>#REF!</v>
      </c>
      <c r="W188" s="643" t="e">
        <f>'UBS Carandiru'!#REF!</f>
        <v>#REF!</v>
      </c>
      <c r="X188" s="607" t="e">
        <f t="shared" si="455"/>
        <v>#REF!</v>
      </c>
      <c r="Y188" s="94" t="e">
        <f t="shared" si="456"/>
        <v>#REF!</v>
      </c>
      <c r="Z188" s="625" t="e">
        <f t="shared" si="457"/>
        <v>#REF!</v>
      </c>
      <c r="AA188" s="643" t="e">
        <f>'UBS Carandiru'!#REF!</f>
        <v>#REF!</v>
      </c>
      <c r="AB188" s="607" t="e">
        <f t="shared" si="458"/>
        <v>#REF!</v>
      </c>
      <c r="AC188" s="643" t="e">
        <f>'UBS Carandiru'!#REF!</f>
        <v>#REF!</v>
      </c>
      <c r="AD188" s="607" t="e">
        <f t="shared" si="459"/>
        <v>#REF!</v>
      </c>
      <c r="AE188" s="643" t="e">
        <f>'UBS Carandiru'!#REF!</f>
        <v>#REF!</v>
      </c>
      <c r="AF188" s="607" t="e">
        <f t="shared" si="460"/>
        <v>#REF!</v>
      </c>
      <c r="AG188" s="94" t="e">
        <f t="shared" si="461"/>
        <v>#REF!</v>
      </c>
      <c r="AH188" s="625" t="e">
        <f t="shared" si="462"/>
        <v>#REF!</v>
      </c>
    </row>
    <row r="189" spans="1:34" x14ac:dyDescent="0.25">
      <c r="A189" s="77" t="s">
        <v>48</v>
      </c>
      <c r="B189" s="589" t="e">
        <f>'UBS Carandiru'!#REF!</f>
        <v>#REF!</v>
      </c>
      <c r="C189" s="92" t="e">
        <f>'UBS Carandiru'!#REF!</f>
        <v>#REF!</v>
      </c>
      <c r="D189" s="103" t="e">
        <f t="shared" si="444"/>
        <v>#REF!</v>
      </c>
      <c r="E189" s="92" t="e">
        <f>'UBS Carandiru'!#REF!</f>
        <v>#REF!</v>
      </c>
      <c r="F189" s="103" t="e">
        <f t="shared" si="445"/>
        <v>#REF!</v>
      </c>
      <c r="G189" s="92" t="e">
        <f>'UBS Carandiru'!#REF!</f>
        <v>#REF!</v>
      </c>
      <c r="H189" s="103" t="e">
        <f t="shared" si="446"/>
        <v>#REF!</v>
      </c>
      <c r="I189" s="94" t="e">
        <f t="shared" si="447"/>
        <v>#REF!</v>
      </c>
      <c r="J189" s="625" t="e">
        <f t="shared" si="448"/>
        <v>#REF!</v>
      </c>
      <c r="K189" s="643" t="e">
        <f>'UBS Carandiru'!#REF!</f>
        <v>#REF!</v>
      </c>
      <c r="L189" s="607" t="e">
        <f t="shared" si="446"/>
        <v>#REF!</v>
      </c>
      <c r="M189" s="643" t="e">
        <f>'UBS Carandiru'!#REF!</f>
        <v>#REF!</v>
      </c>
      <c r="N189" s="607" t="e">
        <f t="shared" si="449"/>
        <v>#REF!</v>
      </c>
      <c r="O189" s="643" t="e">
        <f>'UBS Carandiru'!#REF!</f>
        <v>#REF!</v>
      </c>
      <c r="P189" s="607" t="e">
        <f t="shared" si="450"/>
        <v>#REF!</v>
      </c>
      <c r="Q189" s="94" t="e">
        <f t="shared" si="451"/>
        <v>#REF!</v>
      </c>
      <c r="R189" s="625" t="e">
        <f t="shared" si="452"/>
        <v>#REF!</v>
      </c>
      <c r="S189" s="643" t="e">
        <f>'UBS Carandiru'!#REF!</f>
        <v>#REF!</v>
      </c>
      <c r="T189" s="607" t="e">
        <f t="shared" si="453"/>
        <v>#REF!</v>
      </c>
      <c r="U189" s="643" t="e">
        <f>'UBS Carandiru'!#REF!</f>
        <v>#REF!</v>
      </c>
      <c r="V189" s="607" t="e">
        <f t="shared" si="454"/>
        <v>#REF!</v>
      </c>
      <c r="W189" s="643" t="e">
        <f>'UBS Carandiru'!#REF!</f>
        <v>#REF!</v>
      </c>
      <c r="X189" s="607" t="e">
        <f t="shared" si="455"/>
        <v>#REF!</v>
      </c>
      <c r="Y189" s="94" t="e">
        <f t="shared" si="456"/>
        <v>#REF!</v>
      </c>
      <c r="Z189" s="625" t="e">
        <f t="shared" si="457"/>
        <v>#REF!</v>
      </c>
      <c r="AA189" s="643" t="e">
        <f>'UBS Carandiru'!#REF!</f>
        <v>#REF!</v>
      </c>
      <c r="AB189" s="607" t="e">
        <f t="shared" si="458"/>
        <v>#REF!</v>
      </c>
      <c r="AC189" s="643" t="e">
        <f>'UBS Carandiru'!#REF!</f>
        <v>#REF!</v>
      </c>
      <c r="AD189" s="607" t="e">
        <f t="shared" si="459"/>
        <v>#REF!</v>
      </c>
      <c r="AE189" s="643" t="e">
        <f>'UBS Carandiru'!#REF!</f>
        <v>#REF!</v>
      </c>
      <c r="AF189" s="607" t="e">
        <f t="shared" si="460"/>
        <v>#REF!</v>
      </c>
      <c r="AG189" s="94" t="e">
        <f t="shared" si="461"/>
        <v>#REF!</v>
      </c>
      <c r="AH189" s="625" t="e">
        <f t="shared" si="462"/>
        <v>#REF!</v>
      </c>
    </row>
    <row r="190" spans="1:34" x14ac:dyDescent="0.25">
      <c r="A190" s="77" t="s">
        <v>13</v>
      </c>
      <c r="B190" s="589">
        <f>'UBS Carandiru'!B15</f>
        <v>528</v>
      </c>
      <c r="C190" s="92">
        <f>'UBS Carandiru'!C15</f>
        <v>326</v>
      </c>
      <c r="D190" s="103">
        <f t="shared" si="444"/>
        <v>0.61742424242424243</v>
      </c>
      <c r="E190" s="92" t="e">
        <f>'UBS Carandiru'!#REF!</f>
        <v>#REF!</v>
      </c>
      <c r="F190" s="103" t="e">
        <f t="shared" si="445"/>
        <v>#REF!</v>
      </c>
      <c r="G190" s="92" t="e">
        <f>'UBS Carandiru'!#REF!</f>
        <v>#REF!</v>
      </c>
      <c r="H190" s="103" t="e">
        <f t="shared" si="446"/>
        <v>#REF!</v>
      </c>
      <c r="I190" s="94" t="e">
        <f t="shared" si="447"/>
        <v>#REF!</v>
      </c>
      <c r="J190" s="625" t="e">
        <f t="shared" si="448"/>
        <v>#REF!</v>
      </c>
      <c r="K190" s="643" t="e">
        <f>'UBS Carandiru'!#REF!</f>
        <v>#REF!</v>
      </c>
      <c r="L190" s="607" t="e">
        <f t="shared" si="446"/>
        <v>#REF!</v>
      </c>
      <c r="M190" s="643" t="e">
        <f>'UBS Carandiru'!#REF!</f>
        <v>#REF!</v>
      </c>
      <c r="N190" s="607" t="e">
        <f t="shared" si="449"/>
        <v>#REF!</v>
      </c>
      <c r="O190" s="643" t="e">
        <f>'UBS Carandiru'!#REF!</f>
        <v>#REF!</v>
      </c>
      <c r="P190" s="607" t="e">
        <f t="shared" si="450"/>
        <v>#REF!</v>
      </c>
      <c r="Q190" s="94" t="e">
        <f t="shared" si="451"/>
        <v>#REF!</v>
      </c>
      <c r="R190" s="625" t="e">
        <f t="shared" si="452"/>
        <v>#REF!</v>
      </c>
      <c r="S190" s="643" t="e">
        <f>'UBS Carandiru'!#REF!</f>
        <v>#REF!</v>
      </c>
      <c r="T190" s="607" t="e">
        <f t="shared" si="453"/>
        <v>#REF!</v>
      </c>
      <c r="U190" s="643" t="e">
        <f>'UBS Carandiru'!#REF!</f>
        <v>#REF!</v>
      </c>
      <c r="V190" s="607" t="e">
        <f t="shared" si="454"/>
        <v>#REF!</v>
      </c>
      <c r="W190" s="643" t="e">
        <f>'UBS Carandiru'!#REF!</f>
        <v>#REF!</v>
      </c>
      <c r="X190" s="607" t="e">
        <f t="shared" si="455"/>
        <v>#REF!</v>
      </c>
      <c r="Y190" s="94" t="e">
        <f t="shared" si="456"/>
        <v>#REF!</v>
      </c>
      <c r="Z190" s="625" t="e">
        <f t="shared" si="457"/>
        <v>#REF!</v>
      </c>
      <c r="AA190" s="643" t="e">
        <f>'UBS Carandiru'!#REF!</f>
        <v>#REF!</v>
      </c>
      <c r="AB190" s="607" t="e">
        <f t="shared" si="458"/>
        <v>#REF!</v>
      </c>
      <c r="AC190" s="643" t="e">
        <f>'UBS Carandiru'!#REF!</f>
        <v>#REF!</v>
      </c>
      <c r="AD190" s="607" t="e">
        <f t="shared" si="459"/>
        <v>#REF!</v>
      </c>
      <c r="AE190" s="643" t="e">
        <f>'UBS Carandiru'!#REF!</f>
        <v>#REF!</v>
      </c>
      <c r="AF190" s="607" t="e">
        <f t="shared" si="460"/>
        <v>#REF!</v>
      </c>
      <c r="AG190" s="94" t="e">
        <f t="shared" si="461"/>
        <v>#REF!</v>
      </c>
      <c r="AH190" s="625" t="e">
        <f t="shared" si="462"/>
        <v>#REF!</v>
      </c>
    </row>
    <row r="191" spans="1:34" ht="16.5" thickBot="1" x14ac:dyDescent="0.3">
      <c r="A191" s="96" t="s">
        <v>49</v>
      </c>
      <c r="B191" s="590">
        <f>'UBS Carandiru'!B16</f>
        <v>120</v>
      </c>
      <c r="C191" s="97">
        <f>'UBS Carandiru'!C16</f>
        <v>130</v>
      </c>
      <c r="D191" s="107">
        <f t="shared" si="444"/>
        <v>1.0833333333333333</v>
      </c>
      <c r="E191" s="97" t="e">
        <f>'UBS Carandiru'!#REF!</f>
        <v>#REF!</v>
      </c>
      <c r="F191" s="107" t="e">
        <f t="shared" si="445"/>
        <v>#REF!</v>
      </c>
      <c r="G191" s="97" t="e">
        <f>'UBS Carandiru'!#REF!</f>
        <v>#REF!</v>
      </c>
      <c r="H191" s="107" t="e">
        <f t="shared" si="446"/>
        <v>#REF!</v>
      </c>
      <c r="I191" s="99" t="e">
        <f t="shared" si="447"/>
        <v>#REF!</v>
      </c>
      <c r="J191" s="626" t="e">
        <f t="shared" si="448"/>
        <v>#REF!</v>
      </c>
      <c r="K191" s="644" t="e">
        <f>'UBS Carandiru'!#REF!</f>
        <v>#REF!</v>
      </c>
      <c r="L191" s="608" t="e">
        <f t="shared" si="446"/>
        <v>#REF!</v>
      </c>
      <c r="M191" s="644" t="e">
        <f>'UBS Carandiru'!#REF!</f>
        <v>#REF!</v>
      </c>
      <c r="N191" s="608" t="e">
        <f t="shared" si="449"/>
        <v>#REF!</v>
      </c>
      <c r="O191" s="644" t="e">
        <f>'UBS Carandiru'!#REF!</f>
        <v>#REF!</v>
      </c>
      <c r="P191" s="608" t="e">
        <f t="shared" si="450"/>
        <v>#REF!</v>
      </c>
      <c r="Q191" s="99" t="e">
        <f t="shared" si="451"/>
        <v>#REF!</v>
      </c>
      <c r="R191" s="626" t="e">
        <f t="shared" si="452"/>
        <v>#REF!</v>
      </c>
      <c r="S191" s="644" t="e">
        <f>'UBS Carandiru'!#REF!</f>
        <v>#REF!</v>
      </c>
      <c r="T191" s="608" t="e">
        <f t="shared" si="453"/>
        <v>#REF!</v>
      </c>
      <c r="U191" s="644" t="e">
        <f>'UBS Carandiru'!#REF!</f>
        <v>#REF!</v>
      </c>
      <c r="V191" s="608" t="e">
        <f t="shared" si="454"/>
        <v>#REF!</v>
      </c>
      <c r="W191" s="644" t="e">
        <f>'UBS Carandiru'!#REF!</f>
        <v>#REF!</v>
      </c>
      <c r="X191" s="608" t="e">
        <f t="shared" si="455"/>
        <v>#REF!</v>
      </c>
      <c r="Y191" s="99" t="e">
        <f t="shared" si="456"/>
        <v>#REF!</v>
      </c>
      <c r="Z191" s="626" t="e">
        <f t="shared" si="457"/>
        <v>#REF!</v>
      </c>
      <c r="AA191" s="644" t="e">
        <f>'UBS Carandiru'!#REF!</f>
        <v>#REF!</v>
      </c>
      <c r="AB191" s="608" t="e">
        <f t="shared" si="458"/>
        <v>#REF!</v>
      </c>
      <c r="AC191" s="644" t="e">
        <f>'UBS Carandiru'!#REF!</f>
        <v>#REF!</v>
      </c>
      <c r="AD191" s="608" t="e">
        <f t="shared" si="459"/>
        <v>#REF!</v>
      </c>
      <c r="AE191" s="644" t="e">
        <f>'UBS Carandiru'!#REF!</f>
        <v>#REF!</v>
      </c>
      <c r="AF191" s="608" t="e">
        <f t="shared" si="460"/>
        <v>#REF!</v>
      </c>
      <c r="AG191" s="99" t="e">
        <f t="shared" si="461"/>
        <v>#REF!</v>
      </c>
      <c r="AH191" s="626" t="e">
        <f t="shared" si="462"/>
        <v>#REF!</v>
      </c>
    </row>
    <row r="192" spans="1:34" ht="16.5" thickBot="1" x14ac:dyDescent="0.3">
      <c r="A192" s="5" t="s">
        <v>313</v>
      </c>
      <c r="B192" s="655" t="e">
        <f>SUM(B184:B191)</f>
        <v>#REF!</v>
      </c>
      <c r="C192" s="7" t="e">
        <f>SUM(C184:C191)</f>
        <v>#REF!</v>
      </c>
      <c r="D192" s="21" t="e">
        <f t="shared" si="444"/>
        <v>#REF!</v>
      </c>
      <c r="E192" s="7" t="e">
        <f>SUM(E184:E191)</f>
        <v>#REF!</v>
      </c>
      <c r="F192" s="21" t="e">
        <f t="shared" si="445"/>
        <v>#REF!</v>
      </c>
      <c r="G192" s="7" t="e">
        <f>SUM(G184:G191)</f>
        <v>#REF!</v>
      </c>
      <c r="H192" s="21" t="e">
        <f t="shared" si="446"/>
        <v>#REF!</v>
      </c>
      <c r="I192" s="71" t="e">
        <f t="shared" si="447"/>
        <v>#REF!</v>
      </c>
      <c r="J192" s="654" t="e">
        <f t="shared" si="448"/>
        <v>#REF!</v>
      </c>
      <c r="K192" s="638" t="e">
        <f>SUM(K184:K191)</f>
        <v>#REF!</v>
      </c>
      <c r="L192" s="653" t="e">
        <f t="shared" si="446"/>
        <v>#REF!</v>
      </c>
      <c r="M192" s="638" t="e">
        <f t="shared" ref="M192" si="463">SUM(M184:M191)</f>
        <v>#REF!</v>
      </c>
      <c r="N192" s="653" t="e">
        <f t="shared" si="449"/>
        <v>#REF!</v>
      </c>
      <c r="O192" s="638" t="e">
        <f t="shared" ref="O192" si="464">SUM(O184:O191)</f>
        <v>#REF!</v>
      </c>
      <c r="P192" s="653" t="e">
        <f t="shared" si="450"/>
        <v>#REF!</v>
      </c>
      <c r="Q192" s="71" t="e">
        <f t="shared" si="451"/>
        <v>#REF!</v>
      </c>
      <c r="R192" s="654" t="e">
        <f t="shared" si="452"/>
        <v>#REF!</v>
      </c>
      <c r="S192" s="638" t="e">
        <f>SUM(S184:S191)</f>
        <v>#REF!</v>
      </c>
      <c r="T192" s="653" t="e">
        <f t="shared" si="453"/>
        <v>#REF!</v>
      </c>
      <c r="U192" s="638" t="e">
        <f t="shared" ref="U192" si="465">SUM(U184:U191)</f>
        <v>#REF!</v>
      </c>
      <c r="V192" s="653" t="e">
        <f t="shared" si="454"/>
        <v>#REF!</v>
      </c>
      <c r="W192" s="638" t="e">
        <f t="shared" ref="W192" si="466">SUM(W184:W191)</f>
        <v>#REF!</v>
      </c>
      <c r="X192" s="653" t="e">
        <f t="shared" si="455"/>
        <v>#REF!</v>
      </c>
      <c r="Y192" s="71" t="e">
        <f t="shared" si="456"/>
        <v>#REF!</v>
      </c>
      <c r="Z192" s="654" t="e">
        <f t="shared" si="457"/>
        <v>#REF!</v>
      </c>
      <c r="AA192" s="638" t="e">
        <f>SUM(AA184:AA191)</f>
        <v>#REF!</v>
      </c>
      <c r="AB192" s="653" t="e">
        <f t="shared" si="458"/>
        <v>#REF!</v>
      </c>
      <c r="AC192" s="638" t="e">
        <f t="shared" ref="AC192" si="467">SUM(AC184:AC191)</f>
        <v>#REF!</v>
      </c>
      <c r="AD192" s="653" t="e">
        <f t="shared" si="459"/>
        <v>#REF!</v>
      </c>
      <c r="AE192" s="638" t="e">
        <f t="shared" ref="AE192" si="468">SUM(AE184:AE191)</f>
        <v>#REF!</v>
      </c>
      <c r="AF192" s="653" t="e">
        <f t="shared" si="460"/>
        <v>#REF!</v>
      </c>
      <c r="AG192" s="71" t="e">
        <f t="shared" si="461"/>
        <v>#REF!</v>
      </c>
      <c r="AH192" s="654" t="e">
        <f t="shared" si="462"/>
        <v>#REF!</v>
      </c>
    </row>
    <row r="194" spans="1:34" x14ac:dyDescent="0.25">
      <c r="A194" s="1009" t="s">
        <v>450</v>
      </c>
      <c r="B194" s="1001"/>
      <c r="C194" s="1001"/>
      <c r="D194" s="1001"/>
      <c r="E194" s="1001"/>
      <c r="F194" s="1001"/>
      <c r="G194" s="1001"/>
      <c r="H194" s="1001"/>
      <c r="I194" s="1001"/>
      <c r="J194" s="1001"/>
      <c r="K194" s="1001"/>
      <c r="L194" s="1001"/>
      <c r="M194" s="1001"/>
      <c r="N194" s="1001"/>
      <c r="O194" s="1001"/>
      <c r="P194" s="1001"/>
      <c r="Q194" s="1001"/>
      <c r="R194" s="1001"/>
      <c r="S194" s="1001"/>
      <c r="T194" s="1001"/>
      <c r="U194" s="1001"/>
      <c r="V194" s="1001"/>
      <c r="W194" s="1001"/>
      <c r="X194" s="1001"/>
      <c r="Y194" s="1001"/>
      <c r="Z194" s="1001"/>
    </row>
    <row r="195" spans="1:34" ht="24.75" thickBot="1" x14ac:dyDescent="0.3">
      <c r="A195" s="13" t="s">
        <v>14</v>
      </c>
      <c r="B195" s="11" t="s">
        <v>164</v>
      </c>
      <c r="C195" s="13" t="s">
        <v>423</v>
      </c>
      <c r="D195" s="14" t="s">
        <v>1</v>
      </c>
      <c r="E195" s="13" t="s">
        <v>424</v>
      </c>
      <c r="F195" s="14" t="s">
        <v>1</v>
      </c>
      <c r="G195" s="13" t="s">
        <v>425</v>
      </c>
      <c r="H195" s="14" t="s">
        <v>1</v>
      </c>
      <c r="I195" s="86" t="s">
        <v>403</v>
      </c>
      <c r="J195" s="12" t="s">
        <v>192</v>
      </c>
      <c r="K195" s="13" t="s">
        <v>426</v>
      </c>
      <c r="L195" s="14" t="s">
        <v>1</v>
      </c>
      <c r="M195" s="13" t="s">
        <v>427</v>
      </c>
      <c r="N195" s="14" t="s">
        <v>1</v>
      </c>
      <c r="O195" s="13" t="s">
        <v>428</v>
      </c>
      <c r="P195" s="14" t="s">
        <v>1</v>
      </c>
      <c r="Q195" s="86" t="s">
        <v>403</v>
      </c>
      <c r="R195" s="12" t="s">
        <v>192</v>
      </c>
      <c r="S195" s="13" t="s">
        <v>429</v>
      </c>
      <c r="T195" s="14" t="s">
        <v>1</v>
      </c>
      <c r="U195" s="13" t="s">
        <v>430</v>
      </c>
      <c r="V195" s="14" t="s">
        <v>1</v>
      </c>
      <c r="W195" s="13" t="s">
        <v>431</v>
      </c>
      <c r="X195" s="14" t="s">
        <v>1</v>
      </c>
      <c r="Y195" s="86" t="s">
        <v>403</v>
      </c>
      <c r="Z195" s="12" t="s">
        <v>192</v>
      </c>
      <c r="AA195" s="13" t="s">
        <v>432</v>
      </c>
      <c r="AB195" s="14" t="s">
        <v>1</v>
      </c>
      <c r="AC195" s="13" t="s">
        <v>433</v>
      </c>
      <c r="AD195" s="14" t="s">
        <v>1</v>
      </c>
      <c r="AE195" s="13" t="s">
        <v>434</v>
      </c>
      <c r="AF195" s="14" t="s">
        <v>1</v>
      </c>
      <c r="AG195" s="86" t="s">
        <v>403</v>
      </c>
      <c r="AH195" s="12" t="s">
        <v>192</v>
      </c>
    </row>
    <row r="196" spans="1:34" ht="36.75" thickTop="1" x14ac:dyDescent="0.25">
      <c r="A196" s="32" t="s">
        <v>136</v>
      </c>
      <c r="B196" s="594">
        <f>'CER Carandiru'!B9</f>
        <v>40</v>
      </c>
      <c r="C196" s="46">
        <f>'CER Carandiru'!C9</f>
        <v>38</v>
      </c>
      <c r="D196" s="151">
        <f t="shared" ref="D196:D197" si="469">C196/$B196</f>
        <v>0.95</v>
      </c>
      <c r="E196" s="46" t="e">
        <f>'CER Carandiru'!#REF!</f>
        <v>#REF!</v>
      </c>
      <c r="F196" s="151" t="e">
        <f t="shared" ref="F196:F197" si="470">E196/$B196</f>
        <v>#REF!</v>
      </c>
      <c r="G196" s="46" t="e">
        <f>'CER Carandiru'!#REF!</f>
        <v>#REF!</v>
      </c>
      <c r="H196" s="151" t="e">
        <f t="shared" ref="H196:L197" si="471">G196/$B196</f>
        <v>#REF!</v>
      </c>
      <c r="I196" s="110" t="e">
        <f>SUM(C196,E196,G196)</f>
        <v>#REF!</v>
      </c>
      <c r="J196" s="630" t="e">
        <f>I196/($B196*3)</f>
        <v>#REF!</v>
      </c>
      <c r="K196" s="648" t="e">
        <f>'CER Carandiru'!#REF!</f>
        <v>#REF!</v>
      </c>
      <c r="L196" s="612" t="e">
        <f t="shared" si="471"/>
        <v>#REF!</v>
      </c>
      <c r="M196" s="648" t="e">
        <f>'CER Carandiru'!#REF!</f>
        <v>#REF!</v>
      </c>
      <c r="N196" s="612" t="e">
        <f t="shared" ref="N196:N197" si="472">M196/$B196</f>
        <v>#REF!</v>
      </c>
      <c r="O196" s="648" t="e">
        <f>'CER Carandiru'!#REF!</f>
        <v>#REF!</v>
      </c>
      <c r="P196" s="612" t="e">
        <f t="shared" ref="P196:P197" si="473">O196/$B196</f>
        <v>#REF!</v>
      </c>
      <c r="Q196" s="110" t="e">
        <f>SUM(K196,M196,O196)</f>
        <v>#REF!</v>
      </c>
      <c r="R196" s="630" t="e">
        <f>Q196/($B196*3)</f>
        <v>#REF!</v>
      </c>
      <c r="S196" s="648" t="e">
        <f>'CER Carandiru'!#REF!</f>
        <v>#REF!</v>
      </c>
      <c r="T196" s="612" t="e">
        <f t="shared" ref="T196:T197" si="474">S196/$B196</f>
        <v>#REF!</v>
      </c>
      <c r="U196" s="648" t="e">
        <f>'CER Carandiru'!#REF!</f>
        <v>#REF!</v>
      </c>
      <c r="V196" s="612" t="e">
        <f t="shared" ref="V196:V197" si="475">U196/$B196</f>
        <v>#REF!</v>
      </c>
      <c r="W196" s="648" t="e">
        <f>'CER Carandiru'!#REF!</f>
        <v>#REF!</v>
      </c>
      <c r="X196" s="612" t="e">
        <f t="shared" ref="X196:X197" si="476">W196/$B196</f>
        <v>#REF!</v>
      </c>
      <c r="Y196" s="110" t="e">
        <f>SUM(S196,U196,W196)</f>
        <v>#REF!</v>
      </c>
      <c r="Z196" s="630" t="e">
        <f>Y196/($B196*3)</f>
        <v>#REF!</v>
      </c>
      <c r="AA196" s="648" t="e">
        <f>'CER Carandiru'!#REF!</f>
        <v>#REF!</v>
      </c>
      <c r="AB196" s="612" t="e">
        <f t="shared" ref="AB196:AB197" si="477">AA196/$B196</f>
        <v>#REF!</v>
      </c>
      <c r="AC196" s="648" t="e">
        <f>'CER Carandiru'!#REF!</f>
        <v>#REF!</v>
      </c>
      <c r="AD196" s="612" t="e">
        <f t="shared" ref="AD196:AD197" si="478">AC196/$B196</f>
        <v>#REF!</v>
      </c>
      <c r="AE196" s="648" t="e">
        <f>'CER Carandiru'!#REF!</f>
        <v>#REF!</v>
      </c>
      <c r="AF196" s="612" t="e">
        <f t="shared" ref="AF196:AF197" si="479">AE196/$B196</f>
        <v>#REF!</v>
      </c>
      <c r="AG196" s="110" t="e">
        <f>SUM(AA196,AC196,AE196)</f>
        <v>#REF!</v>
      </c>
      <c r="AH196" s="630" t="e">
        <f>AG196/($B196*3)</f>
        <v>#REF!</v>
      </c>
    </row>
    <row r="197" spans="1:34" ht="16.5" thickBot="1" x14ac:dyDescent="0.3">
      <c r="A197" s="153" t="s">
        <v>137</v>
      </c>
      <c r="B197" s="595">
        <f>'CER Carandiru'!B10</f>
        <v>30</v>
      </c>
      <c r="C197" s="155">
        <f>'CER Carandiru'!C10</f>
        <v>25</v>
      </c>
      <c r="D197" s="156">
        <f t="shared" si="469"/>
        <v>0.83333333333333337</v>
      </c>
      <c r="E197" s="155" t="e">
        <f>'CER Carandiru'!#REF!</f>
        <v>#REF!</v>
      </c>
      <c r="F197" s="156" t="e">
        <f t="shared" si="470"/>
        <v>#REF!</v>
      </c>
      <c r="G197" s="155" t="e">
        <f>'CER Carandiru'!#REF!</f>
        <v>#REF!</v>
      </c>
      <c r="H197" s="156" t="e">
        <f t="shared" si="471"/>
        <v>#REF!</v>
      </c>
      <c r="I197" s="157" t="e">
        <f>SUM(C197,E197,G197)</f>
        <v>#REF!</v>
      </c>
      <c r="J197" s="631" t="e">
        <f>I197/($B197*3)</f>
        <v>#REF!</v>
      </c>
      <c r="K197" s="649" t="e">
        <f>'CER Carandiru'!#REF!</f>
        <v>#REF!</v>
      </c>
      <c r="L197" s="603" t="e">
        <f t="shared" si="471"/>
        <v>#REF!</v>
      </c>
      <c r="M197" s="649" t="e">
        <f>'CER Carandiru'!#REF!</f>
        <v>#REF!</v>
      </c>
      <c r="N197" s="603" t="e">
        <f t="shared" si="472"/>
        <v>#REF!</v>
      </c>
      <c r="O197" s="649" t="e">
        <f>'CER Carandiru'!#REF!</f>
        <v>#REF!</v>
      </c>
      <c r="P197" s="603" t="e">
        <f t="shared" si="473"/>
        <v>#REF!</v>
      </c>
      <c r="Q197" s="157" t="e">
        <f>SUM(K197,M197,O197)</f>
        <v>#REF!</v>
      </c>
      <c r="R197" s="631" t="e">
        <f>Q197/($B197*3)</f>
        <v>#REF!</v>
      </c>
      <c r="S197" s="649" t="e">
        <f>'CER Carandiru'!#REF!</f>
        <v>#REF!</v>
      </c>
      <c r="T197" s="603" t="e">
        <f t="shared" si="474"/>
        <v>#REF!</v>
      </c>
      <c r="U197" s="649" t="e">
        <f>'CER Carandiru'!#REF!</f>
        <v>#REF!</v>
      </c>
      <c r="V197" s="603" t="e">
        <f t="shared" si="475"/>
        <v>#REF!</v>
      </c>
      <c r="W197" s="649" t="e">
        <f>'CER Carandiru'!#REF!</f>
        <v>#REF!</v>
      </c>
      <c r="X197" s="603" t="e">
        <f t="shared" si="476"/>
        <v>#REF!</v>
      </c>
      <c r="Y197" s="157" t="e">
        <f>SUM(S197,U197,W197)</f>
        <v>#REF!</v>
      </c>
      <c r="Z197" s="631" t="e">
        <f>Y197/($B197*3)</f>
        <v>#REF!</v>
      </c>
      <c r="AA197" s="649" t="e">
        <f>'CER Carandiru'!#REF!</f>
        <v>#REF!</v>
      </c>
      <c r="AB197" s="603" t="e">
        <f t="shared" si="477"/>
        <v>#REF!</v>
      </c>
      <c r="AC197" s="649" t="e">
        <f>'CER Carandiru'!#REF!</f>
        <v>#REF!</v>
      </c>
      <c r="AD197" s="603" t="e">
        <f t="shared" si="478"/>
        <v>#REF!</v>
      </c>
      <c r="AE197" s="649" t="e">
        <f>'CER Carandiru'!#REF!</f>
        <v>#REF!</v>
      </c>
      <c r="AF197" s="603" t="e">
        <f t="shared" si="479"/>
        <v>#REF!</v>
      </c>
      <c r="AG197" s="157" t="e">
        <f>SUM(AA197,AC197,AE197)</f>
        <v>#REF!</v>
      </c>
      <c r="AH197" s="631" t="e">
        <f>AG197/($B197*3)</f>
        <v>#REF!</v>
      </c>
    </row>
    <row r="198" spans="1:34" ht="16.5" thickBot="1" x14ac:dyDescent="0.3">
      <c r="A198" s="5" t="s">
        <v>326</v>
      </c>
      <c r="B198" s="655">
        <f>SUM(B196:B197)</f>
        <v>70</v>
      </c>
      <c r="C198" s="22">
        <f>SUM(C196:C197)</f>
        <v>63</v>
      </c>
      <c r="D198" s="156">
        <f>C198/$B$170</f>
        <v>0.11931818181818182</v>
      </c>
      <c r="E198" s="22" t="e">
        <f>SUM(E196:E197)</f>
        <v>#REF!</v>
      </c>
      <c r="F198" s="156" t="e">
        <f>E198/$B$170</f>
        <v>#REF!</v>
      </c>
      <c r="G198" s="22" t="e">
        <f>SUM(G196:G197)</f>
        <v>#REF!</v>
      </c>
      <c r="H198" s="156" t="e">
        <f>G198/$B$170</f>
        <v>#REF!</v>
      </c>
      <c r="I198" s="31" t="e">
        <f>SUM(C198,E198,G198)</f>
        <v>#REF!</v>
      </c>
      <c r="J198" s="631" t="e">
        <f>I198/($B198*3)</f>
        <v>#REF!</v>
      </c>
      <c r="K198" s="639" t="e">
        <f>SUM(K196:K197)</f>
        <v>#REF!</v>
      </c>
      <c r="L198" s="603" t="e">
        <f>K198/$B$170</f>
        <v>#REF!</v>
      </c>
      <c r="M198" s="639" t="e">
        <f t="shared" ref="M198" si="480">SUM(M196:M197)</f>
        <v>#REF!</v>
      </c>
      <c r="N198" s="603" t="e">
        <f>M198/$B$170</f>
        <v>#REF!</v>
      </c>
      <c r="O198" s="639" t="e">
        <f t="shared" ref="O198" si="481">SUM(O196:O197)</f>
        <v>#REF!</v>
      </c>
      <c r="P198" s="603" t="e">
        <f>O198/$B$170</f>
        <v>#REF!</v>
      </c>
      <c r="Q198" s="31" t="e">
        <f>SUM(K198,M198,O198)</f>
        <v>#REF!</v>
      </c>
      <c r="R198" s="631" t="e">
        <f>Q198/($B198*3)</f>
        <v>#REF!</v>
      </c>
      <c r="S198" s="639" t="e">
        <f>SUM(S196:S197)</f>
        <v>#REF!</v>
      </c>
      <c r="T198" s="603" t="e">
        <f>S198/$B$170</f>
        <v>#REF!</v>
      </c>
      <c r="U198" s="639" t="e">
        <f t="shared" ref="U198" si="482">SUM(U196:U197)</f>
        <v>#REF!</v>
      </c>
      <c r="V198" s="603" t="e">
        <f>U198/$B$170</f>
        <v>#REF!</v>
      </c>
      <c r="W198" s="639" t="e">
        <f t="shared" ref="W198" si="483">SUM(W196:W197)</f>
        <v>#REF!</v>
      </c>
      <c r="X198" s="603" t="e">
        <f>W198/$B$170</f>
        <v>#REF!</v>
      </c>
      <c r="Y198" s="31" t="e">
        <f>SUM(S198,U198,W198)</f>
        <v>#REF!</v>
      </c>
      <c r="Z198" s="631" t="e">
        <f>Y198/($B198*3)</f>
        <v>#REF!</v>
      </c>
      <c r="AA198" s="639" t="e">
        <f>SUM(AA196:AA197)</f>
        <v>#REF!</v>
      </c>
      <c r="AB198" s="603" t="e">
        <f>AA198/$B$170</f>
        <v>#REF!</v>
      </c>
      <c r="AC198" s="639" t="e">
        <f t="shared" ref="AC198" si="484">SUM(AC196:AC197)</f>
        <v>#REF!</v>
      </c>
      <c r="AD198" s="603" t="e">
        <f>AC198/$B$170</f>
        <v>#REF!</v>
      </c>
      <c r="AE198" s="639" t="e">
        <f t="shared" ref="AE198" si="485">SUM(AE196:AE197)</f>
        <v>#REF!</v>
      </c>
      <c r="AF198" s="603" t="e">
        <f>AE198/$B$170</f>
        <v>#REF!</v>
      </c>
      <c r="AG198" s="31" t="e">
        <f>SUM(AA198,AC198,AE198)</f>
        <v>#REF!</v>
      </c>
      <c r="AH198" s="631" t="e">
        <f>AG198/($B198*3)</f>
        <v>#REF!</v>
      </c>
    </row>
    <row r="200" spans="1:34" x14ac:dyDescent="0.25">
      <c r="A200" s="1009" t="s">
        <v>451</v>
      </c>
      <c r="B200" s="1001"/>
      <c r="C200" s="1001"/>
      <c r="D200" s="1001"/>
      <c r="E200" s="1001"/>
      <c r="F200" s="1001"/>
      <c r="G200" s="1001"/>
      <c r="H200" s="1001"/>
      <c r="I200" s="1001"/>
      <c r="J200" s="1001"/>
      <c r="K200" s="1001"/>
      <c r="L200" s="1001"/>
      <c r="M200" s="1001"/>
      <c r="N200" s="1001"/>
      <c r="O200" s="1001"/>
      <c r="P200" s="1001"/>
      <c r="Q200" s="1001"/>
      <c r="R200" s="1001"/>
      <c r="S200" s="1001"/>
      <c r="T200" s="1001"/>
      <c r="U200" s="1001"/>
      <c r="V200" s="1001"/>
      <c r="W200" s="1001"/>
      <c r="X200" s="1001"/>
      <c r="Y200" s="1001"/>
      <c r="Z200" s="1001"/>
    </row>
    <row r="201" spans="1:34" ht="24.75" thickBot="1" x14ac:dyDescent="0.3">
      <c r="A201" s="13" t="s">
        <v>14</v>
      </c>
      <c r="B201" s="11" t="s">
        <v>164</v>
      </c>
      <c r="C201" s="13" t="s">
        <v>423</v>
      </c>
      <c r="D201" s="14" t="s">
        <v>1</v>
      </c>
      <c r="E201" s="13" t="s">
        <v>424</v>
      </c>
      <c r="F201" s="14" t="s">
        <v>1</v>
      </c>
      <c r="G201" s="13" t="s">
        <v>425</v>
      </c>
      <c r="H201" s="14" t="s">
        <v>1</v>
      </c>
      <c r="I201" s="86" t="s">
        <v>403</v>
      </c>
      <c r="J201" s="12" t="s">
        <v>192</v>
      </c>
      <c r="K201" s="13" t="s">
        <v>426</v>
      </c>
      <c r="L201" s="14" t="s">
        <v>1</v>
      </c>
      <c r="M201" s="13" t="s">
        <v>427</v>
      </c>
      <c r="N201" s="14" t="s">
        <v>1</v>
      </c>
      <c r="O201" s="13" t="s">
        <v>428</v>
      </c>
      <c r="P201" s="14" t="s">
        <v>1</v>
      </c>
      <c r="Q201" s="86" t="s">
        <v>403</v>
      </c>
      <c r="R201" s="12" t="s">
        <v>192</v>
      </c>
      <c r="S201" s="13" t="s">
        <v>429</v>
      </c>
      <c r="T201" s="14" t="s">
        <v>1</v>
      </c>
      <c r="U201" s="13" t="s">
        <v>430</v>
      </c>
      <c r="V201" s="14" t="s">
        <v>1</v>
      </c>
      <c r="W201" s="13" t="s">
        <v>431</v>
      </c>
      <c r="X201" s="14" t="s">
        <v>1</v>
      </c>
      <c r="Y201" s="86" t="s">
        <v>403</v>
      </c>
      <c r="Z201" s="12" t="s">
        <v>192</v>
      </c>
      <c r="AA201" s="13" t="s">
        <v>432</v>
      </c>
      <c r="AB201" s="14" t="s">
        <v>1</v>
      </c>
      <c r="AC201" s="13" t="s">
        <v>433</v>
      </c>
      <c r="AD201" s="14" t="s">
        <v>1</v>
      </c>
      <c r="AE201" s="13" t="s">
        <v>434</v>
      </c>
      <c r="AF201" s="14" t="s">
        <v>1</v>
      </c>
      <c r="AG201" s="86" t="s">
        <v>403</v>
      </c>
      <c r="AH201" s="12" t="s">
        <v>192</v>
      </c>
    </row>
    <row r="202" spans="1:34" ht="17.25" thickTop="1" thickBot="1" x14ac:dyDescent="0.3">
      <c r="A202" s="30" t="s">
        <v>134</v>
      </c>
      <c r="B202" s="655">
        <f>'APD no CER III Carandiru'!B9</f>
        <v>80</v>
      </c>
      <c r="C202" s="186">
        <f>'APD no CER III Carandiru'!C9</f>
        <v>142</v>
      </c>
      <c r="D202" s="160">
        <f t="shared" ref="D202" si="486">C202/$B202</f>
        <v>1.7749999999999999</v>
      </c>
      <c r="E202" s="159" t="e">
        <f>'APD no CER III Carandiru'!#REF!</f>
        <v>#REF!</v>
      </c>
      <c r="F202" s="160" t="e">
        <f t="shared" ref="F202" si="487">E202/$B202</f>
        <v>#REF!</v>
      </c>
      <c r="G202" s="159" t="e">
        <f>'APD no CER III Carandiru'!#REF!</f>
        <v>#REF!</v>
      </c>
      <c r="H202" s="160" t="e">
        <f t="shared" ref="H202:L202" si="488">G202/$B202</f>
        <v>#REF!</v>
      </c>
      <c r="I202" s="161" t="e">
        <f>SUM(C202,E202,G202)</f>
        <v>#REF!</v>
      </c>
      <c r="J202" s="632" t="e">
        <f>I202/($B202*3)</f>
        <v>#REF!</v>
      </c>
      <c r="K202" s="650" t="e">
        <f>'APD no CER III Carandiru'!#REF!</f>
        <v>#REF!</v>
      </c>
      <c r="L202" s="613" t="e">
        <f t="shared" si="488"/>
        <v>#REF!</v>
      </c>
      <c r="M202" s="650" t="e">
        <f>'APD no CER III Carandiru'!#REF!</f>
        <v>#REF!</v>
      </c>
      <c r="N202" s="613" t="e">
        <f t="shared" ref="N202" si="489">M202/$B202</f>
        <v>#REF!</v>
      </c>
      <c r="O202" s="650" t="e">
        <f>'APD no CER III Carandiru'!#REF!</f>
        <v>#REF!</v>
      </c>
      <c r="P202" s="613" t="e">
        <f t="shared" ref="P202" si="490">O202/$B202</f>
        <v>#REF!</v>
      </c>
      <c r="Q202" s="161" t="e">
        <f>SUM(K202,M202,O202)</f>
        <v>#REF!</v>
      </c>
      <c r="R202" s="632" t="e">
        <f>Q202/($B202*3)</f>
        <v>#REF!</v>
      </c>
      <c r="S202" s="650" t="e">
        <f>'APD no CER III Carandiru'!#REF!</f>
        <v>#REF!</v>
      </c>
      <c r="T202" s="613" t="e">
        <f t="shared" ref="T202" si="491">S202/$B202</f>
        <v>#REF!</v>
      </c>
      <c r="U202" s="650" t="e">
        <f>'APD no CER III Carandiru'!#REF!</f>
        <v>#REF!</v>
      </c>
      <c r="V202" s="613" t="e">
        <f t="shared" ref="V202" si="492">U202/$B202</f>
        <v>#REF!</v>
      </c>
      <c r="W202" s="650" t="e">
        <f>'APD no CER III Carandiru'!#REF!</f>
        <v>#REF!</v>
      </c>
      <c r="X202" s="613" t="e">
        <f t="shared" ref="X202" si="493">W202/$B202</f>
        <v>#REF!</v>
      </c>
      <c r="Y202" s="161" t="e">
        <f>SUM(S202,U202,W202)</f>
        <v>#REF!</v>
      </c>
      <c r="Z202" s="632" t="e">
        <f>Y202/($B202*3)</f>
        <v>#REF!</v>
      </c>
      <c r="AA202" s="650" t="e">
        <f>'APD no CER III Carandiru'!#REF!</f>
        <v>#REF!</v>
      </c>
      <c r="AB202" s="613" t="e">
        <f t="shared" ref="AB202" si="494">AA202/$B202</f>
        <v>#REF!</v>
      </c>
      <c r="AC202" s="650" t="e">
        <f>'APD no CER III Carandiru'!#REF!</f>
        <v>#REF!</v>
      </c>
      <c r="AD202" s="613" t="e">
        <f t="shared" ref="AD202" si="495">AC202/$B202</f>
        <v>#REF!</v>
      </c>
      <c r="AE202" s="650" t="e">
        <f>'APD no CER III Carandiru'!#REF!</f>
        <v>#REF!</v>
      </c>
      <c r="AF202" s="613" t="e">
        <f t="shared" ref="AF202" si="496">AE202/$B202</f>
        <v>#REF!</v>
      </c>
      <c r="AG202" s="161" t="e">
        <f>SUM(AA202,AC202,AE202)</f>
        <v>#REF!</v>
      </c>
      <c r="AH202" s="632" t="e">
        <f>AG202/($B202*3)</f>
        <v>#REF!</v>
      </c>
    </row>
    <row r="203" spans="1:34" ht="16.5" thickBot="1" x14ac:dyDescent="0.3">
      <c r="A203" s="5" t="s">
        <v>363</v>
      </c>
      <c r="B203" s="655">
        <f>SUM(B202)</f>
        <v>80</v>
      </c>
      <c r="C203" s="22">
        <f>SUM(C202)</f>
        <v>142</v>
      </c>
      <c r="D203" s="21">
        <f>C203/$B$167</f>
        <v>1.8205128205128205</v>
      </c>
      <c r="E203" s="22" t="e">
        <f>SUM(E202)</f>
        <v>#REF!</v>
      </c>
      <c r="F203" s="21" t="e">
        <f>E203/$B$167</f>
        <v>#REF!</v>
      </c>
      <c r="G203" s="22" t="e">
        <f>SUM(G202)</f>
        <v>#REF!</v>
      </c>
      <c r="H203" s="21" t="e">
        <f>G203/$B$167</f>
        <v>#REF!</v>
      </c>
      <c r="I203" s="31" t="e">
        <f>SUM(C203,E203,G203)</f>
        <v>#REF!</v>
      </c>
      <c r="J203" s="654" t="e">
        <f>I203/($B203*3)</f>
        <v>#REF!</v>
      </c>
      <c r="K203" s="639" t="e">
        <f>SUM(K202)</f>
        <v>#REF!</v>
      </c>
      <c r="L203" s="653" t="e">
        <f>K203/$B$167</f>
        <v>#REF!</v>
      </c>
      <c r="M203" s="639" t="e">
        <f t="shared" ref="M203" si="497">SUM(M202)</f>
        <v>#REF!</v>
      </c>
      <c r="N203" s="653" t="e">
        <f>M203/$B$167</f>
        <v>#REF!</v>
      </c>
      <c r="O203" s="639" t="e">
        <f t="shared" ref="O203" si="498">SUM(O202)</f>
        <v>#REF!</v>
      </c>
      <c r="P203" s="653" t="e">
        <f>O203/$B$167</f>
        <v>#REF!</v>
      </c>
      <c r="Q203" s="31" t="e">
        <f>SUM(K203,M203,O203)</f>
        <v>#REF!</v>
      </c>
      <c r="R203" s="654" t="e">
        <f>Q203/($B203*3)</f>
        <v>#REF!</v>
      </c>
      <c r="S203" s="639" t="e">
        <f>SUM(S202)</f>
        <v>#REF!</v>
      </c>
      <c r="T203" s="653" t="e">
        <f>S203/$B$167</f>
        <v>#REF!</v>
      </c>
      <c r="U203" s="639" t="e">
        <f t="shared" ref="U203" si="499">SUM(U202)</f>
        <v>#REF!</v>
      </c>
      <c r="V203" s="653" t="e">
        <f>U203/$B$167</f>
        <v>#REF!</v>
      </c>
      <c r="W203" s="639" t="e">
        <f t="shared" ref="W203" si="500">SUM(W202)</f>
        <v>#REF!</v>
      </c>
      <c r="X203" s="653" t="e">
        <f>W203/$B$167</f>
        <v>#REF!</v>
      </c>
      <c r="Y203" s="31" t="e">
        <f>SUM(S203,U203,W203)</f>
        <v>#REF!</v>
      </c>
      <c r="Z203" s="654" t="e">
        <f>Y203/($B203*3)</f>
        <v>#REF!</v>
      </c>
      <c r="AA203" s="639" t="e">
        <f>SUM(AA202)</f>
        <v>#REF!</v>
      </c>
      <c r="AB203" s="653" t="e">
        <f>AA203/$B$167</f>
        <v>#REF!</v>
      </c>
      <c r="AC203" s="639" t="e">
        <f t="shared" ref="AC203" si="501">SUM(AC202)</f>
        <v>#REF!</v>
      </c>
      <c r="AD203" s="653" t="e">
        <f>AC203/$B$167</f>
        <v>#REF!</v>
      </c>
      <c r="AE203" s="639" t="e">
        <f t="shared" ref="AE203" si="502">SUM(AE202)</f>
        <v>#REF!</v>
      </c>
      <c r="AF203" s="653" t="e">
        <f>AE203/$B$167</f>
        <v>#REF!</v>
      </c>
      <c r="AG203" s="31" t="e">
        <f>SUM(AA203,AC203,AE203)</f>
        <v>#REF!</v>
      </c>
      <c r="AH203" s="654" t="e">
        <f>AG203/($B203*3)</f>
        <v>#REF!</v>
      </c>
    </row>
    <row r="205" spans="1:34" x14ac:dyDescent="0.25">
      <c r="A205" s="1009" t="s">
        <v>452</v>
      </c>
      <c r="B205" s="1001"/>
      <c r="C205" s="1001"/>
      <c r="D205" s="1001"/>
      <c r="E205" s="1001"/>
      <c r="F205" s="1001"/>
      <c r="G205" s="1001"/>
      <c r="H205" s="1001"/>
      <c r="I205" s="1001"/>
      <c r="J205" s="1001"/>
      <c r="K205" s="1001"/>
      <c r="L205" s="1001"/>
      <c r="M205" s="1001"/>
      <c r="N205" s="1001"/>
      <c r="O205" s="1001"/>
      <c r="P205" s="1001"/>
      <c r="Q205" s="1001"/>
      <c r="R205" s="1001"/>
      <c r="S205" s="1001"/>
      <c r="T205" s="1001"/>
      <c r="U205" s="1001"/>
      <c r="V205" s="1001"/>
      <c r="W205" s="1001"/>
      <c r="X205" s="1001"/>
      <c r="Y205" s="1001"/>
      <c r="Z205" s="1001"/>
    </row>
    <row r="206" spans="1:34" ht="24.75" thickBot="1" x14ac:dyDescent="0.3">
      <c r="A206" s="13" t="s">
        <v>14</v>
      </c>
      <c r="B206" s="11" t="s">
        <v>164</v>
      </c>
      <c r="C206" s="13" t="s">
        <v>423</v>
      </c>
      <c r="D206" s="14" t="s">
        <v>1</v>
      </c>
      <c r="E206" s="13" t="s">
        <v>424</v>
      </c>
      <c r="F206" s="14" t="s">
        <v>1</v>
      </c>
      <c r="G206" s="13" t="s">
        <v>425</v>
      </c>
      <c r="H206" s="14" t="s">
        <v>1</v>
      </c>
      <c r="I206" s="86" t="s">
        <v>403</v>
      </c>
      <c r="J206" s="12" t="s">
        <v>192</v>
      </c>
      <c r="K206" s="13" t="s">
        <v>426</v>
      </c>
      <c r="L206" s="14" t="s">
        <v>1</v>
      </c>
      <c r="M206" s="13" t="s">
        <v>427</v>
      </c>
      <c r="N206" s="14" t="s">
        <v>1</v>
      </c>
      <c r="O206" s="13" t="s">
        <v>428</v>
      </c>
      <c r="P206" s="14" t="s">
        <v>1</v>
      </c>
      <c r="Q206" s="86" t="s">
        <v>403</v>
      </c>
      <c r="R206" s="12" t="s">
        <v>192</v>
      </c>
      <c r="S206" s="13" t="s">
        <v>429</v>
      </c>
      <c r="T206" s="14" t="s">
        <v>1</v>
      </c>
      <c r="U206" s="13" t="s">
        <v>430</v>
      </c>
      <c r="V206" s="14" t="s">
        <v>1</v>
      </c>
      <c r="W206" s="13" t="s">
        <v>431</v>
      </c>
      <c r="X206" s="14" t="s">
        <v>1</v>
      </c>
      <c r="Y206" s="86" t="s">
        <v>403</v>
      </c>
      <c r="Z206" s="12" t="s">
        <v>192</v>
      </c>
      <c r="AA206" s="13" t="s">
        <v>432</v>
      </c>
      <c r="AB206" s="14" t="s">
        <v>1</v>
      </c>
      <c r="AC206" s="13" t="s">
        <v>433</v>
      </c>
      <c r="AD206" s="14" t="s">
        <v>1</v>
      </c>
      <c r="AE206" s="13" t="s">
        <v>434</v>
      </c>
      <c r="AF206" s="14" t="s">
        <v>1</v>
      </c>
      <c r="AG206" s="86" t="s">
        <v>403</v>
      </c>
      <c r="AH206" s="12" t="s">
        <v>192</v>
      </c>
    </row>
    <row r="207" spans="1:34" ht="16.5" thickTop="1" x14ac:dyDescent="0.25">
      <c r="A207" s="77" t="s">
        <v>83</v>
      </c>
      <c r="B207" s="589" t="e">
        <f>#REF!</f>
        <v>#REF!</v>
      </c>
      <c r="C207" s="92" t="e">
        <f>#REF!</f>
        <v>#REF!</v>
      </c>
      <c r="D207" s="103" t="e">
        <f t="shared" ref="D207:D214" si="503">C207/$B207</f>
        <v>#REF!</v>
      </c>
      <c r="E207" s="92" t="e">
        <f>#REF!</f>
        <v>#REF!</v>
      </c>
      <c r="F207" s="103" t="e">
        <f t="shared" ref="F207:F214" si="504">E207/$B207</f>
        <v>#REF!</v>
      </c>
      <c r="G207" s="92" t="e">
        <f>#REF!</f>
        <v>#REF!</v>
      </c>
      <c r="H207" s="103" t="e">
        <f t="shared" ref="H207:L214" si="505">G207/$B207</f>
        <v>#REF!</v>
      </c>
      <c r="I207" s="94" t="e">
        <f t="shared" ref="I207:I214" si="506">SUM(C207,E207,G207)</f>
        <v>#REF!</v>
      </c>
      <c r="J207" s="625" t="e">
        <f t="shared" ref="J207:J214" si="507">I207/($B207*3)</f>
        <v>#REF!</v>
      </c>
      <c r="K207" s="643" t="e">
        <f>#REF!</f>
        <v>#REF!</v>
      </c>
      <c r="L207" s="607" t="e">
        <f t="shared" si="505"/>
        <v>#REF!</v>
      </c>
      <c r="M207" s="643" t="e">
        <f>#REF!</f>
        <v>#REF!</v>
      </c>
      <c r="N207" s="607" t="e">
        <f t="shared" ref="N207:N214" si="508">M207/$B207</f>
        <v>#REF!</v>
      </c>
      <c r="O207" s="643" t="e">
        <f>#REF!</f>
        <v>#REF!</v>
      </c>
      <c r="P207" s="607" t="e">
        <f t="shared" ref="P207:P214" si="509">O207/$B207</f>
        <v>#REF!</v>
      </c>
      <c r="Q207" s="94" t="e">
        <f t="shared" ref="Q207:Q214" si="510">SUM(K207,M207,O207)</f>
        <v>#REF!</v>
      </c>
      <c r="R207" s="625" t="e">
        <f t="shared" ref="R207:R214" si="511">Q207/($B207*3)</f>
        <v>#REF!</v>
      </c>
      <c r="S207" s="643" t="e">
        <f>#REF!</f>
        <v>#REF!</v>
      </c>
      <c r="T207" s="607" t="e">
        <f t="shared" ref="T207:T214" si="512">S207/$B207</f>
        <v>#REF!</v>
      </c>
      <c r="U207" s="643" t="e">
        <f>#REF!</f>
        <v>#REF!</v>
      </c>
      <c r="V207" s="607" t="e">
        <f t="shared" ref="V207:V214" si="513">U207/$B207</f>
        <v>#REF!</v>
      </c>
      <c r="W207" s="643" t="e">
        <f>#REF!</f>
        <v>#REF!</v>
      </c>
      <c r="X207" s="607" t="e">
        <f t="shared" ref="X207:X214" si="514">W207/$B207</f>
        <v>#REF!</v>
      </c>
      <c r="Y207" s="94" t="e">
        <f t="shared" ref="Y207:Y214" si="515">SUM(S207,U207,W207)</f>
        <v>#REF!</v>
      </c>
      <c r="Z207" s="625" t="e">
        <f t="shared" ref="Z207:Z214" si="516">Y207/($B207*3)</f>
        <v>#REF!</v>
      </c>
      <c r="AA207" s="643" t="e">
        <f>#REF!</f>
        <v>#REF!</v>
      </c>
      <c r="AB207" s="607" t="e">
        <f t="shared" ref="AB207:AB214" si="517">AA207/$B207</f>
        <v>#REF!</v>
      </c>
      <c r="AC207" s="643" t="e">
        <f>#REF!</f>
        <v>#REF!</v>
      </c>
      <c r="AD207" s="607" t="e">
        <f t="shared" ref="AD207:AD214" si="518">AC207/$B207</f>
        <v>#REF!</v>
      </c>
      <c r="AE207" s="643" t="e">
        <f>#REF!</f>
        <v>#REF!</v>
      </c>
      <c r="AF207" s="607" t="e">
        <f t="shared" ref="AF207:AF214" si="519">AE207/$B207</f>
        <v>#REF!</v>
      </c>
      <c r="AG207" s="94" t="e">
        <f t="shared" ref="AG207:AG214" si="520">SUM(AA207,AC207,AE207)</f>
        <v>#REF!</v>
      </c>
      <c r="AH207" s="625" t="e">
        <f t="shared" ref="AH207:AH214" si="521">AG207/($B207*3)</f>
        <v>#REF!</v>
      </c>
    </row>
    <row r="208" spans="1:34" x14ac:dyDescent="0.25">
      <c r="A208" s="77" t="s">
        <v>77</v>
      </c>
      <c r="B208" s="589" t="e">
        <f>#REF!</f>
        <v>#REF!</v>
      </c>
      <c r="C208" s="92" t="e">
        <f>#REF!</f>
        <v>#REF!</v>
      </c>
      <c r="D208" s="103" t="e">
        <f t="shared" si="503"/>
        <v>#REF!</v>
      </c>
      <c r="E208" s="92" t="e">
        <f>#REF!</f>
        <v>#REF!</v>
      </c>
      <c r="F208" s="103" t="e">
        <f t="shared" si="504"/>
        <v>#REF!</v>
      </c>
      <c r="G208" s="92" t="e">
        <f>#REF!</f>
        <v>#REF!</v>
      </c>
      <c r="H208" s="103" t="e">
        <f t="shared" si="505"/>
        <v>#REF!</v>
      </c>
      <c r="I208" s="94" t="e">
        <f t="shared" si="506"/>
        <v>#REF!</v>
      </c>
      <c r="J208" s="625" t="e">
        <f t="shared" si="507"/>
        <v>#REF!</v>
      </c>
      <c r="K208" s="643" t="e">
        <f>#REF!</f>
        <v>#REF!</v>
      </c>
      <c r="L208" s="607" t="e">
        <f t="shared" si="505"/>
        <v>#REF!</v>
      </c>
      <c r="M208" s="643" t="e">
        <f>#REF!</f>
        <v>#REF!</v>
      </c>
      <c r="N208" s="607" t="e">
        <f t="shared" si="508"/>
        <v>#REF!</v>
      </c>
      <c r="O208" s="643" t="e">
        <f>#REF!</f>
        <v>#REF!</v>
      </c>
      <c r="P208" s="607" t="e">
        <f t="shared" si="509"/>
        <v>#REF!</v>
      </c>
      <c r="Q208" s="94" t="e">
        <f t="shared" si="510"/>
        <v>#REF!</v>
      </c>
      <c r="R208" s="625" t="e">
        <f t="shared" si="511"/>
        <v>#REF!</v>
      </c>
      <c r="S208" s="643" t="e">
        <f>#REF!</f>
        <v>#REF!</v>
      </c>
      <c r="T208" s="607" t="e">
        <f t="shared" si="512"/>
        <v>#REF!</v>
      </c>
      <c r="U208" s="643" t="e">
        <f>#REF!</f>
        <v>#REF!</v>
      </c>
      <c r="V208" s="607" t="e">
        <f t="shared" si="513"/>
        <v>#REF!</v>
      </c>
      <c r="W208" s="643" t="e">
        <f>#REF!</f>
        <v>#REF!</v>
      </c>
      <c r="X208" s="607" t="e">
        <f t="shared" si="514"/>
        <v>#REF!</v>
      </c>
      <c r="Y208" s="94" t="e">
        <f t="shared" si="515"/>
        <v>#REF!</v>
      </c>
      <c r="Z208" s="625" t="e">
        <f t="shared" si="516"/>
        <v>#REF!</v>
      </c>
      <c r="AA208" s="643" t="e">
        <f>#REF!</f>
        <v>#REF!</v>
      </c>
      <c r="AB208" s="607" t="e">
        <f t="shared" si="517"/>
        <v>#REF!</v>
      </c>
      <c r="AC208" s="643" t="e">
        <f>#REF!</f>
        <v>#REF!</v>
      </c>
      <c r="AD208" s="607" t="e">
        <f t="shared" si="518"/>
        <v>#REF!</v>
      </c>
      <c r="AE208" s="643" t="e">
        <f>#REF!</f>
        <v>#REF!</v>
      </c>
      <c r="AF208" s="607" t="e">
        <f t="shared" si="519"/>
        <v>#REF!</v>
      </c>
      <c r="AG208" s="94" t="e">
        <f t="shared" si="520"/>
        <v>#REF!</v>
      </c>
      <c r="AH208" s="625" t="e">
        <f t="shared" si="521"/>
        <v>#REF!</v>
      </c>
    </row>
    <row r="209" spans="1:34" x14ac:dyDescent="0.25">
      <c r="A209" s="77" t="s">
        <v>78</v>
      </c>
      <c r="B209" s="589" t="e">
        <f>#REF!</f>
        <v>#REF!</v>
      </c>
      <c r="C209" s="92" t="e">
        <f>#REF!</f>
        <v>#REF!</v>
      </c>
      <c r="D209" s="103" t="e">
        <f t="shared" si="503"/>
        <v>#REF!</v>
      </c>
      <c r="E209" s="92" t="e">
        <f>#REF!</f>
        <v>#REF!</v>
      </c>
      <c r="F209" s="103" t="e">
        <f t="shared" si="504"/>
        <v>#REF!</v>
      </c>
      <c r="G209" s="92" t="e">
        <f>#REF!</f>
        <v>#REF!</v>
      </c>
      <c r="H209" s="103" t="e">
        <f t="shared" si="505"/>
        <v>#REF!</v>
      </c>
      <c r="I209" s="94" t="e">
        <f t="shared" si="506"/>
        <v>#REF!</v>
      </c>
      <c r="J209" s="625" t="e">
        <f t="shared" si="507"/>
        <v>#REF!</v>
      </c>
      <c r="K209" s="643" t="e">
        <f>#REF!</f>
        <v>#REF!</v>
      </c>
      <c r="L209" s="607" t="e">
        <f t="shared" si="505"/>
        <v>#REF!</v>
      </c>
      <c r="M209" s="643" t="e">
        <f>#REF!</f>
        <v>#REF!</v>
      </c>
      <c r="N209" s="607" t="e">
        <f t="shared" si="508"/>
        <v>#REF!</v>
      </c>
      <c r="O209" s="643" t="e">
        <f>#REF!</f>
        <v>#REF!</v>
      </c>
      <c r="P209" s="607" t="e">
        <f t="shared" si="509"/>
        <v>#REF!</v>
      </c>
      <c r="Q209" s="94" t="e">
        <f t="shared" si="510"/>
        <v>#REF!</v>
      </c>
      <c r="R209" s="625" t="e">
        <f t="shared" si="511"/>
        <v>#REF!</v>
      </c>
      <c r="S209" s="643" t="e">
        <f>#REF!</f>
        <v>#REF!</v>
      </c>
      <c r="T209" s="607" t="e">
        <f t="shared" si="512"/>
        <v>#REF!</v>
      </c>
      <c r="U209" s="643" t="e">
        <f>#REF!</f>
        <v>#REF!</v>
      </c>
      <c r="V209" s="607" t="e">
        <f t="shared" si="513"/>
        <v>#REF!</v>
      </c>
      <c r="W209" s="643" t="e">
        <f>#REF!</f>
        <v>#REF!</v>
      </c>
      <c r="X209" s="607" t="e">
        <f t="shared" si="514"/>
        <v>#REF!</v>
      </c>
      <c r="Y209" s="94" t="e">
        <f t="shared" si="515"/>
        <v>#REF!</v>
      </c>
      <c r="Z209" s="625" t="e">
        <f t="shared" si="516"/>
        <v>#REF!</v>
      </c>
      <c r="AA209" s="643" t="e">
        <f>#REF!</f>
        <v>#REF!</v>
      </c>
      <c r="AB209" s="607" t="e">
        <f t="shared" si="517"/>
        <v>#REF!</v>
      </c>
      <c r="AC209" s="643" t="e">
        <f>#REF!</f>
        <v>#REF!</v>
      </c>
      <c r="AD209" s="607" t="e">
        <f t="shared" si="518"/>
        <v>#REF!</v>
      </c>
      <c r="AE209" s="643" t="e">
        <f>#REF!</f>
        <v>#REF!</v>
      </c>
      <c r="AF209" s="607" t="e">
        <f t="shared" si="519"/>
        <v>#REF!</v>
      </c>
      <c r="AG209" s="94" t="e">
        <f t="shared" si="520"/>
        <v>#REF!</v>
      </c>
      <c r="AH209" s="625" t="e">
        <f t="shared" si="521"/>
        <v>#REF!</v>
      </c>
    </row>
    <row r="210" spans="1:34" x14ac:dyDescent="0.25">
      <c r="A210" s="77" t="s">
        <v>79</v>
      </c>
      <c r="B210" s="589" t="e">
        <f>#REF!</f>
        <v>#REF!</v>
      </c>
      <c r="C210" s="92" t="e">
        <f>#REF!</f>
        <v>#REF!</v>
      </c>
      <c r="D210" s="103" t="e">
        <f t="shared" si="503"/>
        <v>#REF!</v>
      </c>
      <c r="E210" s="92" t="e">
        <f>#REF!</f>
        <v>#REF!</v>
      </c>
      <c r="F210" s="103" t="e">
        <f t="shared" si="504"/>
        <v>#REF!</v>
      </c>
      <c r="G210" s="92" t="e">
        <f>#REF!</f>
        <v>#REF!</v>
      </c>
      <c r="H210" s="103" t="e">
        <f t="shared" si="505"/>
        <v>#REF!</v>
      </c>
      <c r="I210" s="94" t="e">
        <f t="shared" si="506"/>
        <v>#REF!</v>
      </c>
      <c r="J210" s="625" t="e">
        <f t="shared" si="507"/>
        <v>#REF!</v>
      </c>
      <c r="K210" s="643" t="e">
        <f>#REF!</f>
        <v>#REF!</v>
      </c>
      <c r="L210" s="607" t="e">
        <f t="shared" si="505"/>
        <v>#REF!</v>
      </c>
      <c r="M210" s="643" t="e">
        <f>#REF!</f>
        <v>#REF!</v>
      </c>
      <c r="N210" s="607" t="e">
        <f t="shared" si="508"/>
        <v>#REF!</v>
      </c>
      <c r="O210" s="643" t="e">
        <f>#REF!</f>
        <v>#REF!</v>
      </c>
      <c r="P210" s="607" t="e">
        <f t="shared" si="509"/>
        <v>#REF!</v>
      </c>
      <c r="Q210" s="94" t="e">
        <f t="shared" si="510"/>
        <v>#REF!</v>
      </c>
      <c r="R210" s="625" t="e">
        <f t="shared" si="511"/>
        <v>#REF!</v>
      </c>
      <c r="S210" s="643" t="e">
        <f>#REF!</f>
        <v>#REF!</v>
      </c>
      <c r="T210" s="607" t="e">
        <f t="shared" si="512"/>
        <v>#REF!</v>
      </c>
      <c r="U210" s="643" t="e">
        <f>#REF!</f>
        <v>#REF!</v>
      </c>
      <c r="V210" s="607" t="e">
        <f t="shared" si="513"/>
        <v>#REF!</v>
      </c>
      <c r="W210" s="643" t="e">
        <f>#REF!</f>
        <v>#REF!</v>
      </c>
      <c r="X210" s="607" t="e">
        <f t="shared" si="514"/>
        <v>#REF!</v>
      </c>
      <c r="Y210" s="94" t="e">
        <f t="shared" si="515"/>
        <v>#REF!</v>
      </c>
      <c r="Z210" s="625" t="e">
        <f t="shared" si="516"/>
        <v>#REF!</v>
      </c>
      <c r="AA210" s="643" t="e">
        <f>#REF!</f>
        <v>#REF!</v>
      </c>
      <c r="AB210" s="607" t="e">
        <f t="shared" si="517"/>
        <v>#REF!</v>
      </c>
      <c r="AC210" s="643" t="e">
        <f>#REF!</f>
        <v>#REF!</v>
      </c>
      <c r="AD210" s="607" t="e">
        <f t="shared" si="518"/>
        <v>#REF!</v>
      </c>
      <c r="AE210" s="643" t="e">
        <f>#REF!</f>
        <v>#REF!</v>
      </c>
      <c r="AF210" s="607" t="e">
        <f t="shared" si="519"/>
        <v>#REF!</v>
      </c>
      <c r="AG210" s="94" t="e">
        <f t="shared" si="520"/>
        <v>#REF!</v>
      </c>
      <c r="AH210" s="625" t="e">
        <f t="shared" si="521"/>
        <v>#REF!</v>
      </c>
    </row>
    <row r="211" spans="1:34" x14ac:dyDescent="0.25">
      <c r="A211" s="77" t="s">
        <v>80</v>
      </c>
      <c r="B211" s="589" t="e">
        <f>#REF!</f>
        <v>#REF!</v>
      </c>
      <c r="C211" s="92" t="e">
        <f>#REF!</f>
        <v>#REF!</v>
      </c>
      <c r="D211" s="103" t="e">
        <f t="shared" si="503"/>
        <v>#REF!</v>
      </c>
      <c r="E211" s="92" t="e">
        <f>#REF!</f>
        <v>#REF!</v>
      </c>
      <c r="F211" s="103" t="e">
        <f t="shared" si="504"/>
        <v>#REF!</v>
      </c>
      <c r="G211" s="92" t="e">
        <f>#REF!</f>
        <v>#REF!</v>
      </c>
      <c r="H211" s="103" t="e">
        <f t="shared" si="505"/>
        <v>#REF!</v>
      </c>
      <c r="I211" s="94" t="e">
        <f t="shared" si="506"/>
        <v>#REF!</v>
      </c>
      <c r="J211" s="625" t="e">
        <f t="shared" si="507"/>
        <v>#REF!</v>
      </c>
      <c r="K211" s="643" t="e">
        <f>#REF!</f>
        <v>#REF!</v>
      </c>
      <c r="L211" s="607" t="e">
        <f t="shared" si="505"/>
        <v>#REF!</v>
      </c>
      <c r="M211" s="643" t="e">
        <f>#REF!</f>
        <v>#REF!</v>
      </c>
      <c r="N211" s="607" t="e">
        <f t="shared" si="508"/>
        <v>#REF!</v>
      </c>
      <c r="O211" s="643" t="e">
        <f>#REF!</f>
        <v>#REF!</v>
      </c>
      <c r="P211" s="607" t="e">
        <f t="shared" si="509"/>
        <v>#REF!</v>
      </c>
      <c r="Q211" s="94" t="e">
        <f t="shared" si="510"/>
        <v>#REF!</v>
      </c>
      <c r="R211" s="625" t="e">
        <f t="shared" si="511"/>
        <v>#REF!</v>
      </c>
      <c r="S211" s="643" t="e">
        <f>#REF!</f>
        <v>#REF!</v>
      </c>
      <c r="T211" s="607" t="e">
        <f t="shared" si="512"/>
        <v>#REF!</v>
      </c>
      <c r="U211" s="643" t="e">
        <f>#REF!</f>
        <v>#REF!</v>
      </c>
      <c r="V211" s="607" t="e">
        <f t="shared" si="513"/>
        <v>#REF!</v>
      </c>
      <c r="W211" s="643" t="e">
        <f>#REF!</f>
        <v>#REF!</v>
      </c>
      <c r="X211" s="607" t="e">
        <f t="shared" si="514"/>
        <v>#REF!</v>
      </c>
      <c r="Y211" s="94" t="e">
        <f t="shared" si="515"/>
        <v>#REF!</v>
      </c>
      <c r="Z211" s="625" t="e">
        <f t="shared" si="516"/>
        <v>#REF!</v>
      </c>
      <c r="AA211" s="643" t="e">
        <f>#REF!</f>
        <v>#REF!</v>
      </c>
      <c r="AB211" s="607" t="e">
        <f t="shared" si="517"/>
        <v>#REF!</v>
      </c>
      <c r="AC211" s="643" t="e">
        <f>#REF!</f>
        <v>#REF!</v>
      </c>
      <c r="AD211" s="607" t="e">
        <f t="shared" si="518"/>
        <v>#REF!</v>
      </c>
      <c r="AE211" s="643" t="e">
        <f>#REF!</f>
        <v>#REF!</v>
      </c>
      <c r="AF211" s="607" t="e">
        <f t="shared" si="519"/>
        <v>#REF!</v>
      </c>
      <c r="AG211" s="94" t="e">
        <f t="shared" si="520"/>
        <v>#REF!</v>
      </c>
      <c r="AH211" s="625" t="e">
        <f t="shared" si="521"/>
        <v>#REF!</v>
      </c>
    </row>
    <row r="212" spans="1:34" x14ac:dyDescent="0.25">
      <c r="A212" s="77" t="s">
        <v>81</v>
      </c>
      <c r="B212" s="589" t="e">
        <f>#REF!</f>
        <v>#REF!</v>
      </c>
      <c r="C212" s="92" t="e">
        <f>#REF!</f>
        <v>#REF!</v>
      </c>
      <c r="D212" s="103" t="e">
        <f t="shared" si="503"/>
        <v>#REF!</v>
      </c>
      <c r="E212" s="92" t="e">
        <f>#REF!</f>
        <v>#REF!</v>
      </c>
      <c r="F212" s="103" t="e">
        <f t="shared" si="504"/>
        <v>#REF!</v>
      </c>
      <c r="G212" s="92" t="e">
        <f>#REF!</f>
        <v>#REF!</v>
      </c>
      <c r="H212" s="103" t="e">
        <f t="shared" si="505"/>
        <v>#REF!</v>
      </c>
      <c r="I212" s="94" t="e">
        <f t="shared" si="506"/>
        <v>#REF!</v>
      </c>
      <c r="J212" s="625" t="e">
        <f t="shared" si="507"/>
        <v>#REF!</v>
      </c>
      <c r="K212" s="643" t="e">
        <f>#REF!</f>
        <v>#REF!</v>
      </c>
      <c r="L212" s="607" t="e">
        <f t="shared" si="505"/>
        <v>#REF!</v>
      </c>
      <c r="M212" s="643" t="e">
        <f>#REF!</f>
        <v>#REF!</v>
      </c>
      <c r="N212" s="607" t="e">
        <f t="shared" si="508"/>
        <v>#REF!</v>
      </c>
      <c r="O212" s="643" t="e">
        <f>#REF!</f>
        <v>#REF!</v>
      </c>
      <c r="P212" s="607" t="e">
        <f t="shared" si="509"/>
        <v>#REF!</v>
      </c>
      <c r="Q212" s="94" t="e">
        <f t="shared" si="510"/>
        <v>#REF!</v>
      </c>
      <c r="R212" s="625" t="e">
        <f t="shared" si="511"/>
        <v>#REF!</v>
      </c>
      <c r="S212" s="643" t="e">
        <f>#REF!</f>
        <v>#REF!</v>
      </c>
      <c r="T212" s="607" t="e">
        <f t="shared" si="512"/>
        <v>#REF!</v>
      </c>
      <c r="U212" s="643" t="e">
        <f>#REF!</f>
        <v>#REF!</v>
      </c>
      <c r="V212" s="607" t="e">
        <f t="shared" si="513"/>
        <v>#REF!</v>
      </c>
      <c r="W212" s="643" t="e">
        <f>#REF!</f>
        <v>#REF!</v>
      </c>
      <c r="X212" s="607" t="e">
        <f t="shared" si="514"/>
        <v>#REF!</v>
      </c>
      <c r="Y212" s="94" t="e">
        <f t="shared" si="515"/>
        <v>#REF!</v>
      </c>
      <c r="Z212" s="625" t="e">
        <f t="shared" si="516"/>
        <v>#REF!</v>
      </c>
      <c r="AA212" s="643" t="e">
        <f>#REF!</f>
        <v>#REF!</v>
      </c>
      <c r="AB212" s="607" t="e">
        <f t="shared" si="517"/>
        <v>#REF!</v>
      </c>
      <c r="AC212" s="643" t="e">
        <f>#REF!</f>
        <v>#REF!</v>
      </c>
      <c r="AD212" s="607" t="e">
        <f t="shared" si="518"/>
        <v>#REF!</v>
      </c>
      <c r="AE212" s="643" t="e">
        <f>#REF!</f>
        <v>#REF!</v>
      </c>
      <c r="AF212" s="607" t="e">
        <f t="shared" si="519"/>
        <v>#REF!</v>
      </c>
      <c r="AG212" s="94" t="e">
        <f t="shared" si="520"/>
        <v>#REF!</v>
      </c>
      <c r="AH212" s="625" t="e">
        <f t="shared" si="521"/>
        <v>#REF!</v>
      </c>
    </row>
    <row r="213" spans="1:34" ht="16.5" thickBot="1" x14ac:dyDescent="0.3">
      <c r="A213" s="55" t="s">
        <v>82</v>
      </c>
      <c r="B213" s="592" t="e">
        <f>#REF!</f>
        <v>#REF!</v>
      </c>
      <c r="C213" s="101" t="e">
        <f>#REF!</f>
        <v>#REF!</v>
      </c>
      <c r="D213" s="57" t="e">
        <f t="shared" si="503"/>
        <v>#REF!</v>
      </c>
      <c r="E213" s="101" t="e">
        <f>#REF!</f>
        <v>#REF!</v>
      </c>
      <c r="F213" s="57" t="e">
        <f t="shared" si="504"/>
        <v>#REF!</v>
      </c>
      <c r="G213" s="101" t="e">
        <f>#REF!</f>
        <v>#REF!</v>
      </c>
      <c r="H213" s="57" t="e">
        <f t="shared" si="505"/>
        <v>#REF!</v>
      </c>
      <c r="I213" s="116" t="e">
        <f t="shared" si="506"/>
        <v>#REF!</v>
      </c>
      <c r="J213" s="628" t="e">
        <f t="shared" si="507"/>
        <v>#REF!</v>
      </c>
      <c r="K213" s="646" t="e">
        <f>#REF!</f>
        <v>#REF!</v>
      </c>
      <c r="L213" s="610" t="e">
        <f t="shared" si="505"/>
        <v>#REF!</v>
      </c>
      <c r="M213" s="646" t="e">
        <f>#REF!</f>
        <v>#REF!</v>
      </c>
      <c r="N213" s="610" t="e">
        <f t="shared" si="508"/>
        <v>#REF!</v>
      </c>
      <c r="O213" s="646" t="e">
        <f>#REF!</f>
        <v>#REF!</v>
      </c>
      <c r="P213" s="610" t="e">
        <f t="shared" si="509"/>
        <v>#REF!</v>
      </c>
      <c r="Q213" s="116" t="e">
        <f t="shared" si="510"/>
        <v>#REF!</v>
      </c>
      <c r="R213" s="628" t="e">
        <f t="shared" si="511"/>
        <v>#REF!</v>
      </c>
      <c r="S213" s="646" t="e">
        <f>#REF!</f>
        <v>#REF!</v>
      </c>
      <c r="T213" s="610" t="e">
        <f t="shared" si="512"/>
        <v>#REF!</v>
      </c>
      <c r="U213" s="646" t="e">
        <f>#REF!</f>
        <v>#REF!</v>
      </c>
      <c r="V213" s="610" t="e">
        <f t="shared" si="513"/>
        <v>#REF!</v>
      </c>
      <c r="W213" s="646" t="e">
        <f>#REF!</f>
        <v>#REF!</v>
      </c>
      <c r="X213" s="610" t="e">
        <f t="shared" si="514"/>
        <v>#REF!</v>
      </c>
      <c r="Y213" s="116" t="e">
        <f t="shared" si="515"/>
        <v>#REF!</v>
      </c>
      <c r="Z213" s="628" t="e">
        <f t="shared" si="516"/>
        <v>#REF!</v>
      </c>
      <c r="AA213" s="646" t="e">
        <f>#REF!</f>
        <v>#REF!</v>
      </c>
      <c r="AB213" s="610" t="e">
        <f t="shared" si="517"/>
        <v>#REF!</v>
      </c>
      <c r="AC213" s="646" t="e">
        <f>#REF!</f>
        <v>#REF!</v>
      </c>
      <c r="AD213" s="610" t="e">
        <f t="shared" si="518"/>
        <v>#REF!</v>
      </c>
      <c r="AE213" s="646" t="e">
        <f>#REF!</f>
        <v>#REF!</v>
      </c>
      <c r="AF213" s="610" t="e">
        <f t="shared" si="519"/>
        <v>#REF!</v>
      </c>
      <c r="AG213" s="116" t="e">
        <f t="shared" si="520"/>
        <v>#REF!</v>
      </c>
      <c r="AH213" s="628" t="e">
        <f t="shared" si="521"/>
        <v>#REF!</v>
      </c>
    </row>
    <row r="214" spans="1:34" ht="16.5" thickBot="1" x14ac:dyDescent="0.3">
      <c r="A214" s="58" t="s">
        <v>364</v>
      </c>
      <c r="B214" s="585" t="e">
        <f>SUM(B207:B213)</f>
        <v>#REF!</v>
      </c>
      <c r="C214" s="59" t="e">
        <f>SUM(C207:C213)</f>
        <v>#REF!</v>
      </c>
      <c r="D214" s="60" t="e">
        <f t="shared" si="503"/>
        <v>#REF!</v>
      </c>
      <c r="E214" s="59" t="e">
        <f>SUM(E207:E213)</f>
        <v>#REF!</v>
      </c>
      <c r="F214" s="60" t="e">
        <f t="shared" si="504"/>
        <v>#REF!</v>
      </c>
      <c r="G214" s="59" t="e">
        <f>SUM(G207:G213)</f>
        <v>#REF!</v>
      </c>
      <c r="H214" s="60" t="e">
        <f t="shared" si="505"/>
        <v>#REF!</v>
      </c>
      <c r="I214" s="165" t="e">
        <f t="shared" si="506"/>
        <v>#REF!</v>
      </c>
      <c r="J214" s="633" t="e">
        <f t="shared" si="507"/>
        <v>#REF!</v>
      </c>
      <c r="K214" s="640" t="e">
        <f>SUM(K207:K213)</f>
        <v>#REF!</v>
      </c>
      <c r="L214" s="604" t="e">
        <f t="shared" si="505"/>
        <v>#REF!</v>
      </c>
      <c r="M214" s="640" t="e">
        <f t="shared" ref="M214" si="522">SUM(M207:M213)</f>
        <v>#REF!</v>
      </c>
      <c r="N214" s="604" t="e">
        <f t="shared" si="508"/>
        <v>#REF!</v>
      </c>
      <c r="O214" s="640" t="e">
        <f t="shared" ref="O214" si="523">SUM(O207:O213)</f>
        <v>#REF!</v>
      </c>
      <c r="P214" s="604" t="e">
        <f t="shared" si="509"/>
        <v>#REF!</v>
      </c>
      <c r="Q214" s="165" t="e">
        <f t="shared" si="510"/>
        <v>#REF!</v>
      </c>
      <c r="R214" s="633" t="e">
        <f t="shared" si="511"/>
        <v>#REF!</v>
      </c>
      <c r="S214" s="640" t="e">
        <f>SUM(S207:S213)</f>
        <v>#REF!</v>
      </c>
      <c r="T214" s="604" t="e">
        <f t="shared" si="512"/>
        <v>#REF!</v>
      </c>
      <c r="U214" s="640" t="e">
        <f t="shared" ref="U214" si="524">SUM(U207:U213)</f>
        <v>#REF!</v>
      </c>
      <c r="V214" s="604" t="e">
        <f t="shared" si="513"/>
        <v>#REF!</v>
      </c>
      <c r="W214" s="640" t="e">
        <f t="shared" ref="W214" si="525">SUM(W207:W213)</f>
        <v>#REF!</v>
      </c>
      <c r="X214" s="604" t="e">
        <f t="shared" si="514"/>
        <v>#REF!</v>
      </c>
      <c r="Y214" s="165" t="e">
        <f t="shared" si="515"/>
        <v>#REF!</v>
      </c>
      <c r="Z214" s="633" t="e">
        <f t="shared" si="516"/>
        <v>#REF!</v>
      </c>
      <c r="AA214" s="640" t="e">
        <f>SUM(AA207:AA213)</f>
        <v>#REF!</v>
      </c>
      <c r="AB214" s="604" t="e">
        <f t="shared" si="517"/>
        <v>#REF!</v>
      </c>
      <c r="AC214" s="640" t="e">
        <f t="shared" ref="AC214" si="526">SUM(AC207:AC213)</f>
        <v>#REF!</v>
      </c>
      <c r="AD214" s="604" t="e">
        <f t="shared" si="518"/>
        <v>#REF!</v>
      </c>
      <c r="AE214" s="640" t="e">
        <f t="shared" ref="AE214" si="527">SUM(AE207:AE213)</f>
        <v>#REF!</v>
      </c>
      <c r="AF214" s="604" t="e">
        <f t="shared" si="519"/>
        <v>#REF!</v>
      </c>
      <c r="AG214" s="165" t="e">
        <f t="shared" si="520"/>
        <v>#REF!</v>
      </c>
      <c r="AH214" s="633" t="e">
        <f t="shared" si="521"/>
        <v>#REF!</v>
      </c>
    </row>
    <row r="216" spans="1:34" x14ac:dyDescent="0.25">
      <c r="A216" s="1009" t="s">
        <v>453</v>
      </c>
      <c r="B216" s="1001"/>
      <c r="C216" s="1001"/>
      <c r="D216" s="1001"/>
      <c r="E216" s="1001"/>
      <c r="F216" s="1001"/>
      <c r="G216" s="1001"/>
      <c r="H216" s="1001"/>
      <c r="I216" s="1001"/>
      <c r="J216" s="1001"/>
      <c r="K216" s="1001"/>
      <c r="L216" s="1001"/>
      <c r="M216" s="1001"/>
      <c r="N216" s="1001"/>
      <c r="O216" s="1001"/>
      <c r="P216" s="1001"/>
      <c r="Q216" s="1001"/>
      <c r="R216" s="1001"/>
      <c r="S216" s="1001"/>
      <c r="T216" s="1001"/>
      <c r="U216" s="1001"/>
      <c r="V216" s="1001"/>
      <c r="W216" s="1001"/>
      <c r="X216" s="1001"/>
      <c r="Y216" s="1001"/>
      <c r="Z216" s="1001"/>
    </row>
    <row r="217" spans="1:34" ht="24.75" thickBot="1" x14ac:dyDescent="0.3">
      <c r="A217" s="13" t="s">
        <v>14</v>
      </c>
      <c r="B217" s="11" t="s">
        <v>164</v>
      </c>
      <c r="C217" s="13" t="s">
        <v>423</v>
      </c>
      <c r="D217" s="14" t="s">
        <v>1</v>
      </c>
      <c r="E217" s="13" t="s">
        <v>424</v>
      </c>
      <c r="F217" s="14" t="s">
        <v>1</v>
      </c>
      <c r="G217" s="13" t="s">
        <v>425</v>
      </c>
      <c r="H217" s="14" t="s">
        <v>1</v>
      </c>
      <c r="I217" s="86" t="s">
        <v>403</v>
      </c>
      <c r="J217" s="12" t="s">
        <v>192</v>
      </c>
      <c r="K217" s="13" t="s">
        <v>426</v>
      </c>
      <c r="L217" s="14" t="s">
        <v>1</v>
      </c>
      <c r="M217" s="13" t="s">
        <v>427</v>
      </c>
      <c r="N217" s="14" t="s">
        <v>1</v>
      </c>
      <c r="O217" s="13" t="s">
        <v>428</v>
      </c>
      <c r="P217" s="14" t="s">
        <v>1</v>
      </c>
      <c r="Q217" s="86" t="s">
        <v>403</v>
      </c>
      <c r="R217" s="12" t="s">
        <v>192</v>
      </c>
      <c r="S217" s="13" t="s">
        <v>429</v>
      </c>
      <c r="T217" s="14" t="s">
        <v>1</v>
      </c>
      <c r="U217" s="13" t="s">
        <v>430</v>
      </c>
      <c r="V217" s="14" t="s">
        <v>1</v>
      </c>
      <c r="W217" s="13" t="s">
        <v>431</v>
      </c>
      <c r="X217" s="14" t="s">
        <v>1</v>
      </c>
      <c r="Y217" s="86" t="s">
        <v>403</v>
      </c>
      <c r="Z217" s="12" t="s">
        <v>192</v>
      </c>
      <c r="AA217" s="13" t="s">
        <v>432</v>
      </c>
      <c r="AB217" s="14" t="s">
        <v>1</v>
      </c>
      <c r="AC217" s="13" t="s">
        <v>433</v>
      </c>
      <c r="AD217" s="14" t="s">
        <v>1</v>
      </c>
      <c r="AE217" s="13" t="s">
        <v>434</v>
      </c>
      <c r="AF217" s="14" t="s">
        <v>1</v>
      </c>
      <c r="AG217" s="86" t="s">
        <v>403</v>
      </c>
      <c r="AH217" s="12" t="s">
        <v>192</v>
      </c>
    </row>
    <row r="218" spans="1:34" ht="16.5" thickTop="1" x14ac:dyDescent="0.25">
      <c r="A218" s="77" t="s">
        <v>8</v>
      </c>
      <c r="B218" s="588">
        <f>'UBS Vila Maria P Gnecco'!B9</f>
        <v>522</v>
      </c>
      <c r="C218" s="91">
        <f>'UBS Vila Maria P Gnecco'!C9</f>
        <v>573</v>
      </c>
      <c r="D218" s="18">
        <f t="shared" ref="D218:D223" si="528">C218/$B218</f>
        <v>1.0977011494252873</v>
      </c>
      <c r="E218" s="91" t="e">
        <f>'UBS Vila Maria P Gnecco'!#REF!</f>
        <v>#REF!</v>
      </c>
      <c r="F218" s="18" t="e">
        <f t="shared" ref="F218:F223" si="529">E218/$B218</f>
        <v>#REF!</v>
      </c>
      <c r="G218" s="91" t="e">
        <f>'UBS Vila Maria P Gnecco'!#REF!</f>
        <v>#REF!</v>
      </c>
      <c r="H218" s="18" t="e">
        <f t="shared" ref="H218:L223" si="530">G218/$B218</f>
        <v>#REF!</v>
      </c>
      <c r="I218" s="68" t="e">
        <f t="shared" ref="I218:I223" si="531">SUM(C218,E218,G218)</f>
        <v>#REF!</v>
      </c>
      <c r="J218" s="627" t="e">
        <f t="shared" ref="J218:J223" si="532">I218/($B218*3)</f>
        <v>#REF!</v>
      </c>
      <c r="K218" s="642" t="e">
        <f>'UBS Vila Maria P Gnecco'!#REF!</f>
        <v>#REF!</v>
      </c>
      <c r="L218" s="609" t="e">
        <f t="shared" si="530"/>
        <v>#REF!</v>
      </c>
      <c r="M218" s="642" t="e">
        <f>'UBS Vila Maria P Gnecco'!#REF!</f>
        <v>#REF!</v>
      </c>
      <c r="N218" s="609" t="e">
        <f t="shared" ref="N218:N223" si="533">M218/$B218</f>
        <v>#REF!</v>
      </c>
      <c r="O218" s="642" t="e">
        <f>'UBS Vila Maria P Gnecco'!#REF!</f>
        <v>#REF!</v>
      </c>
      <c r="P218" s="609" t="e">
        <f t="shared" ref="P218:P223" si="534">O218/$B218</f>
        <v>#REF!</v>
      </c>
      <c r="Q218" s="68" t="e">
        <f t="shared" ref="Q218:Q223" si="535">SUM(K218,M218,O218)</f>
        <v>#REF!</v>
      </c>
      <c r="R218" s="627" t="e">
        <f t="shared" ref="R218:R223" si="536">Q218/($B218*3)</f>
        <v>#REF!</v>
      </c>
      <c r="S218" s="642" t="e">
        <f>'UBS Vila Maria P Gnecco'!#REF!</f>
        <v>#REF!</v>
      </c>
      <c r="T218" s="609" t="e">
        <f t="shared" ref="T218:T223" si="537">S218/$B218</f>
        <v>#REF!</v>
      </c>
      <c r="U218" s="642" t="e">
        <f>'UBS Vila Maria P Gnecco'!#REF!</f>
        <v>#REF!</v>
      </c>
      <c r="V218" s="609" t="e">
        <f t="shared" ref="V218:V223" si="538">U218/$B218</f>
        <v>#REF!</v>
      </c>
      <c r="W218" s="642" t="e">
        <f>'UBS Vila Maria P Gnecco'!#REF!</f>
        <v>#REF!</v>
      </c>
      <c r="X218" s="609" t="e">
        <f t="shared" ref="X218:X223" si="539">W218/$B218</f>
        <v>#REF!</v>
      </c>
      <c r="Y218" s="68" t="e">
        <f t="shared" ref="Y218:Y223" si="540">SUM(S218,U218,W218)</f>
        <v>#REF!</v>
      </c>
      <c r="Z218" s="627" t="e">
        <f t="shared" ref="Z218:Z223" si="541">Y218/($B218*3)</f>
        <v>#REF!</v>
      </c>
      <c r="AA218" s="642" t="e">
        <f>'UBS Vila Maria P Gnecco'!#REF!</f>
        <v>#REF!</v>
      </c>
      <c r="AB218" s="609" t="e">
        <f t="shared" ref="AB218:AB223" si="542">AA218/$B218</f>
        <v>#REF!</v>
      </c>
      <c r="AC218" s="642" t="e">
        <f>'UBS Vila Maria P Gnecco'!#REF!</f>
        <v>#REF!</v>
      </c>
      <c r="AD218" s="609" t="e">
        <f t="shared" ref="AD218:AD223" si="543">AC218/$B218</f>
        <v>#REF!</v>
      </c>
      <c r="AE218" s="642" t="e">
        <f>'UBS Vila Maria P Gnecco'!#REF!</f>
        <v>#REF!</v>
      </c>
      <c r="AF218" s="609" t="e">
        <f t="shared" ref="AF218:AF223" si="544">AE218/$B218</f>
        <v>#REF!</v>
      </c>
      <c r="AG218" s="68" t="e">
        <f t="shared" ref="AG218:AG223" si="545">SUM(AA218,AC218,AE218)</f>
        <v>#REF!</v>
      </c>
      <c r="AH218" s="627" t="e">
        <f t="shared" ref="AH218:AH223" si="546">AG218/($B218*3)</f>
        <v>#REF!</v>
      </c>
    </row>
    <row r="219" spans="1:34" x14ac:dyDescent="0.25">
      <c r="A219" s="77" t="s">
        <v>9</v>
      </c>
      <c r="B219" s="589">
        <f>'UBS Vila Maria P Gnecco'!B11</f>
        <v>24</v>
      </c>
      <c r="C219" s="92">
        <f>'UBS Vila Maria P Gnecco'!C11</f>
        <v>12</v>
      </c>
      <c r="D219" s="103">
        <f t="shared" si="528"/>
        <v>0.5</v>
      </c>
      <c r="E219" s="92" t="e">
        <f>'UBS Vila Maria P Gnecco'!#REF!</f>
        <v>#REF!</v>
      </c>
      <c r="F219" s="103" t="e">
        <f t="shared" si="529"/>
        <v>#REF!</v>
      </c>
      <c r="G219" s="92" t="e">
        <f>'UBS Vila Maria P Gnecco'!#REF!</f>
        <v>#REF!</v>
      </c>
      <c r="H219" s="103" t="e">
        <f t="shared" si="530"/>
        <v>#REF!</v>
      </c>
      <c r="I219" s="94" t="e">
        <f t="shared" si="531"/>
        <v>#REF!</v>
      </c>
      <c r="J219" s="625" t="e">
        <f t="shared" si="532"/>
        <v>#REF!</v>
      </c>
      <c r="K219" s="643" t="e">
        <f>'UBS Vila Maria P Gnecco'!#REF!</f>
        <v>#REF!</v>
      </c>
      <c r="L219" s="607" t="e">
        <f t="shared" si="530"/>
        <v>#REF!</v>
      </c>
      <c r="M219" s="643" t="e">
        <f>'UBS Vila Maria P Gnecco'!#REF!</f>
        <v>#REF!</v>
      </c>
      <c r="N219" s="607" t="e">
        <f t="shared" si="533"/>
        <v>#REF!</v>
      </c>
      <c r="O219" s="643" t="e">
        <f>'UBS Vila Maria P Gnecco'!#REF!</f>
        <v>#REF!</v>
      </c>
      <c r="P219" s="607" t="e">
        <f t="shared" si="534"/>
        <v>#REF!</v>
      </c>
      <c r="Q219" s="94" t="e">
        <f t="shared" si="535"/>
        <v>#REF!</v>
      </c>
      <c r="R219" s="625" t="e">
        <f t="shared" si="536"/>
        <v>#REF!</v>
      </c>
      <c r="S219" s="643" t="e">
        <f>'UBS Vila Maria P Gnecco'!#REF!</f>
        <v>#REF!</v>
      </c>
      <c r="T219" s="607" t="e">
        <f t="shared" si="537"/>
        <v>#REF!</v>
      </c>
      <c r="U219" s="643" t="e">
        <f>'UBS Vila Maria P Gnecco'!#REF!</f>
        <v>#REF!</v>
      </c>
      <c r="V219" s="607" t="e">
        <f t="shared" si="538"/>
        <v>#REF!</v>
      </c>
      <c r="W219" s="643" t="e">
        <f>'UBS Vila Maria P Gnecco'!#REF!</f>
        <v>#REF!</v>
      </c>
      <c r="X219" s="607" t="e">
        <f t="shared" si="539"/>
        <v>#REF!</v>
      </c>
      <c r="Y219" s="94" t="e">
        <f t="shared" si="540"/>
        <v>#REF!</v>
      </c>
      <c r="Z219" s="625" t="e">
        <f t="shared" si="541"/>
        <v>#REF!</v>
      </c>
      <c r="AA219" s="643" t="e">
        <f>'UBS Vila Maria P Gnecco'!#REF!</f>
        <v>#REF!</v>
      </c>
      <c r="AB219" s="607" t="e">
        <f t="shared" si="542"/>
        <v>#REF!</v>
      </c>
      <c r="AC219" s="643" t="e">
        <f>'UBS Vila Maria P Gnecco'!#REF!</f>
        <v>#REF!</v>
      </c>
      <c r="AD219" s="607" t="e">
        <f t="shared" si="543"/>
        <v>#REF!</v>
      </c>
      <c r="AE219" s="643" t="e">
        <f>'UBS Vila Maria P Gnecco'!#REF!</f>
        <v>#REF!</v>
      </c>
      <c r="AF219" s="607" t="e">
        <f t="shared" si="544"/>
        <v>#REF!</v>
      </c>
      <c r="AG219" s="94" t="e">
        <f t="shared" si="545"/>
        <v>#REF!</v>
      </c>
      <c r="AH219" s="625" t="e">
        <f t="shared" si="546"/>
        <v>#REF!</v>
      </c>
    </row>
    <row r="220" spans="1:34" x14ac:dyDescent="0.25">
      <c r="A220" s="77" t="s">
        <v>10</v>
      </c>
      <c r="B220" s="589">
        <f>'UBS Vila Maria P Gnecco'!B12</f>
        <v>792</v>
      </c>
      <c r="C220" s="92">
        <f>'UBS Vila Maria P Gnecco'!C12</f>
        <v>744</v>
      </c>
      <c r="D220" s="103">
        <f t="shared" si="528"/>
        <v>0.93939393939393945</v>
      </c>
      <c r="E220" s="92" t="e">
        <f>'UBS Vila Maria P Gnecco'!#REF!</f>
        <v>#REF!</v>
      </c>
      <c r="F220" s="103" t="e">
        <f t="shared" si="529"/>
        <v>#REF!</v>
      </c>
      <c r="G220" s="92" t="e">
        <f>'UBS Vila Maria P Gnecco'!#REF!</f>
        <v>#REF!</v>
      </c>
      <c r="H220" s="103" t="e">
        <f t="shared" si="530"/>
        <v>#REF!</v>
      </c>
      <c r="I220" s="94" t="e">
        <f t="shared" si="531"/>
        <v>#REF!</v>
      </c>
      <c r="J220" s="625" t="e">
        <f t="shared" si="532"/>
        <v>#REF!</v>
      </c>
      <c r="K220" s="643" t="e">
        <f>'UBS Vila Maria P Gnecco'!#REF!</f>
        <v>#REF!</v>
      </c>
      <c r="L220" s="607" t="e">
        <f t="shared" si="530"/>
        <v>#REF!</v>
      </c>
      <c r="M220" s="643" t="e">
        <f>'UBS Vila Maria P Gnecco'!#REF!</f>
        <v>#REF!</v>
      </c>
      <c r="N220" s="607" t="e">
        <f t="shared" si="533"/>
        <v>#REF!</v>
      </c>
      <c r="O220" s="643" t="e">
        <f>'UBS Vila Maria P Gnecco'!#REF!</f>
        <v>#REF!</v>
      </c>
      <c r="P220" s="607" t="e">
        <f t="shared" si="534"/>
        <v>#REF!</v>
      </c>
      <c r="Q220" s="94" t="e">
        <f t="shared" si="535"/>
        <v>#REF!</v>
      </c>
      <c r="R220" s="625" t="e">
        <f t="shared" si="536"/>
        <v>#REF!</v>
      </c>
      <c r="S220" s="643" t="e">
        <f>'UBS Vila Maria P Gnecco'!#REF!</f>
        <v>#REF!</v>
      </c>
      <c r="T220" s="607" t="e">
        <f t="shared" si="537"/>
        <v>#REF!</v>
      </c>
      <c r="U220" s="643" t="e">
        <f>'UBS Vila Maria P Gnecco'!#REF!</f>
        <v>#REF!</v>
      </c>
      <c r="V220" s="607" t="e">
        <f t="shared" si="538"/>
        <v>#REF!</v>
      </c>
      <c r="W220" s="643" t="e">
        <f>'UBS Vila Maria P Gnecco'!#REF!</f>
        <v>#REF!</v>
      </c>
      <c r="X220" s="607" t="e">
        <f t="shared" si="539"/>
        <v>#REF!</v>
      </c>
      <c r="Y220" s="94" t="e">
        <f t="shared" si="540"/>
        <v>#REF!</v>
      </c>
      <c r="Z220" s="625" t="e">
        <f t="shared" si="541"/>
        <v>#REF!</v>
      </c>
      <c r="AA220" s="643" t="e">
        <f>'UBS Vila Maria P Gnecco'!#REF!</f>
        <v>#REF!</v>
      </c>
      <c r="AB220" s="607" t="e">
        <f t="shared" si="542"/>
        <v>#REF!</v>
      </c>
      <c r="AC220" s="643" t="e">
        <f>'UBS Vila Maria P Gnecco'!#REF!</f>
        <v>#REF!</v>
      </c>
      <c r="AD220" s="607" t="e">
        <f t="shared" si="543"/>
        <v>#REF!</v>
      </c>
      <c r="AE220" s="643" t="e">
        <f>'UBS Vila Maria P Gnecco'!#REF!</f>
        <v>#REF!</v>
      </c>
      <c r="AF220" s="607" t="e">
        <f t="shared" si="544"/>
        <v>#REF!</v>
      </c>
      <c r="AG220" s="94" t="e">
        <f t="shared" si="545"/>
        <v>#REF!</v>
      </c>
      <c r="AH220" s="625" t="e">
        <f t="shared" si="546"/>
        <v>#REF!</v>
      </c>
    </row>
    <row r="221" spans="1:34" x14ac:dyDescent="0.25">
      <c r="A221" s="77" t="s">
        <v>42</v>
      </c>
      <c r="B221" s="589">
        <f>'UBS Vila Maria P Gnecco'!B13</f>
        <v>396</v>
      </c>
      <c r="C221" s="92">
        <f>'UBS Vila Maria P Gnecco'!C13</f>
        <v>308</v>
      </c>
      <c r="D221" s="103">
        <f t="shared" si="528"/>
        <v>0.77777777777777779</v>
      </c>
      <c r="E221" s="92" t="e">
        <f>'UBS Vila Maria P Gnecco'!#REF!</f>
        <v>#REF!</v>
      </c>
      <c r="F221" s="103" t="e">
        <f t="shared" si="529"/>
        <v>#REF!</v>
      </c>
      <c r="G221" s="92" t="e">
        <f>'UBS Vila Maria P Gnecco'!#REF!</f>
        <v>#REF!</v>
      </c>
      <c r="H221" s="103" t="e">
        <f t="shared" si="530"/>
        <v>#REF!</v>
      </c>
      <c r="I221" s="94" t="e">
        <f t="shared" si="531"/>
        <v>#REF!</v>
      </c>
      <c r="J221" s="625" t="e">
        <f t="shared" si="532"/>
        <v>#REF!</v>
      </c>
      <c r="K221" s="643" t="e">
        <f>'UBS Vila Maria P Gnecco'!#REF!</f>
        <v>#REF!</v>
      </c>
      <c r="L221" s="607" t="e">
        <f t="shared" si="530"/>
        <v>#REF!</v>
      </c>
      <c r="M221" s="643" t="e">
        <f>'UBS Vila Maria P Gnecco'!#REF!</f>
        <v>#REF!</v>
      </c>
      <c r="N221" s="607" t="e">
        <f t="shared" si="533"/>
        <v>#REF!</v>
      </c>
      <c r="O221" s="643" t="e">
        <f>'UBS Vila Maria P Gnecco'!#REF!</f>
        <v>#REF!</v>
      </c>
      <c r="P221" s="607" t="e">
        <f t="shared" si="534"/>
        <v>#REF!</v>
      </c>
      <c r="Q221" s="94" t="e">
        <f t="shared" si="535"/>
        <v>#REF!</v>
      </c>
      <c r="R221" s="625" t="e">
        <f t="shared" si="536"/>
        <v>#REF!</v>
      </c>
      <c r="S221" s="643" t="e">
        <f>'UBS Vila Maria P Gnecco'!#REF!</f>
        <v>#REF!</v>
      </c>
      <c r="T221" s="607" t="e">
        <f t="shared" si="537"/>
        <v>#REF!</v>
      </c>
      <c r="U221" s="643" t="e">
        <f>'UBS Vila Maria P Gnecco'!#REF!</f>
        <v>#REF!</v>
      </c>
      <c r="V221" s="607" t="e">
        <f t="shared" si="538"/>
        <v>#REF!</v>
      </c>
      <c r="W221" s="643" t="e">
        <f>'UBS Vila Maria P Gnecco'!#REF!</f>
        <v>#REF!</v>
      </c>
      <c r="X221" s="607" t="e">
        <f t="shared" si="539"/>
        <v>#REF!</v>
      </c>
      <c r="Y221" s="94" t="e">
        <f t="shared" si="540"/>
        <v>#REF!</v>
      </c>
      <c r="Z221" s="625" t="e">
        <f t="shared" si="541"/>
        <v>#REF!</v>
      </c>
      <c r="AA221" s="643" t="e">
        <f>'UBS Vila Maria P Gnecco'!#REF!</f>
        <v>#REF!</v>
      </c>
      <c r="AB221" s="607" t="e">
        <f t="shared" si="542"/>
        <v>#REF!</v>
      </c>
      <c r="AC221" s="643" t="e">
        <f>'UBS Vila Maria P Gnecco'!#REF!</f>
        <v>#REF!</v>
      </c>
      <c r="AD221" s="607" t="e">
        <f t="shared" si="543"/>
        <v>#REF!</v>
      </c>
      <c r="AE221" s="643" t="e">
        <f>'UBS Vila Maria P Gnecco'!#REF!</f>
        <v>#REF!</v>
      </c>
      <c r="AF221" s="607" t="e">
        <f t="shared" si="544"/>
        <v>#REF!</v>
      </c>
      <c r="AG221" s="94" t="e">
        <f t="shared" si="545"/>
        <v>#REF!</v>
      </c>
      <c r="AH221" s="625" t="e">
        <f t="shared" si="546"/>
        <v>#REF!</v>
      </c>
    </row>
    <row r="222" spans="1:34" x14ac:dyDescent="0.25">
      <c r="A222" s="77" t="s">
        <v>13</v>
      </c>
      <c r="B222" s="589">
        <f>'UBS Vila Maria P Gnecco'!B15</f>
        <v>396</v>
      </c>
      <c r="C222" s="92">
        <f>'UBS Vila Maria P Gnecco'!C15</f>
        <v>272</v>
      </c>
      <c r="D222" s="103">
        <f t="shared" si="528"/>
        <v>0.68686868686868685</v>
      </c>
      <c r="E222" s="92" t="e">
        <f>'UBS Vila Maria P Gnecco'!#REF!</f>
        <v>#REF!</v>
      </c>
      <c r="F222" s="103" t="e">
        <f t="shared" si="529"/>
        <v>#REF!</v>
      </c>
      <c r="G222" s="92" t="e">
        <f>'UBS Vila Maria P Gnecco'!#REF!</f>
        <v>#REF!</v>
      </c>
      <c r="H222" s="103" t="e">
        <f t="shared" si="530"/>
        <v>#REF!</v>
      </c>
      <c r="I222" s="94" t="e">
        <f t="shared" si="531"/>
        <v>#REF!</v>
      </c>
      <c r="J222" s="625" t="e">
        <f t="shared" si="532"/>
        <v>#REF!</v>
      </c>
      <c r="K222" s="643" t="e">
        <f>'UBS Vila Maria P Gnecco'!#REF!</f>
        <v>#REF!</v>
      </c>
      <c r="L222" s="607" t="e">
        <f t="shared" si="530"/>
        <v>#REF!</v>
      </c>
      <c r="M222" s="643" t="e">
        <f>'UBS Vila Maria P Gnecco'!#REF!</f>
        <v>#REF!</v>
      </c>
      <c r="N222" s="607" t="e">
        <f t="shared" si="533"/>
        <v>#REF!</v>
      </c>
      <c r="O222" s="643" t="e">
        <f>'UBS Vila Maria P Gnecco'!#REF!</f>
        <v>#REF!</v>
      </c>
      <c r="P222" s="607" t="e">
        <f t="shared" si="534"/>
        <v>#REF!</v>
      </c>
      <c r="Q222" s="94" t="e">
        <f t="shared" si="535"/>
        <v>#REF!</v>
      </c>
      <c r="R222" s="625" t="e">
        <f t="shared" si="536"/>
        <v>#REF!</v>
      </c>
      <c r="S222" s="643" t="e">
        <f>'UBS Vila Maria P Gnecco'!#REF!</f>
        <v>#REF!</v>
      </c>
      <c r="T222" s="607" t="e">
        <f t="shared" si="537"/>
        <v>#REF!</v>
      </c>
      <c r="U222" s="643" t="e">
        <f>'UBS Vila Maria P Gnecco'!#REF!</f>
        <v>#REF!</v>
      </c>
      <c r="V222" s="607" t="e">
        <f t="shared" si="538"/>
        <v>#REF!</v>
      </c>
      <c r="W222" s="643" t="e">
        <f>'UBS Vila Maria P Gnecco'!#REF!</f>
        <v>#REF!</v>
      </c>
      <c r="X222" s="607" t="e">
        <f t="shared" si="539"/>
        <v>#REF!</v>
      </c>
      <c r="Y222" s="94" t="e">
        <f t="shared" si="540"/>
        <v>#REF!</v>
      </c>
      <c r="Z222" s="625" t="e">
        <f t="shared" si="541"/>
        <v>#REF!</v>
      </c>
      <c r="AA222" s="643" t="e">
        <f>'UBS Vila Maria P Gnecco'!#REF!</f>
        <v>#REF!</v>
      </c>
      <c r="AB222" s="607" t="e">
        <f t="shared" si="542"/>
        <v>#REF!</v>
      </c>
      <c r="AC222" s="643" t="e">
        <f>'UBS Vila Maria P Gnecco'!#REF!</f>
        <v>#REF!</v>
      </c>
      <c r="AD222" s="607" t="e">
        <f t="shared" si="543"/>
        <v>#REF!</v>
      </c>
      <c r="AE222" s="643" t="e">
        <f>'UBS Vila Maria P Gnecco'!#REF!</f>
        <v>#REF!</v>
      </c>
      <c r="AF222" s="607" t="e">
        <f t="shared" si="544"/>
        <v>#REF!</v>
      </c>
      <c r="AG222" s="94" t="e">
        <f t="shared" si="545"/>
        <v>#REF!</v>
      </c>
      <c r="AH222" s="625" t="e">
        <f t="shared" si="546"/>
        <v>#REF!</v>
      </c>
    </row>
    <row r="223" spans="1:34" ht="16.5" thickBot="1" x14ac:dyDescent="0.3">
      <c r="A223" s="5" t="s">
        <v>314</v>
      </c>
      <c r="B223" s="655">
        <f>SUM(B218:B222)</f>
        <v>2130</v>
      </c>
      <c r="C223" s="7">
        <f>SUM(C218:C222)</f>
        <v>1909</v>
      </c>
      <c r="D223" s="21">
        <f t="shared" si="528"/>
        <v>0.89624413145539905</v>
      </c>
      <c r="E223" s="7" t="e">
        <f>SUM(E218:E222)</f>
        <v>#REF!</v>
      </c>
      <c r="F223" s="21" t="e">
        <f t="shared" si="529"/>
        <v>#REF!</v>
      </c>
      <c r="G223" s="7" t="e">
        <f>SUM(G218:G222)</f>
        <v>#REF!</v>
      </c>
      <c r="H223" s="21" t="e">
        <f t="shared" si="530"/>
        <v>#REF!</v>
      </c>
      <c r="I223" s="71" t="e">
        <f t="shared" si="531"/>
        <v>#REF!</v>
      </c>
      <c r="J223" s="654" t="e">
        <f t="shared" si="532"/>
        <v>#REF!</v>
      </c>
      <c r="K223" s="638" t="e">
        <f>SUM(K218:K222)</f>
        <v>#REF!</v>
      </c>
      <c r="L223" s="653" t="e">
        <f t="shared" si="530"/>
        <v>#REF!</v>
      </c>
      <c r="M223" s="638" t="e">
        <f t="shared" ref="M223" si="547">SUM(M218:M222)</f>
        <v>#REF!</v>
      </c>
      <c r="N223" s="653" t="e">
        <f t="shared" si="533"/>
        <v>#REF!</v>
      </c>
      <c r="O223" s="638" t="e">
        <f t="shared" ref="O223" si="548">SUM(O218:O222)</f>
        <v>#REF!</v>
      </c>
      <c r="P223" s="653" t="e">
        <f t="shared" si="534"/>
        <v>#REF!</v>
      </c>
      <c r="Q223" s="71" t="e">
        <f t="shared" si="535"/>
        <v>#REF!</v>
      </c>
      <c r="R223" s="654" t="e">
        <f t="shared" si="536"/>
        <v>#REF!</v>
      </c>
      <c r="S223" s="638" t="e">
        <f>SUM(S218:S222)</f>
        <v>#REF!</v>
      </c>
      <c r="T223" s="653" t="e">
        <f t="shared" si="537"/>
        <v>#REF!</v>
      </c>
      <c r="U223" s="638" t="e">
        <f t="shared" ref="U223" si="549">SUM(U218:U222)</f>
        <v>#REF!</v>
      </c>
      <c r="V223" s="653" t="e">
        <f t="shared" si="538"/>
        <v>#REF!</v>
      </c>
      <c r="W223" s="638" t="e">
        <f t="shared" ref="W223" si="550">SUM(W218:W222)</f>
        <v>#REF!</v>
      </c>
      <c r="X223" s="653" t="e">
        <f t="shared" si="539"/>
        <v>#REF!</v>
      </c>
      <c r="Y223" s="71" t="e">
        <f t="shared" si="540"/>
        <v>#REF!</v>
      </c>
      <c r="Z223" s="654" t="e">
        <f t="shared" si="541"/>
        <v>#REF!</v>
      </c>
      <c r="AA223" s="638" t="e">
        <f>SUM(AA218:AA222)</f>
        <v>#REF!</v>
      </c>
      <c r="AB223" s="653" t="e">
        <f t="shared" si="542"/>
        <v>#REF!</v>
      </c>
      <c r="AC223" s="638" t="e">
        <f t="shared" ref="AC223" si="551">SUM(AC218:AC222)</f>
        <v>#REF!</v>
      </c>
      <c r="AD223" s="653" t="e">
        <f t="shared" si="543"/>
        <v>#REF!</v>
      </c>
      <c r="AE223" s="638" t="e">
        <f t="shared" ref="AE223" si="552">SUM(AE218:AE222)</f>
        <v>#REF!</v>
      </c>
      <c r="AF223" s="653" t="e">
        <f t="shared" si="544"/>
        <v>#REF!</v>
      </c>
      <c r="AG223" s="71" t="e">
        <f t="shared" si="545"/>
        <v>#REF!</v>
      </c>
      <c r="AH223" s="654" t="e">
        <f t="shared" si="546"/>
        <v>#REF!</v>
      </c>
    </row>
    <row r="225" spans="1:34" x14ac:dyDescent="0.25">
      <c r="A225" s="1009" t="s">
        <v>454</v>
      </c>
      <c r="B225" s="1001"/>
      <c r="C225" s="1001"/>
      <c r="D225" s="1001"/>
      <c r="E225" s="1001"/>
      <c r="F225" s="1001"/>
      <c r="G225" s="1001"/>
      <c r="H225" s="1001"/>
      <c r="I225" s="1001"/>
      <c r="J225" s="1001"/>
      <c r="K225" s="1001"/>
      <c r="L225" s="1001"/>
      <c r="M225" s="1001"/>
      <c r="N225" s="1001"/>
      <c r="O225" s="1001"/>
      <c r="P225" s="1001"/>
      <c r="Q225" s="1001"/>
      <c r="R225" s="1001"/>
      <c r="S225" s="1001"/>
      <c r="T225" s="1001"/>
      <c r="U225" s="1001"/>
      <c r="V225" s="1001"/>
      <c r="W225" s="1001"/>
      <c r="X225" s="1001"/>
      <c r="Y225" s="1001"/>
      <c r="Z225" s="1001"/>
    </row>
    <row r="226" spans="1:34" ht="24.75" thickBot="1" x14ac:dyDescent="0.3">
      <c r="A226" s="13" t="s">
        <v>14</v>
      </c>
      <c r="B226" s="11" t="s">
        <v>164</v>
      </c>
      <c r="C226" s="13" t="s">
        <v>423</v>
      </c>
      <c r="D226" s="14" t="s">
        <v>1</v>
      </c>
      <c r="E226" s="13" t="s">
        <v>424</v>
      </c>
      <c r="F226" s="14" t="s">
        <v>1</v>
      </c>
      <c r="G226" s="13" t="s">
        <v>425</v>
      </c>
      <c r="H226" s="14" t="s">
        <v>1</v>
      </c>
      <c r="I226" s="86" t="s">
        <v>403</v>
      </c>
      <c r="J226" s="12" t="s">
        <v>192</v>
      </c>
      <c r="K226" s="13" t="s">
        <v>426</v>
      </c>
      <c r="L226" s="14" t="s">
        <v>1</v>
      </c>
      <c r="M226" s="13" t="s">
        <v>427</v>
      </c>
      <c r="N226" s="14" t="s">
        <v>1</v>
      </c>
      <c r="O226" s="13" t="s">
        <v>428</v>
      </c>
      <c r="P226" s="14" t="s">
        <v>1</v>
      </c>
      <c r="Q226" s="86" t="s">
        <v>403</v>
      </c>
      <c r="R226" s="12" t="s">
        <v>192</v>
      </c>
      <c r="S226" s="13" t="s">
        <v>429</v>
      </c>
      <c r="T226" s="14" t="s">
        <v>1</v>
      </c>
      <c r="U226" s="13" t="s">
        <v>430</v>
      </c>
      <c r="V226" s="14" t="s">
        <v>1</v>
      </c>
      <c r="W226" s="13" t="s">
        <v>431</v>
      </c>
      <c r="X226" s="14" t="s">
        <v>1</v>
      </c>
      <c r="Y226" s="86" t="s">
        <v>403</v>
      </c>
      <c r="Z226" s="12" t="s">
        <v>192</v>
      </c>
      <c r="AA226" s="13" t="s">
        <v>432</v>
      </c>
      <c r="AB226" s="14" t="s">
        <v>1</v>
      </c>
      <c r="AC226" s="13" t="s">
        <v>433</v>
      </c>
      <c r="AD226" s="14" t="s">
        <v>1</v>
      </c>
      <c r="AE226" s="13" t="s">
        <v>434</v>
      </c>
      <c r="AF226" s="14" t="s">
        <v>1</v>
      </c>
      <c r="AG226" s="86" t="s">
        <v>403</v>
      </c>
      <c r="AH226" s="12" t="s">
        <v>192</v>
      </c>
    </row>
    <row r="227" spans="1:34" ht="16.5" thickTop="1" x14ac:dyDescent="0.25">
      <c r="A227" s="77" t="s">
        <v>10</v>
      </c>
      <c r="B227" s="589">
        <f>'UBS Jardim Julieta'!B14</f>
        <v>660</v>
      </c>
      <c r="C227" s="92">
        <f>'UBS Jardim Julieta'!C14</f>
        <v>432</v>
      </c>
      <c r="D227" s="103">
        <f t="shared" ref="D227:D230" si="553">C227/$B227</f>
        <v>0.65454545454545454</v>
      </c>
      <c r="E227" s="92" t="e">
        <f>'UBS Jardim Julieta'!#REF!</f>
        <v>#REF!</v>
      </c>
      <c r="F227" s="103" t="e">
        <f t="shared" ref="F227:F230" si="554">E227/$B227</f>
        <v>#REF!</v>
      </c>
      <c r="G227" s="92" t="e">
        <f>'UBS Jardim Julieta'!#REF!</f>
        <v>#REF!</v>
      </c>
      <c r="H227" s="103" t="e">
        <f t="shared" ref="H227:L230" si="555">G227/$B227</f>
        <v>#REF!</v>
      </c>
      <c r="I227" s="94" t="e">
        <f>SUM(C227,E227,G227)</f>
        <v>#REF!</v>
      </c>
      <c r="J227" s="625" t="e">
        <f>I227/($B227*3)</f>
        <v>#REF!</v>
      </c>
      <c r="K227" s="643" t="e">
        <f>'UBS Jardim Julieta'!#REF!</f>
        <v>#REF!</v>
      </c>
      <c r="L227" s="607" t="e">
        <f t="shared" si="555"/>
        <v>#REF!</v>
      </c>
      <c r="M227" s="643" t="e">
        <f>'UBS Jardim Julieta'!#REF!</f>
        <v>#REF!</v>
      </c>
      <c r="N227" s="607" t="e">
        <f t="shared" ref="N227:N230" si="556">M227/$B227</f>
        <v>#REF!</v>
      </c>
      <c r="O227" s="643" t="e">
        <f>'UBS Jardim Julieta'!#REF!</f>
        <v>#REF!</v>
      </c>
      <c r="P227" s="607" t="e">
        <f t="shared" ref="P227:P230" si="557">O227/$B227</f>
        <v>#REF!</v>
      </c>
      <c r="Q227" s="94" t="e">
        <f>SUM(K227,M227,O227)</f>
        <v>#REF!</v>
      </c>
      <c r="R227" s="625" t="e">
        <f>Q227/($B227*3)</f>
        <v>#REF!</v>
      </c>
      <c r="S227" s="643" t="e">
        <f>'UBS Jardim Julieta'!#REF!</f>
        <v>#REF!</v>
      </c>
      <c r="T227" s="607" t="e">
        <f t="shared" ref="T227:T230" si="558">S227/$B227</f>
        <v>#REF!</v>
      </c>
      <c r="U227" s="643" t="e">
        <f>'UBS Jardim Julieta'!#REF!</f>
        <v>#REF!</v>
      </c>
      <c r="V227" s="607" t="e">
        <f t="shared" ref="V227:V230" si="559">U227/$B227</f>
        <v>#REF!</v>
      </c>
      <c r="W227" s="643" t="e">
        <f>'UBS Jardim Julieta'!#REF!</f>
        <v>#REF!</v>
      </c>
      <c r="X227" s="607" t="e">
        <f t="shared" ref="X227:X230" si="560">W227/$B227</f>
        <v>#REF!</v>
      </c>
      <c r="Y227" s="94" t="e">
        <f>SUM(S227,U227,W227)</f>
        <v>#REF!</v>
      </c>
      <c r="Z227" s="625" t="e">
        <f>Y227/($B227*3)</f>
        <v>#REF!</v>
      </c>
      <c r="AA227" s="643" t="e">
        <f>'UBS Jardim Julieta'!#REF!</f>
        <v>#REF!</v>
      </c>
      <c r="AB227" s="607" t="e">
        <f t="shared" ref="AB227:AB230" si="561">AA227/$B227</f>
        <v>#REF!</v>
      </c>
      <c r="AC227" s="643" t="e">
        <f>'UBS Jardim Julieta'!#REF!</f>
        <v>#REF!</v>
      </c>
      <c r="AD227" s="607" t="e">
        <f t="shared" ref="AD227:AD230" si="562">AC227/$B227</f>
        <v>#REF!</v>
      </c>
      <c r="AE227" s="643" t="e">
        <f>'UBS Jardim Julieta'!#REF!</f>
        <v>#REF!</v>
      </c>
      <c r="AF227" s="607" t="e">
        <f t="shared" ref="AF227:AF230" si="563">AE227/$B227</f>
        <v>#REF!</v>
      </c>
      <c r="AG227" s="94" t="e">
        <f>SUM(AA227,AC227,AE227)</f>
        <v>#REF!</v>
      </c>
      <c r="AH227" s="625" t="e">
        <f>AG227/($B227*3)</f>
        <v>#REF!</v>
      </c>
    </row>
    <row r="228" spans="1:34" x14ac:dyDescent="0.25">
      <c r="A228" s="77" t="s">
        <v>42</v>
      </c>
      <c r="B228" s="589">
        <f>'UBS Jardim Julieta'!B15</f>
        <v>396</v>
      </c>
      <c r="C228" s="92">
        <f>'UBS Jardim Julieta'!C15</f>
        <v>220</v>
      </c>
      <c r="D228" s="103">
        <f t="shared" si="553"/>
        <v>0.55555555555555558</v>
      </c>
      <c r="E228" s="92" t="e">
        <f>'UBS Jardim Julieta'!#REF!</f>
        <v>#REF!</v>
      </c>
      <c r="F228" s="103" t="e">
        <f t="shared" si="554"/>
        <v>#REF!</v>
      </c>
      <c r="G228" s="92" t="e">
        <f>'UBS Jardim Julieta'!#REF!</f>
        <v>#REF!</v>
      </c>
      <c r="H228" s="103" t="e">
        <f t="shared" si="555"/>
        <v>#REF!</v>
      </c>
      <c r="I228" s="94" t="e">
        <f>SUM(C228,E228,G228)</f>
        <v>#REF!</v>
      </c>
      <c r="J228" s="625" t="e">
        <f>I228/($B228*3)</f>
        <v>#REF!</v>
      </c>
      <c r="K228" s="643" t="e">
        <f>'UBS Jardim Julieta'!#REF!</f>
        <v>#REF!</v>
      </c>
      <c r="L228" s="607" t="e">
        <f t="shared" si="555"/>
        <v>#REF!</v>
      </c>
      <c r="M228" s="643" t="e">
        <f>'UBS Jardim Julieta'!#REF!</f>
        <v>#REF!</v>
      </c>
      <c r="N228" s="607" t="e">
        <f t="shared" si="556"/>
        <v>#REF!</v>
      </c>
      <c r="O228" s="643" t="e">
        <f>'UBS Jardim Julieta'!#REF!</f>
        <v>#REF!</v>
      </c>
      <c r="P228" s="607" t="e">
        <f t="shared" si="557"/>
        <v>#REF!</v>
      </c>
      <c r="Q228" s="94" t="e">
        <f>SUM(K228,M228,O228)</f>
        <v>#REF!</v>
      </c>
      <c r="R228" s="625" t="e">
        <f>Q228/($B228*3)</f>
        <v>#REF!</v>
      </c>
      <c r="S228" s="643" t="e">
        <f>'UBS Jardim Julieta'!#REF!</f>
        <v>#REF!</v>
      </c>
      <c r="T228" s="607" t="e">
        <f t="shared" si="558"/>
        <v>#REF!</v>
      </c>
      <c r="U228" s="643" t="e">
        <f>'UBS Jardim Julieta'!#REF!</f>
        <v>#REF!</v>
      </c>
      <c r="V228" s="607" t="e">
        <f t="shared" si="559"/>
        <v>#REF!</v>
      </c>
      <c r="W228" s="643" t="e">
        <f>'UBS Jardim Julieta'!#REF!</f>
        <v>#REF!</v>
      </c>
      <c r="X228" s="607" t="e">
        <f t="shared" si="560"/>
        <v>#REF!</v>
      </c>
      <c r="Y228" s="94" t="e">
        <f>SUM(S228,U228,W228)</f>
        <v>#REF!</v>
      </c>
      <c r="Z228" s="625" t="e">
        <f>Y228/($B228*3)</f>
        <v>#REF!</v>
      </c>
      <c r="AA228" s="643" t="e">
        <f>'UBS Jardim Julieta'!#REF!</f>
        <v>#REF!</v>
      </c>
      <c r="AB228" s="607" t="e">
        <f t="shared" si="561"/>
        <v>#REF!</v>
      </c>
      <c r="AC228" s="643" t="e">
        <f>'UBS Jardim Julieta'!#REF!</f>
        <v>#REF!</v>
      </c>
      <c r="AD228" s="607" t="e">
        <f t="shared" si="562"/>
        <v>#REF!</v>
      </c>
      <c r="AE228" s="643" t="e">
        <f>'UBS Jardim Julieta'!#REF!</f>
        <v>#REF!</v>
      </c>
      <c r="AF228" s="607" t="e">
        <f t="shared" si="563"/>
        <v>#REF!</v>
      </c>
      <c r="AG228" s="94" t="e">
        <f>SUM(AA228,AC228,AE228)</f>
        <v>#REF!</v>
      </c>
      <c r="AH228" s="625" t="e">
        <f>AG228/($B228*3)</f>
        <v>#REF!</v>
      </c>
    </row>
    <row r="229" spans="1:34" ht="16.5" thickBot="1" x14ac:dyDescent="0.3">
      <c r="A229" s="96" t="s">
        <v>13</v>
      </c>
      <c r="B229" s="589">
        <f>'UBS Jardim Julieta'!B16</f>
        <v>396</v>
      </c>
      <c r="C229" s="97">
        <f>'UBS Jardim Julieta'!C16</f>
        <v>150</v>
      </c>
      <c r="D229" s="107">
        <f t="shared" si="553"/>
        <v>0.37878787878787878</v>
      </c>
      <c r="E229" s="97" t="e">
        <f>'UBS Jardim Julieta'!#REF!</f>
        <v>#REF!</v>
      </c>
      <c r="F229" s="107" t="e">
        <f t="shared" si="554"/>
        <v>#REF!</v>
      </c>
      <c r="G229" s="97" t="e">
        <f>'UBS Jardim Julieta'!#REF!</f>
        <v>#REF!</v>
      </c>
      <c r="H229" s="107" t="e">
        <f t="shared" si="555"/>
        <v>#REF!</v>
      </c>
      <c r="I229" s="99" t="e">
        <f>SUM(C229,E229,G229)</f>
        <v>#REF!</v>
      </c>
      <c r="J229" s="626" t="e">
        <f>I229/($B229*3)</f>
        <v>#REF!</v>
      </c>
      <c r="K229" s="644" t="e">
        <f>'UBS Jardim Julieta'!#REF!</f>
        <v>#REF!</v>
      </c>
      <c r="L229" s="608" t="e">
        <f t="shared" si="555"/>
        <v>#REF!</v>
      </c>
      <c r="M229" s="644" t="e">
        <f>'UBS Jardim Julieta'!#REF!</f>
        <v>#REF!</v>
      </c>
      <c r="N229" s="608" t="e">
        <f t="shared" si="556"/>
        <v>#REF!</v>
      </c>
      <c r="O229" s="644" t="e">
        <f>'UBS Jardim Julieta'!#REF!</f>
        <v>#REF!</v>
      </c>
      <c r="P229" s="608" t="e">
        <f t="shared" si="557"/>
        <v>#REF!</v>
      </c>
      <c r="Q229" s="99" t="e">
        <f>SUM(K229,M229,O229)</f>
        <v>#REF!</v>
      </c>
      <c r="R229" s="626" t="e">
        <f>Q229/($B229*3)</f>
        <v>#REF!</v>
      </c>
      <c r="S229" s="644" t="e">
        <f>'UBS Jardim Julieta'!#REF!</f>
        <v>#REF!</v>
      </c>
      <c r="T229" s="608" t="e">
        <f t="shared" si="558"/>
        <v>#REF!</v>
      </c>
      <c r="U229" s="644" t="e">
        <f>'UBS Jardim Julieta'!#REF!</f>
        <v>#REF!</v>
      </c>
      <c r="V229" s="608" t="e">
        <f t="shared" si="559"/>
        <v>#REF!</v>
      </c>
      <c r="W229" s="644" t="e">
        <f>'UBS Jardim Julieta'!#REF!</f>
        <v>#REF!</v>
      </c>
      <c r="X229" s="608" t="e">
        <f t="shared" si="560"/>
        <v>#REF!</v>
      </c>
      <c r="Y229" s="99" t="e">
        <f>SUM(S229,U229,W229)</f>
        <v>#REF!</v>
      </c>
      <c r="Z229" s="626" t="e">
        <f>Y229/($B229*3)</f>
        <v>#REF!</v>
      </c>
      <c r="AA229" s="644" t="e">
        <f>'UBS Jardim Julieta'!#REF!</f>
        <v>#REF!</v>
      </c>
      <c r="AB229" s="608" t="e">
        <f t="shared" si="561"/>
        <v>#REF!</v>
      </c>
      <c r="AC229" s="644" t="e">
        <f>'UBS Jardim Julieta'!#REF!</f>
        <v>#REF!</v>
      </c>
      <c r="AD229" s="608" t="e">
        <f t="shared" si="562"/>
        <v>#REF!</v>
      </c>
      <c r="AE229" s="644" t="e">
        <f>'UBS Jardim Julieta'!#REF!</f>
        <v>#REF!</v>
      </c>
      <c r="AF229" s="608" t="e">
        <f t="shared" si="563"/>
        <v>#REF!</v>
      </c>
      <c r="AG229" s="99" t="e">
        <f>SUM(AA229,AC229,AE229)</f>
        <v>#REF!</v>
      </c>
      <c r="AH229" s="626" t="e">
        <f>AG229/($B229*3)</f>
        <v>#REF!</v>
      </c>
    </row>
    <row r="230" spans="1:34" ht="16.5" thickBot="1" x14ac:dyDescent="0.3">
      <c r="A230" s="5" t="s">
        <v>341</v>
      </c>
      <c r="B230" s="655">
        <f>SUM(B227:B229)</f>
        <v>1452</v>
      </c>
      <c r="C230" s="7">
        <f>SUM(C227:C229)</f>
        <v>802</v>
      </c>
      <c r="D230" s="21">
        <f t="shared" si="553"/>
        <v>0.55234159779614322</v>
      </c>
      <c r="E230" s="7" t="e">
        <f>SUM(E227:E229)</f>
        <v>#REF!</v>
      </c>
      <c r="F230" s="21" t="e">
        <f t="shared" si="554"/>
        <v>#REF!</v>
      </c>
      <c r="G230" s="7" t="e">
        <f>SUM(G227:G229)</f>
        <v>#REF!</v>
      </c>
      <c r="H230" s="21" t="e">
        <f t="shared" si="555"/>
        <v>#REF!</v>
      </c>
      <c r="I230" s="71" t="e">
        <f>SUM(C230,E230,G230)</f>
        <v>#REF!</v>
      </c>
      <c r="J230" s="654" t="e">
        <f>I230/($B230*3)</f>
        <v>#REF!</v>
      </c>
      <c r="K230" s="638" t="e">
        <f>SUM(K227:K229)</f>
        <v>#REF!</v>
      </c>
      <c r="L230" s="653" t="e">
        <f t="shared" si="555"/>
        <v>#REF!</v>
      </c>
      <c r="M230" s="638" t="e">
        <f t="shared" ref="M230" si="564">SUM(M227:M229)</f>
        <v>#REF!</v>
      </c>
      <c r="N230" s="653" t="e">
        <f t="shared" si="556"/>
        <v>#REF!</v>
      </c>
      <c r="O230" s="638" t="e">
        <f t="shared" ref="O230" si="565">SUM(O227:O229)</f>
        <v>#REF!</v>
      </c>
      <c r="P230" s="653" t="e">
        <f t="shared" si="557"/>
        <v>#REF!</v>
      </c>
      <c r="Q230" s="71" t="e">
        <f>SUM(K230,M230,O230)</f>
        <v>#REF!</v>
      </c>
      <c r="R230" s="654" t="e">
        <f>Q230/($B230*3)</f>
        <v>#REF!</v>
      </c>
      <c r="S230" s="638" t="e">
        <f>SUM(S227:S229)</f>
        <v>#REF!</v>
      </c>
      <c r="T230" s="653" t="e">
        <f t="shared" si="558"/>
        <v>#REF!</v>
      </c>
      <c r="U230" s="638" t="e">
        <f t="shared" ref="U230" si="566">SUM(U227:U229)</f>
        <v>#REF!</v>
      </c>
      <c r="V230" s="653" t="e">
        <f t="shared" si="559"/>
        <v>#REF!</v>
      </c>
      <c r="W230" s="638" t="e">
        <f t="shared" ref="W230" si="567">SUM(W227:W229)</f>
        <v>#REF!</v>
      </c>
      <c r="X230" s="653" t="e">
        <f t="shared" si="560"/>
        <v>#REF!</v>
      </c>
      <c r="Y230" s="71" t="e">
        <f>SUM(S230,U230,W230)</f>
        <v>#REF!</v>
      </c>
      <c r="Z230" s="654" t="e">
        <f>Y230/($B230*3)</f>
        <v>#REF!</v>
      </c>
      <c r="AA230" s="638" t="e">
        <f>SUM(AA227:AA229)</f>
        <v>#REF!</v>
      </c>
      <c r="AB230" s="653" t="e">
        <f t="shared" si="561"/>
        <v>#REF!</v>
      </c>
      <c r="AC230" s="638" t="e">
        <f t="shared" ref="AC230" si="568">SUM(AC227:AC229)</f>
        <v>#REF!</v>
      </c>
      <c r="AD230" s="653" t="e">
        <f t="shared" si="562"/>
        <v>#REF!</v>
      </c>
      <c r="AE230" s="638" t="e">
        <f t="shared" ref="AE230" si="569">SUM(AE227:AE229)</f>
        <v>#REF!</v>
      </c>
      <c r="AF230" s="653" t="e">
        <f t="shared" si="563"/>
        <v>#REF!</v>
      </c>
      <c r="AG230" s="71" t="e">
        <f>SUM(AA230,AC230,AE230)</f>
        <v>#REF!</v>
      </c>
      <c r="AH230" s="654" t="e">
        <f>AG230/($B230*3)</f>
        <v>#REF!</v>
      </c>
    </row>
    <row r="232" spans="1:34" x14ac:dyDescent="0.25">
      <c r="A232" s="1009" t="s">
        <v>455</v>
      </c>
      <c r="B232" s="1001"/>
      <c r="C232" s="1001"/>
      <c r="D232" s="1001"/>
      <c r="E232" s="1001"/>
      <c r="F232" s="1001"/>
      <c r="G232" s="1001"/>
      <c r="H232" s="1001"/>
      <c r="I232" s="1001"/>
      <c r="J232" s="1001"/>
      <c r="K232" s="1001"/>
      <c r="L232" s="1001"/>
      <c r="M232" s="1001"/>
      <c r="N232" s="1001"/>
      <c r="O232" s="1001"/>
      <c r="P232" s="1001"/>
      <c r="Q232" s="1001"/>
      <c r="R232" s="1001"/>
      <c r="S232" s="1001"/>
      <c r="T232" s="1001"/>
      <c r="U232" s="1001"/>
      <c r="V232" s="1001"/>
      <c r="W232" s="1001"/>
      <c r="X232" s="1001"/>
      <c r="Y232" s="1001"/>
      <c r="Z232" s="1001"/>
    </row>
    <row r="233" spans="1:34" ht="24.75" thickBot="1" x14ac:dyDescent="0.3">
      <c r="A233" s="13" t="s">
        <v>14</v>
      </c>
      <c r="B233" s="11" t="s">
        <v>164</v>
      </c>
      <c r="C233" s="13" t="s">
        <v>423</v>
      </c>
      <c r="D233" s="14" t="s">
        <v>1</v>
      </c>
      <c r="E233" s="13" t="s">
        <v>424</v>
      </c>
      <c r="F233" s="14" t="s">
        <v>1</v>
      </c>
      <c r="G233" s="13" t="s">
        <v>425</v>
      </c>
      <c r="H233" s="14" t="s">
        <v>1</v>
      </c>
      <c r="I233" s="86" t="s">
        <v>403</v>
      </c>
      <c r="J233" s="12" t="s">
        <v>192</v>
      </c>
      <c r="K233" s="13" t="s">
        <v>426</v>
      </c>
      <c r="L233" s="14" t="s">
        <v>1</v>
      </c>
      <c r="M233" s="13" t="s">
        <v>427</v>
      </c>
      <c r="N233" s="14" t="s">
        <v>1</v>
      </c>
      <c r="O233" s="13" t="s">
        <v>428</v>
      </c>
      <c r="P233" s="14" t="s">
        <v>1</v>
      </c>
      <c r="Q233" s="86" t="s">
        <v>403</v>
      </c>
      <c r="R233" s="12" t="s">
        <v>192</v>
      </c>
      <c r="S233" s="13" t="s">
        <v>429</v>
      </c>
      <c r="T233" s="14" t="s">
        <v>1</v>
      </c>
      <c r="U233" s="13" t="s">
        <v>430</v>
      </c>
      <c r="V233" s="14" t="s">
        <v>1</v>
      </c>
      <c r="W233" s="13" t="s">
        <v>431</v>
      </c>
      <c r="X233" s="14" t="s">
        <v>1</v>
      </c>
      <c r="Y233" s="86" t="s">
        <v>403</v>
      </c>
      <c r="Z233" s="12" t="s">
        <v>192</v>
      </c>
      <c r="AA233" s="13" t="s">
        <v>432</v>
      </c>
      <c r="AB233" s="14" t="s">
        <v>1</v>
      </c>
      <c r="AC233" s="13" t="s">
        <v>433</v>
      </c>
      <c r="AD233" s="14" t="s">
        <v>1</v>
      </c>
      <c r="AE233" s="13" t="s">
        <v>434</v>
      </c>
      <c r="AF233" s="14" t="s">
        <v>1</v>
      </c>
      <c r="AG233" s="86" t="s">
        <v>403</v>
      </c>
      <c r="AH233" s="12" t="s">
        <v>192</v>
      </c>
    </row>
    <row r="234" spans="1:34" ht="17.25" thickTop="1" thickBot="1" x14ac:dyDescent="0.3">
      <c r="A234" s="167" t="s">
        <v>135</v>
      </c>
      <c r="B234" s="596">
        <f>'CAPS INF II VM-VG'!B9</f>
        <v>155</v>
      </c>
      <c r="C234" s="169">
        <f>'CAPS INF II VM-VG'!C9</f>
        <v>270</v>
      </c>
      <c r="D234" s="160">
        <f t="shared" ref="D234" si="570">C234/$B234</f>
        <v>1.7419354838709677</v>
      </c>
      <c r="E234" s="169" t="e">
        <f>'CAPS INF II VM-VG'!#REF!</f>
        <v>#REF!</v>
      </c>
      <c r="F234" s="160" t="e">
        <f t="shared" ref="F234" si="571">E234/$B234</f>
        <v>#REF!</v>
      </c>
      <c r="G234" s="169" t="e">
        <f>'CAPS INF II VM-VG'!#REF!</f>
        <v>#REF!</v>
      </c>
      <c r="H234" s="160" t="e">
        <f t="shared" ref="H234:L234" si="572">G234/$B234</f>
        <v>#REF!</v>
      </c>
      <c r="I234" s="170" t="e">
        <f>SUM(C234,E234,G234)</f>
        <v>#REF!</v>
      </c>
      <c r="J234" s="632" t="e">
        <f>I234/($B234*3)</f>
        <v>#REF!</v>
      </c>
      <c r="K234" s="651" t="e">
        <f>'CAPS INF II VM-VG'!#REF!</f>
        <v>#REF!</v>
      </c>
      <c r="L234" s="613" t="e">
        <f t="shared" si="572"/>
        <v>#REF!</v>
      </c>
      <c r="M234" s="651" t="e">
        <f>'CAPS INF II VM-VG'!#REF!</f>
        <v>#REF!</v>
      </c>
      <c r="N234" s="613" t="e">
        <f t="shared" ref="N234" si="573">M234/$B234</f>
        <v>#REF!</v>
      </c>
      <c r="O234" s="651" t="e">
        <f>'CAPS INF II VM-VG'!#REF!</f>
        <v>#REF!</v>
      </c>
      <c r="P234" s="613" t="e">
        <f t="shared" ref="P234" si="574">O234/$B234</f>
        <v>#REF!</v>
      </c>
      <c r="Q234" s="170" t="e">
        <f>SUM(K234,M234,O234)</f>
        <v>#REF!</v>
      </c>
      <c r="R234" s="632" t="e">
        <f>Q234/($B234*3)</f>
        <v>#REF!</v>
      </c>
      <c r="S234" s="651" t="e">
        <f>'CAPS INF II VM-VG'!#REF!</f>
        <v>#REF!</v>
      </c>
      <c r="T234" s="613" t="e">
        <f t="shared" ref="T234" si="575">S234/$B234</f>
        <v>#REF!</v>
      </c>
      <c r="U234" s="651" t="e">
        <f>'CAPS INF II VM-VG'!#REF!</f>
        <v>#REF!</v>
      </c>
      <c r="V234" s="613" t="e">
        <f t="shared" ref="V234" si="576">U234/$B234</f>
        <v>#REF!</v>
      </c>
      <c r="W234" s="651" t="e">
        <f>'CAPS INF II VM-VG'!#REF!</f>
        <v>#REF!</v>
      </c>
      <c r="X234" s="613" t="e">
        <f t="shared" ref="X234" si="577">W234/$B234</f>
        <v>#REF!</v>
      </c>
      <c r="Y234" s="170" t="e">
        <f>SUM(S234,U234,W234)</f>
        <v>#REF!</v>
      </c>
      <c r="Z234" s="632" t="e">
        <f>Y234/($B234*3)</f>
        <v>#REF!</v>
      </c>
      <c r="AA234" s="651" t="e">
        <f>'CAPS INF II VM-VG'!#REF!</f>
        <v>#REF!</v>
      </c>
      <c r="AB234" s="613" t="e">
        <f t="shared" ref="AB234" si="578">AA234/$B234</f>
        <v>#REF!</v>
      </c>
      <c r="AC234" s="651" t="e">
        <f>'CAPS INF II VM-VG'!#REF!</f>
        <v>#REF!</v>
      </c>
      <c r="AD234" s="613" t="e">
        <f t="shared" ref="AD234" si="579">AC234/$B234</f>
        <v>#REF!</v>
      </c>
      <c r="AE234" s="651" t="e">
        <f>'CAPS INF II VM-VG'!#REF!</f>
        <v>#REF!</v>
      </c>
      <c r="AF234" s="613" t="e">
        <f t="shared" ref="AF234" si="580">AE234/$B234</f>
        <v>#REF!</v>
      </c>
      <c r="AG234" s="170" t="e">
        <f>SUM(AA234,AC234,AE234)</f>
        <v>#REF!</v>
      </c>
      <c r="AH234" s="632" t="e">
        <f>AG234/($B234*3)</f>
        <v>#REF!</v>
      </c>
    </row>
    <row r="235" spans="1:34" ht="16.5" thickBot="1" x14ac:dyDescent="0.3">
      <c r="A235" s="5" t="s">
        <v>367</v>
      </c>
      <c r="B235" s="655">
        <f>SUM(B234:B234)</f>
        <v>155</v>
      </c>
      <c r="C235" s="7">
        <f>SUM(C234:C234)</f>
        <v>270</v>
      </c>
      <c r="D235" s="21" t="e">
        <f>C235/$B$199</f>
        <v>#DIV/0!</v>
      </c>
      <c r="E235" s="7" t="e">
        <f>SUM(E234:E234)</f>
        <v>#REF!</v>
      </c>
      <c r="F235" s="21" t="e">
        <f>E235/$B$199</f>
        <v>#REF!</v>
      </c>
      <c r="G235" s="7" t="e">
        <f>SUM(G234:G234)</f>
        <v>#REF!</v>
      </c>
      <c r="H235" s="21" t="e">
        <f>G235/$B$199</f>
        <v>#REF!</v>
      </c>
      <c r="I235" s="71" t="e">
        <f>SUM(C235,E235,G235)</f>
        <v>#REF!</v>
      </c>
      <c r="J235" s="654" t="e">
        <f>I235/($B235*3)</f>
        <v>#REF!</v>
      </c>
      <c r="K235" s="638" t="e">
        <f>SUM(K234:K234)</f>
        <v>#REF!</v>
      </c>
      <c r="L235" s="653" t="e">
        <f>K235/$B$199</f>
        <v>#REF!</v>
      </c>
      <c r="M235" s="638" t="e">
        <f t="shared" ref="M235" si="581">SUM(M234:M234)</f>
        <v>#REF!</v>
      </c>
      <c r="N235" s="653" t="e">
        <f>M235/$B$199</f>
        <v>#REF!</v>
      </c>
      <c r="O235" s="638" t="e">
        <f t="shared" ref="O235" si="582">SUM(O234:O234)</f>
        <v>#REF!</v>
      </c>
      <c r="P235" s="653" t="e">
        <f>O235/$B$199</f>
        <v>#REF!</v>
      </c>
      <c r="Q235" s="71" t="e">
        <f>SUM(K235,M235,O235)</f>
        <v>#REF!</v>
      </c>
      <c r="R235" s="654" t="e">
        <f>Q235/($B235*3)</f>
        <v>#REF!</v>
      </c>
      <c r="S235" s="638" t="e">
        <f>SUM(S234:S234)</f>
        <v>#REF!</v>
      </c>
      <c r="T235" s="653" t="e">
        <f>S235/$B$199</f>
        <v>#REF!</v>
      </c>
      <c r="U235" s="638" t="e">
        <f t="shared" ref="U235" si="583">SUM(U234:U234)</f>
        <v>#REF!</v>
      </c>
      <c r="V235" s="653" t="e">
        <f>U235/$B$199</f>
        <v>#REF!</v>
      </c>
      <c r="W235" s="638" t="e">
        <f t="shared" ref="W235" si="584">SUM(W234:W234)</f>
        <v>#REF!</v>
      </c>
      <c r="X235" s="653" t="e">
        <f>W235/$B$199</f>
        <v>#REF!</v>
      </c>
      <c r="Y235" s="71" t="e">
        <f>SUM(S235,U235,W235)</f>
        <v>#REF!</v>
      </c>
      <c r="Z235" s="654" t="e">
        <f>Y235/($B235*3)</f>
        <v>#REF!</v>
      </c>
      <c r="AA235" s="638" t="e">
        <f>SUM(AA234:AA234)</f>
        <v>#REF!</v>
      </c>
      <c r="AB235" s="653" t="e">
        <f>AA235/$B$199</f>
        <v>#REF!</v>
      </c>
      <c r="AC235" s="638" t="e">
        <f t="shared" ref="AC235" si="585">SUM(AC234:AC234)</f>
        <v>#REF!</v>
      </c>
      <c r="AD235" s="653" t="e">
        <f>AC235/$B$199</f>
        <v>#REF!</v>
      </c>
      <c r="AE235" s="638" t="e">
        <f t="shared" ref="AE235" si="586">SUM(AE234:AE234)</f>
        <v>#REF!</v>
      </c>
      <c r="AF235" s="653" t="e">
        <f>AE235/$B$199</f>
        <v>#REF!</v>
      </c>
      <c r="AG235" s="71" t="e">
        <f>SUM(AA235,AC235,AE235)</f>
        <v>#REF!</v>
      </c>
      <c r="AH235" s="654" t="e">
        <f>AG235/($B235*3)</f>
        <v>#REF!</v>
      </c>
    </row>
    <row r="237" spans="1:34" x14ac:dyDescent="0.25">
      <c r="A237" s="1009" t="s">
        <v>456</v>
      </c>
      <c r="B237" s="1001"/>
      <c r="C237" s="1001"/>
      <c r="D237" s="1001"/>
      <c r="E237" s="1001"/>
      <c r="F237" s="1001"/>
      <c r="G237" s="1001"/>
      <c r="H237" s="1001"/>
      <c r="I237" s="1001"/>
      <c r="J237" s="1001"/>
      <c r="K237" s="1001"/>
      <c r="L237" s="1001"/>
      <c r="M237" s="1001"/>
      <c r="N237" s="1001"/>
      <c r="O237" s="1001"/>
      <c r="P237" s="1001"/>
      <c r="Q237" s="1001"/>
      <c r="R237" s="1001"/>
      <c r="S237" s="1001"/>
      <c r="T237" s="1001"/>
      <c r="U237" s="1001"/>
      <c r="V237" s="1001"/>
      <c r="W237" s="1001"/>
      <c r="X237" s="1001"/>
      <c r="Y237" s="1001"/>
      <c r="Z237" s="1001"/>
    </row>
    <row r="238" spans="1:34" ht="24.75" thickBot="1" x14ac:dyDescent="0.3">
      <c r="A238" s="13" t="s">
        <v>14</v>
      </c>
      <c r="B238" s="11" t="s">
        <v>164</v>
      </c>
      <c r="C238" s="13" t="s">
        <v>423</v>
      </c>
      <c r="D238" s="14" t="s">
        <v>1</v>
      </c>
      <c r="E238" s="13" t="s">
        <v>424</v>
      </c>
      <c r="F238" s="14" t="s">
        <v>1</v>
      </c>
      <c r="G238" s="13" t="s">
        <v>425</v>
      </c>
      <c r="H238" s="14" t="s">
        <v>1</v>
      </c>
      <c r="I238" s="86" t="s">
        <v>403</v>
      </c>
      <c r="J238" s="12" t="s">
        <v>192</v>
      </c>
      <c r="K238" s="13" t="s">
        <v>426</v>
      </c>
      <c r="L238" s="14" t="s">
        <v>1</v>
      </c>
      <c r="M238" s="13" t="s">
        <v>427</v>
      </c>
      <c r="N238" s="14" t="s">
        <v>1</v>
      </c>
      <c r="O238" s="13" t="s">
        <v>428</v>
      </c>
      <c r="P238" s="14" t="s">
        <v>1</v>
      </c>
      <c r="Q238" s="86" t="s">
        <v>403</v>
      </c>
      <c r="R238" s="12" t="s">
        <v>192</v>
      </c>
      <c r="S238" s="13" t="s">
        <v>429</v>
      </c>
      <c r="T238" s="14" t="s">
        <v>1</v>
      </c>
      <c r="U238" s="13" t="s">
        <v>430</v>
      </c>
      <c r="V238" s="14" t="s">
        <v>1</v>
      </c>
      <c r="W238" s="13" t="s">
        <v>431</v>
      </c>
      <c r="X238" s="14" t="s">
        <v>1</v>
      </c>
      <c r="Y238" s="86" t="s">
        <v>403</v>
      </c>
      <c r="Z238" s="12" t="s">
        <v>192</v>
      </c>
      <c r="AA238" s="13" t="s">
        <v>432</v>
      </c>
      <c r="AB238" s="14" t="s">
        <v>1</v>
      </c>
      <c r="AC238" s="13" t="s">
        <v>433</v>
      </c>
      <c r="AD238" s="14" t="s">
        <v>1</v>
      </c>
      <c r="AE238" s="13" t="s">
        <v>434</v>
      </c>
      <c r="AF238" s="14" t="s">
        <v>1</v>
      </c>
      <c r="AG238" s="86" t="s">
        <v>403</v>
      </c>
      <c r="AH238" s="12" t="s">
        <v>192</v>
      </c>
    </row>
    <row r="239" spans="1:34" thickTop="1" x14ac:dyDescent="0.25">
      <c r="A239" s="2" t="str">
        <f>'HORA CERTA'!A9</f>
        <v>Angiologista (consulta) - 12hrs</v>
      </c>
      <c r="B239" s="4">
        <f>'HORA CERTA'!B9</f>
        <v>396</v>
      </c>
      <c r="C239" s="685">
        <f>'HORA CERTA'!C9</f>
        <v>321</v>
      </c>
      <c r="D239" s="19" t="e">
        <f>'HORA CERTA'!#REF!</f>
        <v>#REF!</v>
      </c>
      <c r="E239" s="3" t="e">
        <f>'HORA CERTA'!#REF!</f>
        <v>#REF!</v>
      </c>
      <c r="F239" s="19" t="e">
        <f>'HORA CERTA'!#REF!</f>
        <v>#REF!</v>
      </c>
      <c r="G239" s="3" t="e">
        <f>'HORA CERTA'!#REF!</f>
        <v>#REF!</v>
      </c>
      <c r="H239" s="19" t="e">
        <f>'HORA CERTA'!#REF!</f>
        <v>#REF!</v>
      </c>
      <c r="I239" s="69" t="e">
        <f>'HORA CERTA'!#REF!</f>
        <v>#REF!</v>
      </c>
      <c r="J239" s="172" t="e">
        <f>'HORA CERTA'!#REF!</f>
        <v>#REF!</v>
      </c>
      <c r="K239" s="3" t="e">
        <f>'HORA CERTA'!#REF!</f>
        <v>#REF!</v>
      </c>
      <c r="L239" s="19" t="e">
        <f>'HORA CERTA'!#REF!</f>
        <v>#REF!</v>
      </c>
      <c r="M239" s="3" t="e">
        <f>'HORA CERTA'!#REF!</f>
        <v>#REF!</v>
      </c>
      <c r="N239" s="19" t="e">
        <f>'HORA CERTA'!#REF!</f>
        <v>#REF!</v>
      </c>
      <c r="O239" s="3" t="e">
        <f>'HORA CERTA'!#REF!</f>
        <v>#REF!</v>
      </c>
      <c r="P239" s="19" t="e">
        <f>'HORA CERTA'!#REF!</f>
        <v>#REF!</v>
      </c>
      <c r="Q239" s="69" t="e">
        <f>'HORA CERTA'!#REF!</f>
        <v>#REF!</v>
      </c>
      <c r="R239" s="172" t="e">
        <f>'HORA CERTA'!#REF!</f>
        <v>#REF!</v>
      </c>
      <c r="S239" s="3" t="e">
        <f>'HORA CERTA'!#REF!</f>
        <v>#REF!</v>
      </c>
      <c r="T239" s="19" t="e">
        <f>'HORA CERTA'!#REF!</f>
        <v>#REF!</v>
      </c>
      <c r="U239" s="3" t="e">
        <f>'HORA CERTA'!#REF!</f>
        <v>#REF!</v>
      </c>
      <c r="V239" s="19" t="e">
        <f>'HORA CERTA'!#REF!</f>
        <v>#REF!</v>
      </c>
      <c r="W239" s="3" t="e">
        <f>'HORA CERTA'!#REF!</f>
        <v>#REF!</v>
      </c>
      <c r="X239" s="19" t="e">
        <f>'HORA CERTA'!#REF!</f>
        <v>#REF!</v>
      </c>
      <c r="Y239" s="69" t="e">
        <f>'HORA CERTA'!#REF!</f>
        <v>#REF!</v>
      </c>
      <c r="Z239" s="172" t="e">
        <f>'HORA CERTA'!#REF!</f>
        <v>#REF!</v>
      </c>
      <c r="AA239" s="3" t="e">
        <f>'HORA CERTA'!#REF!</f>
        <v>#REF!</v>
      </c>
      <c r="AB239" s="19" t="e">
        <f>'HORA CERTA'!#REF!</f>
        <v>#REF!</v>
      </c>
      <c r="AC239" s="3" t="e">
        <f>'HORA CERTA'!#REF!</f>
        <v>#REF!</v>
      </c>
      <c r="AD239" s="19" t="e">
        <f>'HORA CERTA'!#REF!</f>
        <v>#REF!</v>
      </c>
      <c r="AE239" s="3" t="e">
        <f>'HORA CERTA'!#REF!</f>
        <v>#REF!</v>
      </c>
      <c r="AF239" s="19">
        <f>'HORA CERTA'!L9</f>
        <v>1980</v>
      </c>
      <c r="AG239" s="69">
        <f>'HORA CERTA'!M9</f>
        <v>1859</v>
      </c>
      <c r="AH239" s="172">
        <f>'HORA CERTA'!N9</f>
        <v>0.93888888888888888</v>
      </c>
    </row>
    <row r="240" spans="1:34" ht="15" x14ac:dyDescent="0.25">
      <c r="A240" s="2" t="str">
        <f>'HORA CERTA'!A10</f>
        <v>Cardiologista (consulta) - 12hrs</v>
      </c>
      <c r="B240" s="4">
        <f>'HORA CERTA'!B10</f>
        <v>792</v>
      </c>
      <c r="C240" s="685">
        <f>'HORA CERTA'!C10</f>
        <v>478</v>
      </c>
      <c r="D240" s="19" t="e">
        <f>'HORA CERTA'!#REF!</f>
        <v>#REF!</v>
      </c>
      <c r="E240" s="3" t="e">
        <f>'HORA CERTA'!#REF!</f>
        <v>#REF!</v>
      </c>
      <c r="F240" s="19" t="e">
        <f>'HORA CERTA'!#REF!</f>
        <v>#REF!</v>
      </c>
      <c r="G240" s="3" t="e">
        <f>'HORA CERTA'!#REF!</f>
        <v>#REF!</v>
      </c>
      <c r="H240" s="19" t="e">
        <f>'HORA CERTA'!#REF!</f>
        <v>#REF!</v>
      </c>
      <c r="I240" s="69" t="e">
        <f>'HORA CERTA'!#REF!</f>
        <v>#REF!</v>
      </c>
      <c r="J240" s="172" t="e">
        <f>'HORA CERTA'!#REF!</f>
        <v>#REF!</v>
      </c>
      <c r="K240" s="3" t="e">
        <f>'HORA CERTA'!#REF!</f>
        <v>#REF!</v>
      </c>
      <c r="L240" s="19" t="e">
        <f>'HORA CERTA'!#REF!</f>
        <v>#REF!</v>
      </c>
      <c r="M240" s="3" t="e">
        <f>'HORA CERTA'!#REF!</f>
        <v>#REF!</v>
      </c>
      <c r="N240" s="19" t="e">
        <f>'HORA CERTA'!#REF!</f>
        <v>#REF!</v>
      </c>
      <c r="O240" s="3" t="e">
        <f>'HORA CERTA'!#REF!</f>
        <v>#REF!</v>
      </c>
      <c r="P240" s="19" t="e">
        <f>'HORA CERTA'!#REF!</f>
        <v>#REF!</v>
      </c>
      <c r="Q240" s="69" t="e">
        <f>'HORA CERTA'!#REF!</f>
        <v>#REF!</v>
      </c>
      <c r="R240" s="172" t="e">
        <f>'HORA CERTA'!#REF!</f>
        <v>#REF!</v>
      </c>
      <c r="S240" s="3" t="e">
        <f>'HORA CERTA'!#REF!</f>
        <v>#REF!</v>
      </c>
      <c r="T240" s="19" t="e">
        <f>'HORA CERTA'!#REF!</f>
        <v>#REF!</v>
      </c>
      <c r="U240" s="3" t="e">
        <f>'HORA CERTA'!#REF!</f>
        <v>#REF!</v>
      </c>
      <c r="V240" s="19" t="e">
        <f>'HORA CERTA'!#REF!</f>
        <v>#REF!</v>
      </c>
      <c r="W240" s="3" t="e">
        <f>'HORA CERTA'!#REF!</f>
        <v>#REF!</v>
      </c>
      <c r="X240" s="19" t="e">
        <f>'HORA CERTA'!#REF!</f>
        <v>#REF!</v>
      </c>
      <c r="Y240" s="69" t="e">
        <f>'HORA CERTA'!#REF!</f>
        <v>#REF!</v>
      </c>
      <c r="Z240" s="172" t="e">
        <f>'HORA CERTA'!#REF!</f>
        <v>#REF!</v>
      </c>
      <c r="AA240" s="3" t="e">
        <f>'HORA CERTA'!#REF!</f>
        <v>#REF!</v>
      </c>
      <c r="AB240" s="19" t="e">
        <f>'HORA CERTA'!#REF!</f>
        <v>#REF!</v>
      </c>
      <c r="AC240" s="3" t="e">
        <f>'HORA CERTA'!#REF!</f>
        <v>#REF!</v>
      </c>
      <c r="AD240" s="19" t="e">
        <f>'HORA CERTA'!#REF!</f>
        <v>#REF!</v>
      </c>
      <c r="AE240" s="3" t="e">
        <f>'HORA CERTA'!#REF!</f>
        <v>#REF!</v>
      </c>
      <c r="AF240" s="19">
        <f>'HORA CERTA'!L10</f>
        <v>3960</v>
      </c>
      <c r="AG240" s="69">
        <f>'HORA CERTA'!M10</f>
        <v>2501</v>
      </c>
      <c r="AH240" s="172">
        <f>'HORA CERTA'!N10</f>
        <v>0.63156565656565655</v>
      </c>
    </row>
    <row r="241" spans="1:34" ht="15" x14ac:dyDescent="0.25">
      <c r="A241" s="705" t="str">
        <f>'HORA CERTA'!A21</f>
        <v>Cirurgia Geral (consulta) - 12hrs</v>
      </c>
      <c r="B241" s="699" t="str">
        <f>'HORA CERTA'!B21</f>
        <v>s/ meta</v>
      </c>
      <c r="C241" s="685">
        <f>'HORA CERTA'!C21</f>
        <v>1312</v>
      </c>
      <c r="D241" s="700" t="e">
        <f>'HORA CERTA'!#REF!</f>
        <v>#REF!</v>
      </c>
      <c r="E241" s="685" t="e">
        <f>'HORA CERTA'!#REF!</f>
        <v>#REF!</v>
      </c>
      <c r="F241" s="700" t="e">
        <f>'HORA CERTA'!#REF!</f>
        <v>#REF!</v>
      </c>
      <c r="G241" s="685" t="e">
        <f>'HORA CERTA'!#REF!</f>
        <v>#REF!</v>
      </c>
      <c r="H241" s="700" t="e">
        <f>'HORA CERTA'!#REF!</f>
        <v>#REF!</v>
      </c>
      <c r="I241" s="701" t="e">
        <f>'HORA CERTA'!#REF!</f>
        <v>#REF!</v>
      </c>
      <c r="J241" s="702" t="e">
        <f>'HORA CERTA'!#REF!</f>
        <v>#REF!</v>
      </c>
      <c r="K241" s="685" t="e">
        <f>'HORA CERTA'!#REF!</f>
        <v>#REF!</v>
      </c>
      <c r="L241" s="700" t="e">
        <f>'HORA CERTA'!#REF!</f>
        <v>#REF!</v>
      </c>
      <c r="M241" s="685" t="e">
        <f>'HORA CERTA'!#REF!</f>
        <v>#REF!</v>
      </c>
      <c r="N241" s="700" t="e">
        <f>'HORA CERTA'!#REF!</f>
        <v>#REF!</v>
      </c>
      <c r="O241" s="685" t="e">
        <f>'HORA CERTA'!#REF!</f>
        <v>#REF!</v>
      </c>
      <c r="P241" s="700" t="e">
        <f>'HORA CERTA'!#REF!</f>
        <v>#REF!</v>
      </c>
      <c r="Q241" s="701" t="e">
        <f>'HORA CERTA'!#REF!</f>
        <v>#REF!</v>
      </c>
      <c r="R241" s="702" t="e">
        <f>'HORA CERTA'!#REF!</f>
        <v>#REF!</v>
      </c>
      <c r="S241" s="685" t="e">
        <f>'HORA CERTA'!#REF!</f>
        <v>#REF!</v>
      </c>
      <c r="T241" s="700" t="e">
        <f>'HORA CERTA'!#REF!</f>
        <v>#REF!</v>
      </c>
      <c r="U241" s="685" t="e">
        <f>'HORA CERTA'!#REF!</f>
        <v>#REF!</v>
      </c>
      <c r="V241" s="700" t="e">
        <f>'HORA CERTA'!#REF!</f>
        <v>#REF!</v>
      </c>
      <c r="W241" s="685" t="e">
        <f>'HORA CERTA'!#REF!</f>
        <v>#REF!</v>
      </c>
      <c r="X241" s="700" t="e">
        <f>'HORA CERTA'!#REF!</f>
        <v>#REF!</v>
      </c>
      <c r="Y241" s="701" t="e">
        <f>'HORA CERTA'!#REF!</f>
        <v>#REF!</v>
      </c>
      <c r="Z241" s="702" t="e">
        <f>'HORA CERTA'!#REF!</f>
        <v>#REF!</v>
      </c>
      <c r="AA241" s="685" t="e">
        <f>'HORA CERTA'!#REF!</f>
        <v>#REF!</v>
      </c>
      <c r="AB241" s="700" t="e">
        <f>'HORA CERTA'!#REF!</f>
        <v>#REF!</v>
      </c>
      <c r="AC241" s="685" t="e">
        <f>'HORA CERTA'!#REF!</f>
        <v>#REF!</v>
      </c>
      <c r="AD241" s="700" t="e">
        <f>'HORA CERTA'!#REF!</f>
        <v>#REF!</v>
      </c>
      <c r="AE241" s="685" t="e">
        <f>'HORA CERTA'!#REF!</f>
        <v>#REF!</v>
      </c>
      <c r="AF241" s="700" t="str">
        <f>'HORA CERTA'!L21</f>
        <v>s/ meta</v>
      </c>
      <c r="AG241" s="701">
        <f>'HORA CERTA'!M21</f>
        <v>9105</v>
      </c>
      <c r="AH241" s="702" t="str">
        <f>'HORA CERTA'!N21</f>
        <v>-</v>
      </c>
    </row>
    <row r="242" spans="1:34" ht="15" x14ac:dyDescent="0.25">
      <c r="A242" s="705" t="str">
        <f>'HORA CERTA'!A22</f>
        <v>Cirurgia Pediátrica (consulta) - 12hrs</v>
      </c>
      <c r="B242" s="699" t="str">
        <f>'HORA CERTA'!B22</f>
        <v>s/ meta</v>
      </c>
      <c r="C242" s="685">
        <f>'HORA CERTA'!C22</f>
        <v>88</v>
      </c>
      <c r="D242" s="700" t="e">
        <f>'HORA CERTA'!#REF!</f>
        <v>#REF!</v>
      </c>
      <c r="E242" s="685" t="e">
        <f>'HORA CERTA'!#REF!</f>
        <v>#REF!</v>
      </c>
      <c r="F242" s="700" t="e">
        <f>'HORA CERTA'!#REF!</f>
        <v>#REF!</v>
      </c>
      <c r="G242" s="685" t="e">
        <f>'HORA CERTA'!#REF!</f>
        <v>#REF!</v>
      </c>
      <c r="H242" s="700" t="e">
        <f>'HORA CERTA'!#REF!</f>
        <v>#REF!</v>
      </c>
      <c r="I242" s="701" t="e">
        <f>'HORA CERTA'!#REF!</f>
        <v>#REF!</v>
      </c>
      <c r="J242" s="702" t="e">
        <f>'HORA CERTA'!#REF!</f>
        <v>#REF!</v>
      </c>
      <c r="K242" s="685" t="e">
        <f>'HORA CERTA'!#REF!</f>
        <v>#REF!</v>
      </c>
      <c r="L242" s="700" t="e">
        <f>'HORA CERTA'!#REF!</f>
        <v>#REF!</v>
      </c>
      <c r="M242" s="685" t="e">
        <f>'HORA CERTA'!#REF!</f>
        <v>#REF!</v>
      </c>
      <c r="N242" s="700" t="e">
        <f>'HORA CERTA'!#REF!</f>
        <v>#REF!</v>
      </c>
      <c r="O242" s="685" t="e">
        <f>'HORA CERTA'!#REF!</f>
        <v>#REF!</v>
      </c>
      <c r="P242" s="700" t="e">
        <f>'HORA CERTA'!#REF!</f>
        <v>#REF!</v>
      </c>
      <c r="Q242" s="701" t="e">
        <f>'HORA CERTA'!#REF!</f>
        <v>#REF!</v>
      </c>
      <c r="R242" s="702" t="e">
        <f>'HORA CERTA'!#REF!</f>
        <v>#REF!</v>
      </c>
      <c r="S242" s="685" t="e">
        <f>'HORA CERTA'!#REF!</f>
        <v>#REF!</v>
      </c>
      <c r="T242" s="700" t="e">
        <f>'HORA CERTA'!#REF!</f>
        <v>#REF!</v>
      </c>
      <c r="U242" s="685" t="e">
        <f>'HORA CERTA'!#REF!</f>
        <v>#REF!</v>
      </c>
      <c r="V242" s="700" t="e">
        <f>'HORA CERTA'!#REF!</f>
        <v>#REF!</v>
      </c>
      <c r="W242" s="685" t="e">
        <f>'HORA CERTA'!#REF!</f>
        <v>#REF!</v>
      </c>
      <c r="X242" s="700" t="e">
        <f>'HORA CERTA'!#REF!</f>
        <v>#REF!</v>
      </c>
      <c r="Y242" s="701" t="e">
        <f>'HORA CERTA'!#REF!</f>
        <v>#REF!</v>
      </c>
      <c r="Z242" s="702" t="e">
        <f>'HORA CERTA'!#REF!</f>
        <v>#REF!</v>
      </c>
      <c r="AA242" s="685" t="e">
        <f>'HORA CERTA'!#REF!</f>
        <v>#REF!</v>
      </c>
      <c r="AB242" s="700" t="e">
        <f>'HORA CERTA'!#REF!</f>
        <v>#REF!</v>
      </c>
      <c r="AC242" s="685" t="e">
        <f>'HORA CERTA'!#REF!</f>
        <v>#REF!</v>
      </c>
      <c r="AD242" s="700" t="e">
        <f>'HORA CERTA'!#REF!</f>
        <v>#REF!</v>
      </c>
      <c r="AE242" s="685" t="e">
        <f>'HORA CERTA'!#REF!</f>
        <v>#REF!</v>
      </c>
      <c r="AF242" s="700" t="str">
        <f>'HORA CERTA'!L22</f>
        <v>s/ meta</v>
      </c>
      <c r="AG242" s="701">
        <f>'HORA CERTA'!M22</f>
        <v>525</v>
      </c>
      <c r="AH242" s="702" t="str">
        <f>'HORA CERTA'!N22</f>
        <v>-</v>
      </c>
    </row>
    <row r="243" spans="1:34" ht="15" x14ac:dyDescent="0.25">
      <c r="A243" s="2" t="str">
        <f>'HORA CERTA'!A11</f>
        <v>Endocrinologista (consulta) - 12hrs</v>
      </c>
      <c r="B243" s="4">
        <f>'HORA CERTA'!B11</f>
        <v>660</v>
      </c>
      <c r="C243" s="685">
        <f>'HORA CERTA'!C11</f>
        <v>596</v>
      </c>
      <c r="D243" s="19" t="e">
        <f>'HORA CERTA'!#REF!</f>
        <v>#REF!</v>
      </c>
      <c r="E243" s="3" t="e">
        <f>'HORA CERTA'!#REF!</f>
        <v>#REF!</v>
      </c>
      <c r="F243" s="19" t="e">
        <f>'HORA CERTA'!#REF!</f>
        <v>#REF!</v>
      </c>
      <c r="G243" s="3" t="e">
        <f>'HORA CERTA'!#REF!</f>
        <v>#REF!</v>
      </c>
      <c r="H243" s="19" t="e">
        <f>'HORA CERTA'!#REF!</f>
        <v>#REF!</v>
      </c>
      <c r="I243" s="69" t="e">
        <f>'HORA CERTA'!#REF!</f>
        <v>#REF!</v>
      </c>
      <c r="J243" s="172" t="e">
        <f>'HORA CERTA'!#REF!</f>
        <v>#REF!</v>
      </c>
      <c r="K243" s="3" t="e">
        <f>'HORA CERTA'!#REF!</f>
        <v>#REF!</v>
      </c>
      <c r="L243" s="19" t="e">
        <f>'HORA CERTA'!#REF!</f>
        <v>#REF!</v>
      </c>
      <c r="M243" s="3" t="e">
        <f>'HORA CERTA'!#REF!</f>
        <v>#REF!</v>
      </c>
      <c r="N243" s="19" t="e">
        <f>'HORA CERTA'!#REF!</f>
        <v>#REF!</v>
      </c>
      <c r="O243" s="3" t="e">
        <f>'HORA CERTA'!#REF!</f>
        <v>#REF!</v>
      </c>
      <c r="P243" s="19" t="e">
        <f>'HORA CERTA'!#REF!</f>
        <v>#REF!</v>
      </c>
      <c r="Q243" s="69" t="e">
        <f>'HORA CERTA'!#REF!</f>
        <v>#REF!</v>
      </c>
      <c r="R243" s="172" t="e">
        <f>'HORA CERTA'!#REF!</f>
        <v>#REF!</v>
      </c>
      <c r="S243" s="3" t="e">
        <f>'HORA CERTA'!#REF!</f>
        <v>#REF!</v>
      </c>
      <c r="T243" s="19" t="e">
        <f>'HORA CERTA'!#REF!</f>
        <v>#REF!</v>
      </c>
      <c r="U243" s="3" t="e">
        <f>'HORA CERTA'!#REF!</f>
        <v>#REF!</v>
      </c>
      <c r="V243" s="19" t="e">
        <f>'HORA CERTA'!#REF!</f>
        <v>#REF!</v>
      </c>
      <c r="W243" s="3" t="e">
        <f>'HORA CERTA'!#REF!</f>
        <v>#REF!</v>
      </c>
      <c r="X243" s="19" t="e">
        <f>'HORA CERTA'!#REF!</f>
        <v>#REF!</v>
      </c>
      <c r="Y243" s="69" t="e">
        <f>'HORA CERTA'!#REF!</f>
        <v>#REF!</v>
      </c>
      <c r="Z243" s="172" t="e">
        <f>'HORA CERTA'!#REF!</f>
        <v>#REF!</v>
      </c>
      <c r="AA243" s="3" t="e">
        <f>'HORA CERTA'!#REF!</f>
        <v>#REF!</v>
      </c>
      <c r="AB243" s="19" t="e">
        <f>'HORA CERTA'!#REF!</f>
        <v>#REF!</v>
      </c>
      <c r="AC243" s="3" t="e">
        <f>'HORA CERTA'!#REF!</f>
        <v>#REF!</v>
      </c>
      <c r="AD243" s="19" t="e">
        <f>'HORA CERTA'!#REF!</f>
        <v>#REF!</v>
      </c>
      <c r="AE243" s="3" t="e">
        <f>'HORA CERTA'!#REF!</f>
        <v>#REF!</v>
      </c>
      <c r="AF243" s="19">
        <f>'HORA CERTA'!L11</f>
        <v>3300</v>
      </c>
      <c r="AG243" s="69">
        <f>'HORA CERTA'!M11</f>
        <v>3106</v>
      </c>
      <c r="AH243" s="172">
        <f>'HORA CERTA'!N11</f>
        <v>0.94121212121212117</v>
      </c>
    </row>
    <row r="244" spans="1:34" ht="15" x14ac:dyDescent="0.25">
      <c r="A244" s="705" t="e">
        <f>'HORA CERTA'!#REF!</f>
        <v>#REF!</v>
      </c>
      <c r="B244" s="699" t="e">
        <f>'HORA CERTA'!#REF!</f>
        <v>#REF!</v>
      </c>
      <c r="C244" s="685" t="e">
        <f>'HORA CERTA'!#REF!</f>
        <v>#REF!</v>
      </c>
      <c r="D244" s="700" t="e">
        <f>'HORA CERTA'!#REF!</f>
        <v>#REF!</v>
      </c>
      <c r="E244" s="685" t="e">
        <f>'HORA CERTA'!#REF!</f>
        <v>#REF!</v>
      </c>
      <c r="F244" s="700" t="e">
        <f>'HORA CERTA'!#REF!</f>
        <v>#REF!</v>
      </c>
      <c r="G244" s="685" t="e">
        <f>'HORA CERTA'!#REF!</f>
        <v>#REF!</v>
      </c>
      <c r="H244" s="700" t="e">
        <f>'HORA CERTA'!#REF!</f>
        <v>#REF!</v>
      </c>
      <c r="I244" s="701" t="e">
        <f>'HORA CERTA'!#REF!</f>
        <v>#REF!</v>
      </c>
      <c r="J244" s="702" t="e">
        <f>'HORA CERTA'!#REF!</f>
        <v>#REF!</v>
      </c>
      <c r="K244" s="685" t="e">
        <f>'HORA CERTA'!#REF!</f>
        <v>#REF!</v>
      </c>
      <c r="L244" s="700" t="e">
        <f>'HORA CERTA'!#REF!</f>
        <v>#REF!</v>
      </c>
      <c r="M244" s="685" t="e">
        <f>'HORA CERTA'!#REF!</f>
        <v>#REF!</v>
      </c>
      <c r="N244" s="700" t="e">
        <f>'HORA CERTA'!#REF!</f>
        <v>#REF!</v>
      </c>
      <c r="O244" s="685" t="e">
        <f>'HORA CERTA'!#REF!</f>
        <v>#REF!</v>
      </c>
      <c r="P244" s="700" t="e">
        <f>'HORA CERTA'!#REF!</f>
        <v>#REF!</v>
      </c>
      <c r="Q244" s="701" t="e">
        <f>'HORA CERTA'!#REF!</f>
        <v>#REF!</v>
      </c>
      <c r="R244" s="702" t="e">
        <f>'HORA CERTA'!#REF!</f>
        <v>#REF!</v>
      </c>
      <c r="S244" s="685" t="e">
        <f>'HORA CERTA'!#REF!</f>
        <v>#REF!</v>
      </c>
      <c r="T244" s="700" t="e">
        <f>'HORA CERTA'!#REF!</f>
        <v>#REF!</v>
      </c>
      <c r="U244" s="685" t="e">
        <f>'HORA CERTA'!#REF!</f>
        <v>#REF!</v>
      </c>
      <c r="V244" s="700" t="e">
        <f>'HORA CERTA'!#REF!</f>
        <v>#REF!</v>
      </c>
      <c r="W244" s="685" t="e">
        <f>'HORA CERTA'!#REF!</f>
        <v>#REF!</v>
      </c>
      <c r="X244" s="700" t="e">
        <f>'HORA CERTA'!#REF!</f>
        <v>#REF!</v>
      </c>
      <c r="Y244" s="701" t="e">
        <f>'HORA CERTA'!#REF!</f>
        <v>#REF!</v>
      </c>
      <c r="Z244" s="702" t="e">
        <f>'HORA CERTA'!#REF!</f>
        <v>#REF!</v>
      </c>
      <c r="AA244" s="685" t="e">
        <f>'HORA CERTA'!#REF!</f>
        <v>#REF!</v>
      </c>
      <c r="AB244" s="700" t="e">
        <f>'HORA CERTA'!#REF!</f>
        <v>#REF!</v>
      </c>
      <c r="AC244" s="685" t="e">
        <f>'HORA CERTA'!#REF!</f>
        <v>#REF!</v>
      </c>
      <c r="AD244" s="700" t="e">
        <f>'HORA CERTA'!#REF!</f>
        <v>#REF!</v>
      </c>
      <c r="AE244" s="685" t="e">
        <f>'HORA CERTA'!#REF!</f>
        <v>#REF!</v>
      </c>
      <c r="AF244" s="700" t="e">
        <f>'HORA CERTA'!#REF!</f>
        <v>#REF!</v>
      </c>
      <c r="AG244" s="701" t="e">
        <f>'HORA CERTA'!#REF!</f>
        <v>#REF!</v>
      </c>
      <c r="AH244" s="702" t="e">
        <f>'HORA CERTA'!#REF!</f>
        <v>#REF!</v>
      </c>
    </row>
    <row r="245" spans="1:34" ht="15" x14ac:dyDescent="0.25">
      <c r="A245" s="2" t="e">
        <f>'HORA CERTA'!#REF!</f>
        <v>#REF!</v>
      </c>
      <c r="B245" s="4" t="e">
        <f>'HORA CERTA'!#REF!</f>
        <v>#REF!</v>
      </c>
      <c r="C245" s="685" t="e">
        <f>'HORA CERTA'!#REF!</f>
        <v>#REF!</v>
      </c>
      <c r="D245" s="19" t="e">
        <f>'HORA CERTA'!#REF!</f>
        <v>#REF!</v>
      </c>
      <c r="E245" s="3" t="e">
        <f>'HORA CERTA'!#REF!</f>
        <v>#REF!</v>
      </c>
      <c r="F245" s="19" t="e">
        <f>'HORA CERTA'!#REF!</f>
        <v>#REF!</v>
      </c>
      <c r="G245" s="3" t="e">
        <f>'HORA CERTA'!#REF!</f>
        <v>#REF!</v>
      </c>
      <c r="H245" s="19" t="e">
        <f>'HORA CERTA'!#REF!</f>
        <v>#REF!</v>
      </c>
      <c r="I245" s="69" t="e">
        <f>'HORA CERTA'!#REF!</f>
        <v>#REF!</v>
      </c>
      <c r="J245" s="172" t="e">
        <f>'HORA CERTA'!#REF!</f>
        <v>#REF!</v>
      </c>
      <c r="K245" s="3" t="e">
        <f>'HORA CERTA'!#REF!</f>
        <v>#REF!</v>
      </c>
      <c r="L245" s="19" t="e">
        <f>'HORA CERTA'!#REF!</f>
        <v>#REF!</v>
      </c>
      <c r="M245" s="3" t="e">
        <f>'HORA CERTA'!#REF!</f>
        <v>#REF!</v>
      </c>
      <c r="N245" s="19" t="e">
        <f>'HORA CERTA'!#REF!</f>
        <v>#REF!</v>
      </c>
      <c r="O245" s="3" t="e">
        <f>'HORA CERTA'!#REF!</f>
        <v>#REF!</v>
      </c>
      <c r="P245" s="19" t="e">
        <f>'HORA CERTA'!#REF!</f>
        <v>#REF!</v>
      </c>
      <c r="Q245" s="69" t="e">
        <f>'HORA CERTA'!#REF!</f>
        <v>#REF!</v>
      </c>
      <c r="R245" s="172" t="e">
        <f>'HORA CERTA'!#REF!</f>
        <v>#REF!</v>
      </c>
      <c r="S245" s="3" t="e">
        <f>'HORA CERTA'!#REF!</f>
        <v>#REF!</v>
      </c>
      <c r="T245" s="19" t="e">
        <f>'HORA CERTA'!#REF!</f>
        <v>#REF!</v>
      </c>
      <c r="U245" s="3" t="e">
        <f>'HORA CERTA'!#REF!</f>
        <v>#REF!</v>
      </c>
      <c r="V245" s="19" t="e">
        <f>'HORA CERTA'!#REF!</f>
        <v>#REF!</v>
      </c>
      <c r="W245" s="3" t="e">
        <f>'HORA CERTA'!#REF!</f>
        <v>#REF!</v>
      </c>
      <c r="X245" s="19" t="e">
        <f>'HORA CERTA'!#REF!</f>
        <v>#REF!</v>
      </c>
      <c r="Y245" s="69" t="e">
        <f>'HORA CERTA'!#REF!</f>
        <v>#REF!</v>
      </c>
      <c r="Z245" s="172" t="e">
        <f>'HORA CERTA'!#REF!</f>
        <v>#REF!</v>
      </c>
      <c r="AA245" s="3" t="e">
        <f>'HORA CERTA'!#REF!</f>
        <v>#REF!</v>
      </c>
      <c r="AB245" s="19" t="e">
        <f>'HORA CERTA'!#REF!</f>
        <v>#REF!</v>
      </c>
      <c r="AC245" s="3" t="e">
        <f>'HORA CERTA'!#REF!</f>
        <v>#REF!</v>
      </c>
      <c r="AD245" s="19" t="e">
        <f>'HORA CERTA'!#REF!</f>
        <v>#REF!</v>
      </c>
      <c r="AE245" s="3" t="e">
        <f>'HORA CERTA'!#REF!</f>
        <v>#REF!</v>
      </c>
      <c r="AF245" s="19" t="e">
        <f>'HORA CERTA'!#REF!</f>
        <v>#REF!</v>
      </c>
      <c r="AG245" s="69" t="e">
        <f>'HORA CERTA'!#REF!</f>
        <v>#REF!</v>
      </c>
      <c r="AH245" s="172" t="e">
        <f>'HORA CERTA'!#REF!</f>
        <v>#REF!</v>
      </c>
    </row>
    <row r="246" spans="1:34" ht="15" x14ac:dyDescent="0.25">
      <c r="A246" s="2" t="str">
        <f>'HORA CERTA'!A23</f>
        <v>Ortopedista (consulta) - 12hrs</v>
      </c>
      <c r="B246" s="4">
        <f>'HORA CERTA'!B23</f>
        <v>132</v>
      </c>
      <c r="C246" s="685">
        <f>'HORA CERTA'!C23</f>
        <v>139</v>
      </c>
      <c r="D246" s="19" t="e">
        <f>'HORA CERTA'!#REF!</f>
        <v>#REF!</v>
      </c>
      <c r="E246" s="3" t="e">
        <f>'HORA CERTA'!#REF!</f>
        <v>#REF!</v>
      </c>
      <c r="F246" s="19" t="e">
        <f>'HORA CERTA'!#REF!</f>
        <v>#REF!</v>
      </c>
      <c r="G246" s="3" t="e">
        <f>'HORA CERTA'!#REF!</f>
        <v>#REF!</v>
      </c>
      <c r="H246" s="19" t="e">
        <f>'HORA CERTA'!#REF!</f>
        <v>#REF!</v>
      </c>
      <c r="I246" s="69" t="e">
        <f>'HORA CERTA'!#REF!</f>
        <v>#REF!</v>
      </c>
      <c r="J246" s="172" t="e">
        <f>'HORA CERTA'!#REF!</f>
        <v>#REF!</v>
      </c>
      <c r="K246" s="3" t="e">
        <f>'HORA CERTA'!#REF!</f>
        <v>#REF!</v>
      </c>
      <c r="L246" s="19" t="e">
        <f>'HORA CERTA'!#REF!</f>
        <v>#REF!</v>
      </c>
      <c r="M246" s="3" t="e">
        <f>'HORA CERTA'!#REF!</f>
        <v>#REF!</v>
      </c>
      <c r="N246" s="19" t="e">
        <f>'HORA CERTA'!#REF!</f>
        <v>#REF!</v>
      </c>
      <c r="O246" s="3" t="e">
        <f>'HORA CERTA'!#REF!</f>
        <v>#REF!</v>
      </c>
      <c r="P246" s="19" t="e">
        <f>'HORA CERTA'!#REF!</f>
        <v>#REF!</v>
      </c>
      <c r="Q246" s="69" t="e">
        <f>'HORA CERTA'!#REF!</f>
        <v>#REF!</v>
      </c>
      <c r="R246" s="172" t="e">
        <f>'HORA CERTA'!#REF!</f>
        <v>#REF!</v>
      </c>
      <c r="S246" s="3" t="e">
        <f>'HORA CERTA'!#REF!</f>
        <v>#REF!</v>
      </c>
      <c r="T246" s="19" t="e">
        <f>'HORA CERTA'!#REF!</f>
        <v>#REF!</v>
      </c>
      <c r="U246" s="3" t="e">
        <f>'HORA CERTA'!#REF!</f>
        <v>#REF!</v>
      </c>
      <c r="V246" s="19" t="e">
        <f>'HORA CERTA'!#REF!</f>
        <v>#REF!</v>
      </c>
      <c r="W246" s="3" t="e">
        <f>'HORA CERTA'!#REF!</f>
        <v>#REF!</v>
      </c>
      <c r="X246" s="19" t="e">
        <f>'HORA CERTA'!#REF!</f>
        <v>#REF!</v>
      </c>
      <c r="Y246" s="69" t="e">
        <f>'HORA CERTA'!#REF!</f>
        <v>#REF!</v>
      </c>
      <c r="Z246" s="172" t="e">
        <f>'HORA CERTA'!#REF!</f>
        <v>#REF!</v>
      </c>
      <c r="AA246" s="3" t="e">
        <f>'HORA CERTA'!#REF!</f>
        <v>#REF!</v>
      </c>
      <c r="AB246" s="19" t="e">
        <f>'HORA CERTA'!#REF!</f>
        <v>#REF!</v>
      </c>
      <c r="AC246" s="3" t="e">
        <f>'HORA CERTA'!#REF!</f>
        <v>#REF!</v>
      </c>
      <c r="AD246" s="19" t="e">
        <f>'HORA CERTA'!#REF!</f>
        <v>#REF!</v>
      </c>
      <c r="AE246" s="3" t="e">
        <f>'HORA CERTA'!#REF!</f>
        <v>#REF!</v>
      </c>
      <c r="AF246" s="19">
        <f>'HORA CERTA'!L23</f>
        <v>660</v>
      </c>
      <c r="AG246" s="69">
        <f>'HORA CERTA'!M23</f>
        <v>761</v>
      </c>
      <c r="AH246" s="172">
        <f>'HORA CERTA'!N23</f>
        <v>1.1530303030303031</v>
      </c>
    </row>
    <row r="247" spans="1:34" ht="15" x14ac:dyDescent="0.25">
      <c r="A247" s="2" t="str">
        <f>'HORA CERTA'!A14</f>
        <v>Reumatologista (consulta) - 12hrs</v>
      </c>
      <c r="B247" s="4">
        <f>'HORA CERTA'!B14</f>
        <v>264</v>
      </c>
      <c r="C247" s="685">
        <f>'HORA CERTA'!C14</f>
        <v>83</v>
      </c>
      <c r="D247" s="19" t="e">
        <f>'HORA CERTA'!#REF!</f>
        <v>#REF!</v>
      </c>
      <c r="E247" s="3" t="e">
        <f>'HORA CERTA'!#REF!</f>
        <v>#REF!</v>
      </c>
      <c r="F247" s="19" t="e">
        <f>'HORA CERTA'!#REF!</f>
        <v>#REF!</v>
      </c>
      <c r="G247" s="3" t="e">
        <f>'HORA CERTA'!#REF!</f>
        <v>#REF!</v>
      </c>
      <c r="H247" s="19" t="e">
        <f>'HORA CERTA'!#REF!</f>
        <v>#REF!</v>
      </c>
      <c r="I247" s="69" t="e">
        <f>'HORA CERTA'!#REF!</f>
        <v>#REF!</v>
      </c>
      <c r="J247" s="172" t="e">
        <f>'HORA CERTA'!#REF!</f>
        <v>#REF!</v>
      </c>
      <c r="K247" s="3" t="e">
        <f>'HORA CERTA'!#REF!</f>
        <v>#REF!</v>
      </c>
      <c r="L247" s="19" t="e">
        <f>'HORA CERTA'!#REF!</f>
        <v>#REF!</v>
      </c>
      <c r="M247" s="3" t="e">
        <f>'HORA CERTA'!#REF!</f>
        <v>#REF!</v>
      </c>
      <c r="N247" s="19" t="e">
        <f>'HORA CERTA'!#REF!</f>
        <v>#REF!</v>
      </c>
      <c r="O247" s="3" t="e">
        <f>'HORA CERTA'!#REF!</f>
        <v>#REF!</v>
      </c>
      <c r="P247" s="19" t="e">
        <f>'HORA CERTA'!#REF!</f>
        <v>#REF!</v>
      </c>
      <c r="Q247" s="69" t="e">
        <f>'HORA CERTA'!#REF!</f>
        <v>#REF!</v>
      </c>
      <c r="R247" s="172" t="e">
        <f>'HORA CERTA'!#REF!</f>
        <v>#REF!</v>
      </c>
      <c r="S247" s="3" t="e">
        <f>'HORA CERTA'!#REF!</f>
        <v>#REF!</v>
      </c>
      <c r="T247" s="19" t="e">
        <f>'HORA CERTA'!#REF!</f>
        <v>#REF!</v>
      </c>
      <c r="U247" s="3" t="e">
        <f>'HORA CERTA'!#REF!</f>
        <v>#REF!</v>
      </c>
      <c r="V247" s="19" t="e">
        <f>'HORA CERTA'!#REF!</f>
        <v>#REF!</v>
      </c>
      <c r="W247" s="3" t="e">
        <f>'HORA CERTA'!#REF!</f>
        <v>#REF!</v>
      </c>
      <c r="X247" s="19" t="e">
        <f>'HORA CERTA'!#REF!</f>
        <v>#REF!</v>
      </c>
      <c r="Y247" s="69" t="e">
        <f>'HORA CERTA'!#REF!</f>
        <v>#REF!</v>
      </c>
      <c r="Z247" s="172" t="e">
        <f>'HORA CERTA'!#REF!</f>
        <v>#REF!</v>
      </c>
      <c r="AA247" s="3" t="e">
        <f>'HORA CERTA'!#REF!</f>
        <v>#REF!</v>
      </c>
      <c r="AB247" s="19" t="e">
        <f>'HORA CERTA'!#REF!</f>
        <v>#REF!</v>
      </c>
      <c r="AC247" s="3" t="e">
        <f>'HORA CERTA'!#REF!</f>
        <v>#REF!</v>
      </c>
      <c r="AD247" s="19" t="e">
        <f>'HORA CERTA'!#REF!</f>
        <v>#REF!</v>
      </c>
      <c r="AE247" s="3" t="e">
        <f>'HORA CERTA'!#REF!</f>
        <v>#REF!</v>
      </c>
      <c r="AF247" s="19">
        <f>'HORA CERTA'!L14</f>
        <v>1320</v>
      </c>
      <c r="AG247" s="69">
        <f>'HORA CERTA'!M14</f>
        <v>1084</v>
      </c>
      <c r="AH247" s="172">
        <f>'HORA CERTA'!N14</f>
        <v>0.82121212121212117</v>
      </c>
    </row>
    <row r="248" spans="1:34" ht="15" x14ac:dyDescent="0.25">
      <c r="A248" s="2" t="e">
        <f>'HORA CERTA'!#REF!</f>
        <v>#REF!</v>
      </c>
      <c r="B248" s="4" t="e">
        <f>'HORA CERTA'!#REF!</f>
        <v>#REF!</v>
      </c>
      <c r="C248" s="685" t="e">
        <f>'HORA CERTA'!#REF!</f>
        <v>#REF!</v>
      </c>
      <c r="D248" s="19" t="e">
        <f>'HORA CERTA'!#REF!</f>
        <v>#REF!</v>
      </c>
      <c r="E248" s="3" t="e">
        <f>'HORA CERTA'!#REF!</f>
        <v>#REF!</v>
      </c>
      <c r="F248" s="19" t="e">
        <f>'HORA CERTA'!#REF!</f>
        <v>#REF!</v>
      </c>
      <c r="G248" s="3" t="e">
        <f>'HORA CERTA'!#REF!</f>
        <v>#REF!</v>
      </c>
      <c r="H248" s="19" t="e">
        <f>'HORA CERTA'!#REF!</f>
        <v>#REF!</v>
      </c>
      <c r="I248" s="69" t="e">
        <f>'HORA CERTA'!#REF!</f>
        <v>#REF!</v>
      </c>
      <c r="J248" s="172" t="e">
        <f>'HORA CERTA'!#REF!</f>
        <v>#REF!</v>
      </c>
      <c r="K248" s="3" t="e">
        <f>'HORA CERTA'!#REF!</f>
        <v>#REF!</v>
      </c>
      <c r="L248" s="19" t="e">
        <f>'HORA CERTA'!#REF!</f>
        <v>#REF!</v>
      </c>
      <c r="M248" s="3" t="e">
        <f>'HORA CERTA'!#REF!</f>
        <v>#REF!</v>
      </c>
      <c r="N248" s="19" t="e">
        <f>'HORA CERTA'!#REF!</f>
        <v>#REF!</v>
      </c>
      <c r="O248" s="3" t="e">
        <f>'HORA CERTA'!#REF!</f>
        <v>#REF!</v>
      </c>
      <c r="P248" s="19" t="e">
        <f>'HORA CERTA'!#REF!</f>
        <v>#REF!</v>
      </c>
      <c r="Q248" s="69" t="e">
        <f>'HORA CERTA'!#REF!</f>
        <v>#REF!</v>
      </c>
      <c r="R248" s="172" t="e">
        <f>'HORA CERTA'!#REF!</f>
        <v>#REF!</v>
      </c>
      <c r="S248" s="3" t="e">
        <f>'HORA CERTA'!#REF!</f>
        <v>#REF!</v>
      </c>
      <c r="T248" s="19" t="e">
        <f>'HORA CERTA'!#REF!</f>
        <v>#REF!</v>
      </c>
      <c r="U248" s="3" t="e">
        <f>'HORA CERTA'!#REF!</f>
        <v>#REF!</v>
      </c>
      <c r="V248" s="19" t="e">
        <f>'HORA CERTA'!#REF!</f>
        <v>#REF!</v>
      </c>
      <c r="W248" s="3" t="e">
        <f>'HORA CERTA'!#REF!</f>
        <v>#REF!</v>
      </c>
      <c r="X248" s="19" t="e">
        <f>'HORA CERTA'!#REF!</f>
        <v>#REF!</v>
      </c>
      <c r="Y248" s="69" t="e">
        <f>'HORA CERTA'!#REF!</f>
        <v>#REF!</v>
      </c>
      <c r="Z248" s="172" t="e">
        <f>'HORA CERTA'!#REF!</f>
        <v>#REF!</v>
      </c>
      <c r="AA248" s="3" t="e">
        <f>'HORA CERTA'!#REF!</f>
        <v>#REF!</v>
      </c>
      <c r="AB248" s="19" t="e">
        <f>'HORA CERTA'!#REF!</f>
        <v>#REF!</v>
      </c>
      <c r="AC248" s="3" t="e">
        <f>'HORA CERTA'!#REF!</f>
        <v>#REF!</v>
      </c>
      <c r="AD248" s="19" t="e">
        <f>'HORA CERTA'!#REF!</f>
        <v>#REF!</v>
      </c>
      <c r="AE248" s="3" t="e">
        <f>'HORA CERTA'!#REF!</f>
        <v>#REF!</v>
      </c>
      <c r="AF248" s="19" t="e">
        <f>'HORA CERTA'!#REF!</f>
        <v>#REF!</v>
      </c>
      <c r="AG248" s="69" t="e">
        <f>'HORA CERTA'!#REF!</f>
        <v>#REF!</v>
      </c>
      <c r="AH248" s="172" t="e">
        <f>'HORA CERTA'!#REF!</f>
        <v>#REF!</v>
      </c>
    </row>
    <row r="249" spans="1:34" ht="15" x14ac:dyDescent="0.25">
      <c r="A249" s="2" t="str">
        <f>'HORA CERTA'!A15</f>
        <v>Dermatologista (consulta) - 12hrs</v>
      </c>
      <c r="B249" s="4">
        <f>'HORA CERTA'!B15</f>
        <v>504</v>
      </c>
      <c r="C249" s="685">
        <f>'HORA CERTA'!C15</f>
        <v>436</v>
      </c>
      <c r="D249" s="19" t="e">
        <f>'HORA CERTA'!#REF!</f>
        <v>#REF!</v>
      </c>
      <c r="E249" s="3" t="e">
        <f>'HORA CERTA'!#REF!</f>
        <v>#REF!</v>
      </c>
      <c r="F249" s="19" t="e">
        <f>'HORA CERTA'!#REF!</f>
        <v>#REF!</v>
      </c>
      <c r="G249" s="3" t="e">
        <f>'HORA CERTA'!#REF!</f>
        <v>#REF!</v>
      </c>
      <c r="H249" s="19" t="e">
        <f>'HORA CERTA'!#REF!</f>
        <v>#REF!</v>
      </c>
      <c r="I249" s="69" t="e">
        <f>'HORA CERTA'!#REF!</f>
        <v>#REF!</v>
      </c>
      <c r="J249" s="172" t="e">
        <f>'HORA CERTA'!#REF!</f>
        <v>#REF!</v>
      </c>
      <c r="K249" s="3" t="e">
        <f>'HORA CERTA'!#REF!</f>
        <v>#REF!</v>
      </c>
      <c r="L249" s="19" t="e">
        <f>'HORA CERTA'!#REF!</f>
        <v>#REF!</v>
      </c>
      <c r="M249" s="3" t="e">
        <f>'HORA CERTA'!#REF!</f>
        <v>#REF!</v>
      </c>
      <c r="N249" s="19" t="e">
        <f>'HORA CERTA'!#REF!</f>
        <v>#REF!</v>
      </c>
      <c r="O249" s="3" t="e">
        <f>'HORA CERTA'!#REF!</f>
        <v>#REF!</v>
      </c>
      <c r="P249" s="19" t="e">
        <f>'HORA CERTA'!#REF!</f>
        <v>#REF!</v>
      </c>
      <c r="Q249" s="69" t="e">
        <f>'HORA CERTA'!#REF!</f>
        <v>#REF!</v>
      </c>
      <c r="R249" s="172" t="e">
        <f>'HORA CERTA'!#REF!</f>
        <v>#REF!</v>
      </c>
      <c r="S249" s="3" t="e">
        <f>'HORA CERTA'!#REF!</f>
        <v>#REF!</v>
      </c>
      <c r="T249" s="19" t="e">
        <f>'HORA CERTA'!#REF!</f>
        <v>#REF!</v>
      </c>
      <c r="U249" s="3" t="e">
        <f>'HORA CERTA'!#REF!</f>
        <v>#REF!</v>
      </c>
      <c r="V249" s="19" t="e">
        <f>'HORA CERTA'!#REF!</f>
        <v>#REF!</v>
      </c>
      <c r="W249" s="3" t="e">
        <f>'HORA CERTA'!#REF!</f>
        <v>#REF!</v>
      </c>
      <c r="X249" s="19" t="e">
        <f>'HORA CERTA'!#REF!</f>
        <v>#REF!</v>
      </c>
      <c r="Y249" s="69" t="e">
        <f>'HORA CERTA'!#REF!</f>
        <v>#REF!</v>
      </c>
      <c r="Z249" s="172" t="e">
        <f>'HORA CERTA'!#REF!</f>
        <v>#REF!</v>
      </c>
      <c r="AA249" s="3" t="e">
        <f>'HORA CERTA'!#REF!</f>
        <v>#REF!</v>
      </c>
      <c r="AB249" s="19" t="e">
        <f>'HORA CERTA'!#REF!</f>
        <v>#REF!</v>
      </c>
      <c r="AC249" s="3" t="e">
        <f>'HORA CERTA'!#REF!</f>
        <v>#REF!</v>
      </c>
      <c r="AD249" s="19" t="e">
        <f>'HORA CERTA'!#REF!</f>
        <v>#REF!</v>
      </c>
      <c r="AE249" s="3" t="e">
        <f>'HORA CERTA'!#REF!</f>
        <v>#REF!</v>
      </c>
      <c r="AF249" s="19">
        <f>'HORA CERTA'!L15</f>
        <v>2520</v>
      </c>
      <c r="AG249" s="69">
        <f>'HORA CERTA'!M15</f>
        <v>1867</v>
      </c>
      <c r="AH249" s="172">
        <f>'HORA CERTA'!N15</f>
        <v>0.74087301587301591</v>
      </c>
    </row>
    <row r="250" spans="1:34" ht="15" x14ac:dyDescent="0.25">
      <c r="A250" s="2" t="e">
        <f>'HORA CERTA'!#REF!</f>
        <v>#REF!</v>
      </c>
      <c r="B250" s="4" t="e">
        <f>'HORA CERTA'!#REF!</f>
        <v>#REF!</v>
      </c>
      <c r="C250" s="686" t="e">
        <f>'HORA CERTA'!#REF!</f>
        <v>#REF!</v>
      </c>
      <c r="D250" s="19" t="e">
        <f>'HORA CERTA'!#REF!</f>
        <v>#REF!</v>
      </c>
      <c r="E250" s="3" t="e">
        <f>'HORA CERTA'!#REF!</f>
        <v>#REF!</v>
      </c>
      <c r="F250" s="19" t="e">
        <f>'HORA CERTA'!#REF!</f>
        <v>#REF!</v>
      </c>
      <c r="G250" s="3" t="e">
        <f>'HORA CERTA'!#REF!</f>
        <v>#REF!</v>
      </c>
      <c r="H250" s="19" t="e">
        <f>'HORA CERTA'!#REF!</f>
        <v>#REF!</v>
      </c>
      <c r="I250" s="69" t="e">
        <f>'HORA CERTA'!#REF!</f>
        <v>#REF!</v>
      </c>
      <c r="J250" s="172" t="e">
        <f>'HORA CERTA'!#REF!</f>
        <v>#REF!</v>
      </c>
      <c r="K250" s="3" t="e">
        <f>'HORA CERTA'!#REF!</f>
        <v>#REF!</v>
      </c>
      <c r="L250" s="19" t="e">
        <f>'HORA CERTA'!#REF!</f>
        <v>#REF!</v>
      </c>
      <c r="M250" s="3" t="e">
        <f>'HORA CERTA'!#REF!</f>
        <v>#REF!</v>
      </c>
      <c r="N250" s="19" t="e">
        <f>'HORA CERTA'!#REF!</f>
        <v>#REF!</v>
      </c>
      <c r="O250" s="3" t="e">
        <f>'HORA CERTA'!#REF!</f>
        <v>#REF!</v>
      </c>
      <c r="P250" s="19" t="e">
        <f>'HORA CERTA'!#REF!</f>
        <v>#REF!</v>
      </c>
      <c r="Q250" s="69" t="e">
        <f>'HORA CERTA'!#REF!</f>
        <v>#REF!</v>
      </c>
      <c r="R250" s="172" t="e">
        <f>'HORA CERTA'!#REF!</f>
        <v>#REF!</v>
      </c>
      <c r="S250" s="3" t="e">
        <f>'HORA CERTA'!#REF!</f>
        <v>#REF!</v>
      </c>
      <c r="T250" s="19" t="e">
        <f>'HORA CERTA'!#REF!</f>
        <v>#REF!</v>
      </c>
      <c r="U250" s="3" t="e">
        <f>'HORA CERTA'!#REF!</f>
        <v>#REF!</v>
      </c>
      <c r="V250" s="19" t="e">
        <f>'HORA CERTA'!#REF!</f>
        <v>#REF!</v>
      </c>
      <c r="W250" s="3" t="e">
        <f>'HORA CERTA'!#REF!</f>
        <v>#REF!</v>
      </c>
      <c r="X250" s="19" t="e">
        <f>'HORA CERTA'!#REF!</f>
        <v>#REF!</v>
      </c>
      <c r="Y250" s="69" t="e">
        <f>'HORA CERTA'!#REF!</f>
        <v>#REF!</v>
      </c>
      <c r="Z250" s="172" t="e">
        <f>'HORA CERTA'!#REF!</f>
        <v>#REF!</v>
      </c>
      <c r="AA250" s="3" t="e">
        <f>'HORA CERTA'!#REF!</f>
        <v>#REF!</v>
      </c>
      <c r="AB250" s="19" t="e">
        <f>'HORA CERTA'!#REF!</f>
        <v>#REF!</v>
      </c>
      <c r="AC250" s="3" t="e">
        <f>'HORA CERTA'!#REF!</f>
        <v>#REF!</v>
      </c>
      <c r="AD250" s="19" t="e">
        <f>'HORA CERTA'!#REF!</f>
        <v>#REF!</v>
      </c>
      <c r="AE250" s="3" t="e">
        <f>'HORA CERTA'!#REF!</f>
        <v>#REF!</v>
      </c>
      <c r="AF250" s="19" t="e">
        <f>'HORA CERTA'!#REF!</f>
        <v>#REF!</v>
      </c>
      <c r="AG250" s="69" t="e">
        <f>'HORA CERTA'!#REF!</f>
        <v>#REF!</v>
      </c>
      <c r="AH250" s="172" t="e">
        <f>'HORA CERTA'!#REF!</f>
        <v>#REF!</v>
      </c>
    </row>
    <row r="251" spans="1:34" ht="15" x14ac:dyDescent="0.25">
      <c r="A251" s="703" t="str">
        <f>'HORA CERTA'!A13</f>
        <v>Proctologia (consulta) - 12hrs</v>
      </c>
      <c r="B251" s="704">
        <f>'HORA CERTA'!B13</f>
        <v>132</v>
      </c>
      <c r="C251" s="686">
        <f>'HORA CERTA'!C13</f>
        <v>69</v>
      </c>
      <c r="D251" s="700" t="e">
        <f>'HORA CERTA'!#REF!</f>
        <v>#REF!</v>
      </c>
      <c r="E251" s="685" t="e">
        <f>'HORA CERTA'!#REF!</f>
        <v>#REF!</v>
      </c>
      <c r="F251" s="700" t="e">
        <f>'HORA CERTA'!#REF!</f>
        <v>#REF!</v>
      </c>
      <c r="G251" s="685" t="e">
        <f>'HORA CERTA'!#REF!</f>
        <v>#REF!</v>
      </c>
      <c r="H251" s="700" t="e">
        <f>'HORA CERTA'!#REF!</f>
        <v>#REF!</v>
      </c>
      <c r="I251" s="701" t="e">
        <f>'HORA CERTA'!#REF!</f>
        <v>#REF!</v>
      </c>
      <c r="J251" s="702" t="e">
        <f>'HORA CERTA'!#REF!</f>
        <v>#REF!</v>
      </c>
      <c r="K251" s="685" t="e">
        <f>'HORA CERTA'!#REF!</f>
        <v>#REF!</v>
      </c>
      <c r="L251" s="700" t="e">
        <f>'HORA CERTA'!#REF!</f>
        <v>#REF!</v>
      </c>
      <c r="M251" s="685" t="e">
        <f>'HORA CERTA'!#REF!</f>
        <v>#REF!</v>
      </c>
      <c r="N251" s="700" t="e">
        <f>'HORA CERTA'!#REF!</f>
        <v>#REF!</v>
      </c>
      <c r="O251" s="685" t="e">
        <f>'HORA CERTA'!#REF!</f>
        <v>#REF!</v>
      </c>
      <c r="P251" s="700" t="e">
        <f>'HORA CERTA'!#REF!</f>
        <v>#REF!</v>
      </c>
      <c r="Q251" s="701" t="e">
        <f>'HORA CERTA'!#REF!</f>
        <v>#REF!</v>
      </c>
      <c r="R251" s="702" t="e">
        <f>'HORA CERTA'!#REF!</f>
        <v>#REF!</v>
      </c>
      <c r="S251" s="685" t="e">
        <f>'HORA CERTA'!#REF!</f>
        <v>#REF!</v>
      </c>
      <c r="T251" s="700" t="e">
        <f>'HORA CERTA'!#REF!</f>
        <v>#REF!</v>
      </c>
      <c r="U251" s="685" t="e">
        <f>'HORA CERTA'!#REF!</f>
        <v>#REF!</v>
      </c>
      <c r="V251" s="700" t="e">
        <f>'HORA CERTA'!#REF!</f>
        <v>#REF!</v>
      </c>
      <c r="W251" s="685" t="e">
        <f>'HORA CERTA'!#REF!</f>
        <v>#REF!</v>
      </c>
      <c r="X251" s="700" t="e">
        <f>'HORA CERTA'!#REF!</f>
        <v>#REF!</v>
      </c>
      <c r="Y251" s="701" t="e">
        <f>'HORA CERTA'!#REF!</f>
        <v>#REF!</v>
      </c>
      <c r="Z251" s="702" t="e">
        <f>'HORA CERTA'!#REF!</f>
        <v>#REF!</v>
      </c>
      <c r="AA251" s="685" t="e">
        <f>'HORA CERTA'!#REF!</f>
        <v>#REF!</v>
      </c>
      <c r="AB251" s="700" t="e">
        <f>'HORA CERTA'!#REF!</f>
        <v>#REF!</v>
      </c>
      <c r="AC251" s="685" t="e">
        <f>'HORA CERTA'!#REF!</f>
        <v>#REF!</v>
      </c>
      <c r="AD251" s="700" t="e">
        <f>'HORA CERTA'!#REF!</f>
        <v>#REF!</v>
      </c>
      <c r="AE251" s="685" t="e">
        <f>'HORA CERTA'!#REF!</f>
        <v>#REF!</v>
      </c>
      <c r="AF251" s="700">
        <f>'HORA CERTA'!L13</f>
        <v>660</v>
      </c>
      <c r="AG251" s="701">
        <f>'HORA CERTA'!M13</f>
        <v>630</v>
      </c>
      <c r="AH251" s="702">
        <f>'HORA CERTA'!N13</f>
        <v>0.95454545454545459</v>
      </c>
    </row>
    <row r="252" spans="1:34" thickBot="1" x14ac:dyDescent="0.3">
      <c r="A252" s="703" t="e">
        <f>'HORA CERTA'!#REF!</f>
        <v>#REF!</v>
      </c>
      <c r="B252" s="704" t="e">
        <f>'HORA CERTA'!#REF!</f>
        <v>#REF!</v>
      </c>
      <c r="C252" s="686" t="e">
        <f>'HORA CERTA'!#REF!</f>
        <v>#REF!</v>
      </c>
      <c r="D252" s="692" t="e">
        <f>'HORA CERTA'!#REF!</f>
        <v>#REF!</v>
      </c>
      <c r="E252" s="686" t="e">
        <f>'HORA CERTA'!#REF!</f>
        <v>#REF!</v>
      </c>
      <c r="F252" s="692" t="e">
        <f>'HORA CERTA'!#REF!</f>
        <v>#REF!</v>
      </c>
      <c r="G252" s="686" t="e">
        <f>'HORA CERTA'!#REF!</f>
        <v>#REF!</v>
      </c>
      <c r="H252" s="692" t="e">
        <f>'HORA CERTA'!#REF!</f>
        <v>#REF!</v>
      </c>
      <c r="I252" s="693" t="e">
        <f>'HORA CERTA'!#REF!</f>
        <v>#REF!</v>
      </c>
      <c r="J252" s="694" t="e">
        <f>'HORA CERTA'!#REF!</f>
        <v>#REF!</v>
      </c>
      <c r="K252" s="686" t="e">
        <f>'HORA CERTA'!#REF!</f>
        <v>#REF!</v>
      </c>
      <c r="L252" s="692" t="e">
        <f>'HORA CERTA'!#REF!</f>
        <v>#REF!</v>
      </c>
      <c r="M252" s="686" t="e">
        <f>'HORA CERTA'!#REF!</f>
        <v>#REF!</v>
      </c>
      <c r="N252" s="692" t="e">
        <f>'HORA CERTA'!#REF!</f>
        <v>#REF!</v>
      </c>
      <c r="O252" s="686" t="e">
        <f>'HORA CERTA'!#REF!</f>
        <v>#REF!</v>
      </c>
      <c r="P252" s="692" t="e">
        <f>'HORA CERTA'!#REF!</f>
        <v>#REF!</v>
      </c>
      <c r="Q252" s="693" t="e">
        <f>'HORA CERTA'!#REF!</f>
        <v>#REF!</v>
      </c>
      <c r="R252" s="694" t="e">
        <f>'HORA CERTA'!#REF!</f>
        <v>#REF!</v>
      </c>
      <c r="S252" s="686" t="e">
        <f>'HORA CERTA'!#REF!</f>
        <v>#REF!</v>
      </c>
      <c r="T252" s="692" t="e">
        <f>'HORA CERTA'!#REF!</f>
        <v>#REF!</v>
      </c>
      <c r="U252" s="686" t="e">
        <f>'HORA CERTA'!#REF!</f>
        <v>#REF!</v>
      </c>
      <c r="V252" s="692" t="e">
        <f>'HORA CERTA'!#REF!</f>
        <v>#REF!</v>
      </c>
      <c r="W252" s="686" t="e">
        <f>'HORA CERTA'!#REF!</f>
        <v>#REF!</v>
      </c>
      <c r="X252" s="692" t="e">
        <f>'HORA CERTA'!#REF!</f>
        <v>#REF!</v>
      </c>
      <c r="Y252" s="693" t="e">
        <f>'HORA CERTA'!#REF!</f>
        <v>#REF!</v>
      </c>
      <c r="Z252" s="694" t="e">
        <f>'HORA CERTA'!#REF!</f>
        <v>#REF!</v>
      </c>
      <c r="AA252" s="686" t="e">
        <f>'HORA CERTA'!#REF!</f>
        <v>#REF!</v>
      </c>
      <c r="AB252" s="692" t="e">
        <f>'HORA CERTA'!#REF!</f>
        <v>#REF!</v>
      </c>
      <c r="AC252" s="686" t="e">
        <f>'HORA CERTA'!#REF!</f>
        <v>#REF!</v>
      </c>
      <c r="AD252" s="692" t="e">
        <f>'HORA CERTA'!#REF!</f>
        <v>#REF!</v>
      </c>
      <c r="AE252" s="686" t="e">
        <f>'HORA CERTA'!#REF!</f>
        <v>#REF!</v>
      </c>
      <c r="AF252" s="692" t="e">
        <f>'HORA CERTA'!#REF!</f>
        <v>#REF!</v>
      </c>
      <c r="AG252" s="693" t="e">
        <f>'HORA CERTA'!#REF!</f>
        <v>#REF!</v>
      </c>
      <c r="AH252" s="694" t="e">
        <f>'HORA CERTA'!#REF!</f>
        <v>#REF!</v>
      </c>
    </row>
    <row r="253" spans="1:34" thickBot="1" x14ac:dyDescent="0.3">
      <c r="A253" s="719" t="str">
        <f>'HORA CERTA'!A26</f>
        <v>TOTAL DE CONSULTAS</v>
      </c>
      <c r="B253" s="708">
        <f>'HORA CERTA'!B26</f>
        <v>3910</v>
      </c>
      <c r="C253" s="690">
        <f>'HORA CERTA'!C26</f>
        <v>4717</v>
      </c>
      <c r="D253" s="695" t="e">
        <f>'HORA CERTA'!#REF!</f>
        <v>#REF!</v>
      </c>
      <c r="E253" s="690" t="e">
        <f>'HORA CERTA'!#REF!</f>
        <v>#REF!</v>
      </c>
      <c r="F253" s="695" t="e">
        <f>'HORA CERTA'!#REF!</f>
        <v>#REF!</v>
      </c>
      <c r="G253" s="690" t="e">
        <f>'HORA CERTA'!#REF!</f>
        <v>#REF!</v>
      </c>
      <c r="H253" s="695" t="e">
        <f>'HORA CERTA'!#REF!</f>
        <v>#REF!</v>
      </c>
      <c r="I253" s="696" t="e">
        <f>'HORA CERTA'!#REF!</f>
        <v>#REF!</v>
      </c>
      <c r="J253" s="697" t="e">
        <f>'HORA CERTA'!#REF!</f>
        <v>#REF!</v>
      </c>
      <c r="K253" s="690" t="e">
        <f>'HORA CERTA'!#REF!</f>
        <v>#REF!</v>
      </c>
      <c r="L253" s="695" t="e">
        <f>'HORA CERTA'!#REF!</f>
        <v>#REF!</v>
      </c>
      <c r="M253" s="690" t="e">
        <f>'HORA CERTA'!#REF!</f>
        <v>#REF!</v>
      </c>
      <c r="N253" s="695" t="e">
        <f>'HORA CERTA'!#REF!</f>
        <v>#REF!</v>
      </c>
      <c r="O253" s="690" t="e">
        <f>'HORA CERTA'!#REF!</f>
        <v>#REF!</v>
      </c>
      <c r="P253" s="695" t="e">
        <f>'HORA CERTA'!#REF!</f>
        <v>#REF!</v>
      </c>
      <c r="Q253" s="696" t="e">
        <f>'HORA CERTA'!#REF!</f>
        <v>#REF!</v>
      </c>
      <c r="R253" s="697" t="e">
        <f>'HORA CERTA'!#REF!</f>
        <v>#REF!</v>
      </c>
      <c r="S253" s="690" t="e">
        <f>'HORA CERTA'!#REF!</f>
        <v>#REF!</v>
      </c>
      <c r="T253" s="695" t="e">
        <f>'HORA CERTA'!#REF!</f>
        <v>#REF!</v>
      </c>
      <c r="U253" s="690" t="e">
        <f>'HORA CERTA'!#REF!</f>
        <v>#REF!</v>
      </c>
      <c r="V253" s="695" t="e">
        <f>'HORA CERTA'!#REF!</f>
        <v>#REF!</v>
      </c>
      <c r="W253" s="690" t="e">
        <f>'HORA CERTA'!#REF!</f>
        <v>#REF!</v>
      </c>
      <c r="X253" s="695" t="e">
        <f>'HORA CERTA'!#REF!</f>
        <v>#REF!</v>
      </c>
      <c r="Y253" s="696" t="e">
        <f>'HORA CERTA'!#REF!</f>
        <v>#REF!</v>
      </c>
      <c r="Z253" s="697" t="e">
        <f>'HORA CERTA'!#REF!</f>
        <v>#REF!</v>
      </c>
      <c r="AA253" s="690" t="e">
        <f>'HORA CERTA'!#REF!</f>
        <v>#REF!</v>
      </c>
      <c r="AB253" s="695" t="e">
        <f>'HORA CERTA'!#REF!</f>
        <v>#REF!</v>
      </c>
      <c r="AC253" s="690" t="e">
        <f>'HORA CERTA'!#REF!</f>
        <v>#REF!</v>
      </c>
      <c r="AD253" s="695" t="e">
        <f>'HORA CERTA'!#REF!</f>
        <v>#REF!</v>
      </c>
      <c r="AE253" s="690" t="e">
        <f>'HORA CERTA'!#REF!</f>
        <v>#REF!</v>
      </c>
      <c r="AF253" s="695">
        <f>'HORA CERTA'!L26</f>
        <v>19550</v>
      </c>
      <c r="AG253" s="696">
        <f>'HORA CERTA'!M26</f>
        <v>26951</v>
      </c>
      <c r="AH253" s="697">
        <f>'HORA CERTA'!N26</f>
        <v>1.3785677749360614</v>
      </c>
    </row>
    <row r="254" spans="1:34" ht="15" x14ac:dyDescent="0.25">
      <c r="A254" s="713" t="str">
        <f>'HORA CERTA'!A32</f>
        <v>Cirurgia Urológica</v>
      </c>
      <c r="B254" s="699">
        <f>'HORA CERTA'!B32</f>
        <v>40</v>
      </c>
      <c r="C254" s="716">
        <f>'HORA CERTA'!C32</f>
        <v>42</v>
      </c>
      <c r="D254" s="700" t="e">
        <f>'HORA CERTA'!#REF!</f>
        <v>#REF!</v>
      </c>
      <c r="E254" s="716" t="e">
        <f>'HORA CERTA'!#REF!</f>
        <v>#REF!</v>
      </c>
      <c r="F254" s="700" t="e">
        <f>'HORA CERTA'!#REF!</f>
        <v>#REF!</v>
      </c>
      <c r="G254" s="716" t="e">
        <f>'HORA CERTA'!#REF!</f>
        <v>#REF!</v>
      </c>
      <c r="H254" s="700" t="e">
        <f>'HORA CERTA'!#REF!</f>
        <v>#REF!</v>
      </c>
      <c r="I254" s="701" t="e">
        <f>'HORA CERTA'!#REF!</f>
        <v>#REF!</v>
      </c>
      <c r="J254" s="702" t="e">
        <f>'HORA CERTA'!#REF!</f>
        <v>#REF!</v>
      </c>
      <c r="K254" s="716" t="e">
        <f>'HORA CERTA'!#REF!</f>
        <v>#REF!</v>
      </c>
      <c r="L254" s="700" t="e">
        <f>'HORA CERTA'!#REF!</f>
        <v>#REF!</v>
      </c>
      <c r="M254" s="716" t="e">
        <f>'HORA CERTA'!#REF!</f>
        <v>#REF!</v>
      </c>
      <c r="N254" s="700" t="e">
        <f>'HORA CERTA'!#REF!</f>
        <v>#REF!</v>
      </c>
      <c r="O254" s="716" t="e">
        <f>'HORA CERTA'!#REF!</f>
        <v>#REF!</v>
      </c>
      <c r="P254" s="700" t="e">
        <f>'HORA CERTA'!#REF!</f>
        <v>#REF!</v>
      </c>
      <c r="Q254" s="701" t="e">
        <f>'HORA CERTA'!#REF!</f>
        <v>#REF!</v>
      </c>
      <c r="R254" s="702" t="e">
        <f>'HORA CERTA'!#REF!</f>
        <v>#REF!</v>
      </c>
      <c r="S254" s="716" t="e">
        <f>'HORA CERTA'!#REF!</f>
        <v>#REF!</v>
      </c>
      <c r="T254" s="700" t="e">
        <f>'HORA CERTA'!#REF!</f>
        <v>#REF!</v>
      </c>
      <c r="U254" s="716" t="e">
        <f>'HORA CERTA'!#REF!</f>
        <v>#REF!</v>
      </c>
      <c r="V254" s="700" t="e">
        <f>'HORA CERTA'!#REF!</f>
        <v>#REF!</v>
      </c>
      <c r="W254" s="716" t="e">
        <f>'HORA CERTA'!#REF!</f>
        <v>#REF!</v>
      </c>
      <c r="X254" s="700" t="e">
        <f>'HORA CERTA'!#REF!</f>
        <v>#REF!</v>
      </c>
      <c r="Y254" s="701" t="e">
        <f>'HORA CERTA'!#REF!</f>
        <v>#REF!</v>
      </c>
      <c r="Z254" s="702" t="e">
        <f>'HORA CERTA'!#REF!</f>
        <v>#REF!</v>
      </c>
      <c r="AA254" s="716" t="e">
        <f>'HORA CERTA'!#REF!</f>
        <v>#REF!</v>
      </c>
      <c r="AB254" s="700" t="e">
        <f>'HORA CERTA'!#REF!</f>
        <v>#REF!</v>
      </c>
      <c r="AC254" s="716" t="e">
        <f>'HORA CERTA'!#REF!</f>
        <v>#REF!</v>
      </c>
      <c r="AD254" s="700" t="e">
        <f>'HORA CERTA'!#REF!</f>
        <v>#REF!</v>
      </c>
      <c r="AE254" s="716" t="e">
        <f>'HORA CERTA'!#REF!</f>
        <v>#REF!</v>
      </c>
      <c r="AF254" s="700">
        <f>'HORA CERTA'!L32</f>
        <v>80</v>
      </c>
      <c r="AG254" s="701">
        <f>'HORA CERTA'!M32</f>
        <v>237</v>
      </c>
      <c r="AH254" s="702">
        <f>'HORA CERTA'!N32</f>
        <v>2.9624999999999999</v>
      </c>
    </row>
    <row r="255" spans="1:34" ht="15" x14ac:dyDescent="0.25">
      <c r="A255" s="713" t="str">
        <f>'HORA CERTA'!A30</f>
        <v>Cirurgia Geral (colecistectomia)</v>
      </c>
      <c r="B255" s="699">
        <f>'HORA CERTA'!B30</f>
        <v>130</v>
      </c>
      <c r="C255" s="716">
        <f>'HORA CERTA'!C30</f>
        <v>140</v>
      </c>
      <c r="D255" s="700" t="e">
        <f>'HORA CERTA'!#REF!</f>
        <v>#REF!</v>
      </c>
      <c r="E255" s="716" t="e">
        <f>'HORA CERTA'!#REF!</f>
        <v>#REF!</v>
      </c>
      <c r="F255" s="700" t="e">
        <f>'HORA CERTA'!#REF!</f>
        <v>#REF!</v>
      </c>
      <c r="G255" s="716" t="e">
        <f>'HORA CERTA'!#REF!</f>
        <v>#REF!</v>
      </c>
      <c r="H255" s="700" t="e">
        <f>'HORA CERTA'!#REF!</f>
        <v>#REF!</v>
      </c>
      <c r="I255" s="701" t="e">
        <f>'HORA CERTA'!#REF!</f>
        <v>#REF!</v>
      </c>
      <c r="J255" s="702" t="e">
        <f>'HORA CERTA'!#REF!</f>
        <v>#REF!</v>
      </c>
      <c r="K255" s="716" t="e">
        <f>'HORA CERTA'!#REF!</f>
        <v>#REF!</v>
      </c>
      <c r="L255" s="700" t="e">
        <f>'HORA CERTA'!#REF!</f>
        <v>#REF!</v>
      </c>
      <c r="M255" s="716" t="e">
        <f>'HORA CERTA'!#REF!</f>
        <v>#REF!</v>
      </c>
      <c r="N255" s="700" t="e">
        <f>'HORA CERTA'!#REF!</f>
        <v>#REF!</v>
      </c>
      <c r="O255" s="716" t="e">
        <f>'HORA CERTA'!#REF!</f>
        <v>#REF!</v>
      </c>
      <c r="P255" s="700" t="e">
        <f>'HORA CERTA'!#REF!</f>
        <v>#REF!</v>
      </c>
      <c r="Q255" s="701" t="e">
        <f>'HORA CERTA'!#REF!</f>
        <v>#REF!</v>
      </c>
      <c r="R255" s="702" t="e">
        <f>'HORA CERTA'!#REF!</f>
        <v>#REF!</v>
      </c>
      <c r="S255" s="716" t="e">
        <f>'HORA CERTA'!#REF!</f>
        <v>#REF!</v>
      </c>
      <c r="T255" s="700" t="e">
        <f>'HORA CERTA'!#REF!</f>
        <v>#REF!</v>
      </c>
      <c r="U255" s="716" t="e">
        <f>'HORA CERTA'!#REF!</f>
        <v>#REF!</v>
      </c>
      <c r="V255" s="700" t="e">
        <f>'HORA CERTA'!#REF!</f>
        <v>#REF!</v>
      </c>
      <c r="W255" s="716" t="e">
        <f>'HORA CERTA'!#REF!</f>
        <v>#REF!</v>
      </c>
      <c r="X255" s="700" t="e">
        <f>'HORA CERTA'!#REF!</f>
        <v>#REF!</v>
      </c>
      <c r="Y255" s="701" t="e">
        <f>'HORA CERTA'!#REF!</f>
        <v>#REF!</v>
      </c>
      <c r="Z255" s="702" t="e">
        <f>'HORA CERTA'!#REF!</f>
        <v>#REF!</v>
      </c>
      <c r="AA255" s="716" t="e">
        <f>'HORA CERTA'!#REF!</f>
        <v>#REF!</v>
      </c>
      <c r="AB255" s="700" t="e">
        <f>'HORA CERTA'!#REF!</f>
        <v>#REF!</v>
      </c>
      <c r="AC255" s="716" t="e">
        <f>'HORA CERTA'!#REF!</f>
        <v>#REF!</v>
      </c>
      <c r="AD255" s="700" t="e">
        <f>'HORA CERTA'!#REF!</f>
        <v>#REF!</v>
      </c>
      <c r="AE255" s="716" t="e">
        <f>'HORA CERTA'!#REF!</f>
        <v>#REF!</v>
      </c>
      <c r="AF255" s="700">
        <f>'HORA CERTA'!L30</f>
        <v>260</v>
      </c>
      <c r="AG255" s="701">
        <f>'HORA CERTA'!M30</f>
        <v>732</v>
      </c>
      <c r="AH255" s="702">
        <f>'HORA CERTA'!N30</f>
        <v>2.8153846153846156</v>
      </c>
    </row>
    <row r="256" spans="1:34" ht="15" x14ac:dyDescent="0.25">
      <c r="A256" s="713" t="str">
        <f>'HORA CERTA'!A31</f>
        <v>Cirurgia Geral (outras)</v>
      </c>
      <c r="B256" s="699">
        <f>'HORA CERTA'!B31</f>
        <v>40</v>
      </c>
      <c r="C256" s="716">
        <f>'HORA CERTA'!C31</f>
        <v>27</v>
      </c>
      <c r="D256" s="700" t="e">
        <f>'HORA CERTA'!#REF!</f>
        <v>#REF!</v>
      </c>
      <c r="E256" s="716" t="e">
        <f>'HORA CERTA'!#REF!</f>
        <v>#REF!</v>
      </c>
      <c r="F256" s="700" t="e">
        <f>'HORA CERTA'!#REF!</f>
        <v>#REF!</v>
      </c>
      <c r="G256" s="716" t="e">
        <f>'HORA CERTA'!#REF!</f>
        <v>#REF!</v>
      </c>
      <c r="H256" s="700" t="e">
        <f>'HORA CERTA'!#REF!</f>
        <v>#REF!</v>
      </c>
      <c r="I256" s="701" t="e">
        <f>'HORA CERTA'!#REF!</f>
        <v>#REF!</v>
      </c>
      <c r="J256" s="702" t="e">
        <f>'HORA CERTA'!#REF!</f>
        <v>#REF!</v>
      </c>
      <c r="K256" s="716" t="e">
        <f>'HORA CERTA'!#REF!</f>
        <v>#REF!</v>
      </c>
      <c r="L256" s="700" t="e">
        <f>'HORA CERTA'!#REF!</f>
        <v>#REF!</v>
      </c>
      <c r="M256" s="716" t="e">
        <f>'HORA CERTA'!#REF!</f>
        <v>#REF!</v>
      </c>
      <c r="N256" s="700" t="e">
        <f>'HORA CERTA'!#REF!</f>
        <v>#REF!</v>
      </c>
      <c r="O256" s="716" t="e">
        <f>'HORA CERTA'!#REF!</f>
        <v>#REF!</v>
      </c>
      <c r="P256" s="700" t="e">
        <f>'HORA CERTA'!#REF!</f>
        <v>#REF!</v>
      </c>
      <c r="Q256" s="701" t="e">
        <f>'HORA CERTA'!#REF!</f>
        <v>#REF!</v>
      </c>
      <c r="R256" s="702" t="e">
        <f>'HORA CERTA'!#REF!</f>
        <v>#REF!</v>
      </c>
      <c r="S256" s="716" t="e">
        <f>'HORA CERTA'!#REF!</f>
        <v>#REF!</v>
      </c>
      <c r="T256" s="700" t="e">
        <f>'HORA CERTA'!#REF!</f>
        <v>#REF!</v>
      </c>
      <c r="U256" s="716" t="e">
        <f>'HORA CERTA'!#REF!</f>
        <v>#REF!</v>
      </c>
      <c r="V256" s="700" t="e">
        <f>'HORA CERTA'!#REF!</f>
        <v>#REF!</v>
      </c>
      <c r="W256" s="716" t="e">
        <f>'HORA CERTA'!#REF!</f>
        <v>#REF!</v>
      </c>
      <c r="X256" s="700" t="e">
        <f>'HORA CERTA'!#REF!</f>
        <v>#REF!</v>
      </c>
      <c r="Y256" s="701" t="e">
        <f>'HORA CERTA'!#REF!</f>
        <v>#REF!</v>
      </c>
      <c r="Z256" s="702" t="e">
        <f>'HORA CERTA'!#REF!</f>
        <v>#REF!</v>
      </c>
      <c r="AA256" s="716" t="e">
        <f>'HORA CERTA'!#REF!</f>
        <v>#REF!</v>
      </c>
      <c r="AB256" s="700" t="e">
        <f>'HORA CERTA'!#REF!</f>
        <v>#REF!</v>
      </c>
      <c r="AC256" s="716" t="e">
        <f>'HORA CERTA'!#REF!</f>
        <v>#REF!</v>
      </c>
      <c r="AD256" s="700" t="e">
        <f>'HORA CERTA'!#REF!</f>
        <v>#REF!</v>
      </c>
      <c r="AE256" s="716" t="e">
        <f>'HORA CERTA'!#REF!</f>
        <v>#REF!</v>
      </c>
      <c r="AF256" s="700">
        <f>'HORA CERTA'!L31</f>
        <v>80</v>
      </c>
      <c r="AG256" s="701">
        <f>'HORA CERTA'!M31</f>
        <v>193</v>
      </c>
      <c r="AH256" s="702">
        <f>'HORA CERTA'!N31</f>
        <v>2.4125000000000001</v>
      </c>
    </row>
    <row r="257" spans="1:34" ht="15" x14ac:dyDescent="0.25">
      <c r="A257" s="714" t="e">
        <f>'HORA CERTA'!#REF!</f>
        <v>#REF!</v>
      </c>
      <c r="B257" s="704" t="e">
        <f>'HORA CERTA'!#REF!</f>
        <v>#REF!</v>
      </c>
      <c r="C257" s="717" t="e">
        <f>'HORA CERTA'!#REF!</f>
        <v>#REF!</v>
      </c>
      <c r="D257" s="700" t="e">
        <f>'HORA CERTA'!#REF!</f>
        <v>#REF!</v>
      </c>
      <c r="E257" s="716" t="e">
        <f>'HORA CERTA'!#REF!</f>
        <v>#REF!</v>
      </c>
      <c r="F257" s="700" t="e">
        <f>'HORA CERTA'!#REF!</f>
        <v>#REF!</v>
      </c>
      <c r="G257" s="716" t="e">
        <f>'HORA CERTA'!#REF!</f>
        <v>#REF!</v>
      </c>
      <c r="H257" s="700" t="e">
        <f>'HORA CERTA'!#REF!</f>
        <v>#REF!</v>
      </c>
      <c r="I257" s="701" t="e">
        <f>'HORA CERTA'!#REF!</f>
        <v>#REF!</v>
      </c>
      <c r="J257" s="702" t="e">
        <f>'HORA CERTA'!#REF!</f>
        <v>#REF!</v>
      </c>
      <c r="K257" s="716" t="e">
        <f>'HORA CERTA'!#REF!</f>
        <v>#REF!</v>
      </c>
      <c r="L257" s="700" t="e">
        <f>'HORA CERTA'!#REF!</f>
        <v>#REF!</v>
      </c>
      <c r="M257" s="716" t="e">
        <f>'HORA CERTA'!#REF!</f>
        <v>#REF!</v>
      </c>
      <c r="N257" s="700" t="e">
        <f>'HORA CERTA'!#REF!</f>
        <v>#REF!</v>
      </c>
      <c r="O257" s="716" t="e">
        <f>'HORA CERTA'!#REF!</f>
        <v>#REF!</v>
      </c>
      <c r="P257" s="700" t="e">
        <f>'HORA CERTA'!#REF!</f>
        <v>#REF!</v>
      </c>
      <c r="Q257" s="701" t="e">
        <f>'HORA CERTA'!#REF!</f>
        <v>#REF!</v>
      </c>
      <c r="R257" s="702" t="e">
        <f>'HORA CERTA'!#REF!</f>
        <v>#REF!</v>
      </c>
      <c r="S257" s="716" t="e">
        <f>'HORA CERTA'!#REF!</f>
        <v>#REF!</v>
      </c>
      <c r="T257" s="700" t="e">
        <f>'HORA CERTA'!#REF!</f>
        <v>#REF!</v>
      </c>
      <c r="U257" s="716" t="e">
        <f>'HORA CERTA'!#REF!</f>
        <v>#REF!</v>
      </c>
      <c r="V257" s="700" t="e">
        <f>'HORA CERTA'!#REF!</f>
        <v>#REF!</v>
      </c>
      <c r="W257" s="716" t="e">
        <f>'HORA CERTA'!#REF!</f>
        <v>#REF!</v>
      </c>
      <c r="X257" s="700" t="e">
        <f>'HORA CERTA'!#REF!</f>
        <v>#REF!</v>
      </c>
      <c r="Y257" s="701" t="e">
        <f>'HORA CERTA'!#REF!</f>
        <v>#REF!</v>
      </c>
      <c r="Z257" s="702" t="e">
        <f>'HORA CERTA'!#REF!</f>
        <v>#REF!</v>
      </c>
      <c r="AA257" s="716" t="e">
        <f>'HORA CERTA'!#REF!</f>
        <v>#REF!</v>
      </c>
      <c r="AB257" s="700" t="e">
        <f>'HORA CERTA'!#REF!</f>
        <v>#REF!</v>
      </c>
      <c r="AC257" s="716" t="e">
        <f>'HORA CERTA'!#REF!</f>
        <v>#REF!</v>
      </c>
      <c r="AD257" s="700" t="e">
        <f>'HORA CERTA'!#REF!</f>
        <v>#REF!</v>
      </c>
      <c r="AE257" s="716" t="e">
        <f>'HORA CERTA'!#REF!</f>
        <v>#REF!</v>
      </c>
      <c r="AF257" s="700" t="e">
        <f>'HORA CERTA'!#REF!</f>
        <v>#REF!</v>
      </c>
      <c r="AG257" s="701" t="e">
        <f>'HORA CERTA'!#REF!</f>
        <v>#REF!</v>
      </c>
      <c r="AH257" s="702" t="e">
        <f>'HORA CERTA'!#REF!</f>
        <v>#REF!</v>
      </c>
    </row>
    <row r="258" spans="1:34" ht="15" x14ac:dyDescent="0.25">
      <c r="A258" s="714" t="str">
        <f>'HORA CERTA'!A33</f>
        <v>Cirurgia Pediátrica</v>
      </c>
      <c r="B258" s="704">
        <f>'HORA CERTA'!B33</f>
        <v>40</v>
      </c>
      <c r="C258" s="717">
        <f>'HORA CERTA'!C33</f>
        <v>61</v>
      </c>
      <c r="D258" s="700" t="e">
        <f>'HORA CERTA'!#REF!</f>
        <v>#REF!</v>
      </c>
      <c r="E258" s="716" t="e">
        <f>'HORA CERTA'!#REF!</f>
        <v>#REF!</v>
      </c>
      <c r="F258" s="700" t="e">
        <f>'HORA CERTA'!#REF!</f>
        <v>#REF!</v>
      </c>
      <c r="G258" s="716" t="e">
        <f>'HORA CERTA'!#REF!</f>
        <v>#REF!</v>
      </c>
      <c r="H258" s="700" t="e">
        <f>'HORA CERTA'!#REF!</f>
        <v>#REF!</v>
      </c>
      <c r="I258" s="701" t="e">
        <f>'HORA CERTA'!#REF!</f>
        <v>#REF!</v>
      </c>
      <c r="J258" s="702" t="e">
        <f>'HORA CERTA'!#REF!</f>
        <v>#REF!</v>
      </c>
      <c r="K258" s="716" t="e">
        <f>'HORA CERTA'!#REF!</f>
        <v>#REF!</v>
      </c>
      <c r="L258" s="700" t="e">
        <f>'HORA CERTA'!#REF!</f>
        <v>#REF!</v>
      </c>
      <c r="M258" s="716" t="e">
        <f>'HORA CERTA'!#REF!</f>
        <v>#REF!</v>
      </c>
      <c r="N258" s="700" t="e">
        <f>'HORA CERTA'!#REF!</f>
        <v>#REF!</v>
      </c>
      <c r="O258" s="716" t="e">
        <f>'HORA CERTA'!#REF!</f>
        <v>#REF!</v>
      </c>
      <c r="P258" s="700" t="e">
        <f>'HORA CERTA'!#REF!</f>
        <v>#REF!</v>
      </c>
      <c r="Q258" s="701" t="e">
        <f>'HORA CERTA'!#REF!</f>
        <v>#REF!</v>
      </c>
      <c r="R258" s="702" t="e">
        <f>'HORA CERTA'!#REF!</f>
        <v>#REF!</v>
      </c>
      <c r="S258" s="716" t="e">
        <f>'HORA CERTA'!#REF!</f>
        <v>#REF!</v>
      </c>
      <c r="T258" s="700" t="e">
        <f>'HORA CERTA'!#REF!</f>
        <v>#REF!</v>
      </c>
      <c r="U258" s="716" t="e">
        <f>'HORA CERTA'!#REF!</f>
        <v>#REF!</v>
      </c>
      <c r="V258" s="700" t="e">
        <f>'HORA CERTA'!#REF!</f>
        <v>#REF!</v>
      </c>
      <c r="W258" s="716" t="e">
        <f>'HORA CERTA'!#REF!</f>
        <v>#REF!</v>
      </c>
      <c r="X258" s="700" t="e">
        <f>'HORA CERTA'!#REF!</f>
        <v>#REF!</v>
      </c>
      <c r="Y258" s="701" t="e">
        <f>'HORA CERTA'!#REF!</f>
        <v>#REF!</v>
      </c>
      <c r="Z258" s="702" t="e">
        <f>'HORA CERTA'!#REF!</f>
        <v>#REF!</v>
      </c>
      <c r="AA258" s="716" t="e">
        <f>'HORA CERTA'!#REF!</f>
        <v>#REF!</v>
      </c>
      <c r="AB258" s="700" t="e">
        <f>'HORA CERTA'!#REF!</f>
        <v>#REF!</v>
      </c>
      <c r="AC258" s="716" t="e">
        <f>'HORA CERTA'!#REF!</f>
        <v>#REF!</v>
      </c>
      <c r="AD258" s="700" t="e">
        <f>'HORA CERTA'!#REF!</f>
        <v>#REF!</v>
      </c>
      <c r="AE258" s="716" t="e">
        <f>'HORA CERTA'!#REF!</f>
        <v>#REF!</v>
      </c>
      <c r="AF258" s="700">
        <f>'HORA CERTA'!L33</f>
        <v>80</v>
      </c>
      <c r="AG258" s="701">
        <f>'HORA CERTA'!M33</f>
        <v>235</v>
      </c>
      <c r="AH258" s="702">
        <f>'HORA CERTA'!N33</f>
        <v>2.9375</v>
      </c>
    </row>
    <row r="259" spans="1:34" ht="15" x14ac:dyDescent="0.25">
      <c r="A259" s="714" t="str">
        <f>'HORA CERTA'!A34</f>
        <v>Cirurgia Ginecológica (histeroscopia cirúrgica com ressectoscopia)</v>
      </c>
      <c r="B259" s="704">
        <f>'HORA CERTA'!B34</f>
        <v>25</v>
      </c>
      <c r="C259" s="717">
        <f>'HORA CERTA'!C34</f>
        <v>7</v>
      </c>
      <c r="D259" s="700" t="e">
        <f>'HORA CERTA'!#REF!</f>
        <v>#REF!</v>
      </c>
      <c r="E259" s="716" t="e">
        <f>'HORA CERTA'!#REF!</f>
        <v>#REF!</v>
      </c>
      <c r="F259" s="700" t="e">
        <f>'HORA CERTA'!#REF!</f>
        <v>#REF!</v>
      </c>
      <c r="G259" s="716" t="e">
        <f>'HORA CERTA'!#REF!</f>
        <v>#REF!</v>
      </c>
      <c r="H259" s="700" t="e">
        <f>'HORA CERTA'!#REF!</f>
        <v>#REF!</v>
      </c>
      <c r="I259" s="701" t="e">
        <f>'HORA CERTA'!#REF!</f>
        <v>#REF!</v>
      </c>
      <c r="J259" s="702" t="e">
        <f>'HORA CERTA'!#REF!</f>
        <v>#REF!</v>
      </c>
      <c r="K259" s="716" t="e">
        <f>'HORA CERTA'!#REF!</f>
        <v>#REF!</v>
      </c>
      <c r="L259" s="700" t="e">
        <f>'HORA CERTA'!#REF!</f>
        <v>#REF!</v>
      </c>
      <c r="M259" s="716" t="e">
        <f>'HORA CERTA'!#REF!</f>
        <v>#REF!</v>
      </c>
      <c r="N259" s="700" t="e">
        <f>'HORA CERTA'!#REF!</f>
        <v>#REF!</v>
      </c>
      <c r="O259" s="716" t="e">
        <f>'HORA CERTA'!#REF!</f>
        <v>#REF!</v>
      </c>
      <c r="P259" s="700" t="e">
        <f>'HORA CERTA'!#REF!</f>
        <v>#REF!</v>
      </c>
      <c r="Q259" s="701" t="e">
        <f>'HORA CERTA'!#REF!</f>
        <v>#REF!</v>
      </c>
      <c r="R259" s="702" t="e">
        <f>'HORA CERTA'!#REF!</f>
        <v>#REF!</v>
      </c>
      <c r="S259" s="716" t="e">
        <f>'HORA CERTA'!#REF!</f>
        <v>#REF!</v>
      </c>
      <c r="T259" s="700" t="e">
        <f>'HORA CERTA'!#REF!</f>
        <v>#REF!</v>
      </c>
      <c r="U259" s="716" t="e">
        <f>'HORA CERTA'!#REF!</f>
        <v>#REF!</v>
      </c>
      <c r="V259" s="700" t="e">
        <f>'HORA CERTA'!#REF!</f>
        <v>#REF!</v>
      </c>
      <c r="W259" s="716" t="e">
        <f>'HORA CERTA'!#REF!</f>
        <v>#REF!</v>
      </c>
      <c r="X259" s="700" t="e">
        <f>'HORA CERTA'!#REF!</f>
        <v>#REF!</v>
      </c>
      <c r="Y259" s="701" t="e">
        <f>'HORA CERTA'!#REF!</f>
        <v>#REF!</v>
      </c>
      <c r="Z259" s="702" t="e">
        <f>'HORA CERTA'!#REF!</f>
        <v>#REF!</v>
      </c>
      <c r="AA259" s="716" t="e">
        <f>'HORA CERTA'!#REF!</f>
        <v>#REF!</v>
      </c>
      <c r="AB259" s="700" t="e">
        <f>'HORA CERTA'!#REF!</f>
        <v>#REF!</v>
      </c>
      <c r="AC259" s="716" t="e">
        <f>'HORA CERTA'!#REF!</f>
        <v>#REF!</v>
      </c>
      <c r="AD259" s="700" t="e">
        <f>'HORA CERTA'!#REF!</f>
        <v>#REF!</v>
      </c>
      <c r="AE259" s="716" t="e">
        <f>'HORA CERTA'!#REF!</f>
        <v>#REF!</v>
      </c>
      <c r="AF259" s="700">
        <f>'HORA CERTA'!L34</f>
        <v>50</v>
      </c>
      <c r="AG259" s="701">
        <f>'HORA CERTA'!M34</f>
        <v>52</v>
      </c>
      <c r="AH259" s="702">
        <f>'HORA CERTA'!N34</f>
        <v>1.04</v>
      </c>
    </row>
    <row r="260" spans="1:34" ht="15" x14ac:dyDescent="0.25">
      <c r="A260" s="714" t="str">
        <f>'HORA CERTA'!A36</f>
        <v>Pequenas Cirurgias</v>
      </c>
      <c r="B260" s="704">
        <f>'HORA CERTA'!B36</f>
        <v>130</v>
      </c>
      <c r="C260" s="717">
        <f>'HORA CERTA'!C36</f>
        <v>554</v>
      </c>
      <c r="D260" s="700" t="e">
        <f>'HORA CERTA'!#REF!</f>
        <v>#REF!</v>
      </c>
      <c r="E260" s="716" t="e">
        <f>'HORA CERTA'!#REF!</f>
        <v>#REF!</v>
      </c>
      <c r="F260" s="700" t="e">
        <f>'HORA CERTA'!#REF!</f>
        <v>#REF!</v>
      </c>
      <c r="G260" s="716" t="e">
        <f>'HORA CERTA'!#REF!</f>
        <v>#REF!</v>
      </c>
      <c r="H260" s="700" t="e">
        <f>'HORA CERTA'!#REF!</f>
        <v>#REF!</v>
      </c>
      <c r="I260" s="701" t="e">
        <f>'HORA CERTA'!#REF!</f>
        <v>#REF!</v>
      </c>
      <c r="J260" s="702" t="e">
        <f>'HORA CERTA'!#REF!</f>
        <v>#REF!</v>
      </c>
      <c r="K260" s="716" t="e">
        <f>'HORA CERTA'!#REF!</f>
        <v>#REF!</v>
      </c>
      <c r="L260" s="700" t="e">
        <f>'HORA CERTA'!#REF!</f>
        <v>#REF!</v>
      </c>
      <c r="M260" s="716" t="e">
        <f>'HORA CERTA'!#REF!</f>
        <v>#REF!</v>
      </c>
      <c r="N260" s="700" t="e">
        <f>'HORA CERTA'!#REF!</f>
        <v>#REF!</v>
      </c>
      <c r="O260" s="716" t="e">
        <f>'HORA CERTA'!#REF!</f>
        <v>#REF!</v>
      </c>
      <c r="P260" s="700" t="e">
        <f>'HORA CERTA'!#REF!</f>
        <v>#REF!</v>
      </c>
      <c r="Q260" s="701" t="e">
        <f>'HORA CERTA'!#REF!</f>
        <v>#REF!</v>
      </c>
      <c r="R260" s="702" t="e">
        <f>'HORA CERTA'!#REF!</f>
        <v>#REF!</v>
      </c>
      <c r="S260" s="716" t="e">
        <f>'HORA CERTA'!#REF!</f>
        <v>#REF!</v>
      </c>
      <c r="T260" s="700" t="e">
        <f>'HORA CERTA'!#REF!</f>
        <v>#REF!</v>
      </c>
      <c r="U260" s="716" t="e">
        <f>'HORA CERTA'!#REF!</f>
        <v>#REF!</v>
      </c>
      <c r="V260" s="700" t="e">
        <f>'HORA CERTA'!#REF!</f>
        <v>#REF!</v>
      </c>
      <c r="W260" s="716" t="e">
        <f>'HORA CERTA'!#REF!</f>
        <v>#REF!</v>
      </c>
      <c r="X260" s="700" t="e">
        <f>'HORA CERTA'!#REF!</f>
        <v>#REF!</v>
      </c>
      <c r="Y260" s="701" t="e">
        <f>'HORA CERTA'!#REF!</f>
        <v>#REF!</v>
      </c>
      <c r="Z260" s="702" t="e">
        <f>'HORA CERTA'!#REF!</f>
        <v>#REF!</v>
      </c>
      <c r="AA260" s="716" t="e">
        <f>'HORA CERTA'!#REF!</f>
        <v>#REF!</v>
      </c>
      <c r="AB260" s="700" t="e">
        <f>'HORA CERTA'!#REF!</f>
        <v>#REF!</v>
      </c>
      <c r="AC260" s="716" t="e">
        <f>'HORA CERTA'!#REF!</f>
        <v>#REF!</v>
      </c>
      <c r="AD260" s="700" t="e">
        <f>'HORA CERTA'!#REF!</f>
        <v>#REF!</v>
      </c>
      <c r="AE260" s="716" t="e">
        <f>'HORA CERTA'!#REF!</f>
        <v>#REF!</v>
      </c>
      <c r="AF260" s="700">
        <f>'HORA CERTA'!L36</f>
        <v>260</v>
      </c>
      <c r="AG260" s="701">
        <f>'HORA CERTA'!M36</f>
        <v>6884</v>
      </c>
      <c r="AH260" s="702">
        <f>'HORA CERTA'!N36</f>
        <v>26.476923076923075</v>
      </c>
    </row>
    <row r="261" spans="1:34" thickBot="1" x14ac:dyDescent="0.3">
      <c r="A261" s="715" t="str">
        <f>'HORA CERTA'!A35</f>
        <v>Procedimentos de Odontologia Pacientes Especiais (sob anestesia)</v>
      </c>
      <c r="B261" s="709">
        <f>'HORA CERTA'!B35</f>
        <v>8</v>
      </c>
      <c r="C261" s="718">
        <f>'HORA CERTA'!C35</f>
        <v>7</v>
      </c>
      <c r="D261" s="710" t="e">
        <f>'HORA CERTA'!#REF!</f>
        <v>#REF!</v>
      </c>
      <c r="E261" s="718" t="e">
        <f>'HORA CERTA'!#REF!</f>
        <v>#REF!</v>
      </c>
      <c r="F261" s="710" t="e">
        <f>'HORA CERTA'!#REF!</f>
        <v>#REF!</v>
      </c>
      <c r="G261" s="718" t="e">
        <f>'HORA CERTA'!#REF!</f>
        <v>#REF!</v>
      </c>
      <c r="H261" s="710" t="e">
        <f>'HORA CERTA'!#REF!</f>
        <v>#REF!</v>
      </c>
      <c r="I261" s="711" t="e">
        <f>'HORA CERTA'!#REF!</f>
        <v>#REF!</v>
      </c>
      <c r="J261" s="712" t="e">
        <f>'HORA CERTA'!#REF!</f>
        <v>#REF!</v>
      </c>
      <c r="K261" s="718" t="e">
        <f>'HORA CERTA'!#REF!</f>
        <v>#REF!</v>
      </c>
      <c r="L261" s="710" t="e">
        <f>'HORA CERTA'!#REF!</f>
        <v>#REF!</v>
      </c>
      <c r="M261" s="718" t="e">
        <f>'HORA CERTA'!#REF!</f>
        <v>#REF!</v>
      </c>
      <c r="N261" s="710" t="e">
        <f>'HORA CERTA'!#REF!</f>
        <v>#REF!</v>
      </c>
      <c r="O261" s="718" t="e">
        <f>'HORA CERTA'!#REF!</f>
        <v>#REF!</v>
      </c>
      <c r="P261" s="710" t="e">
        <f>'HORA CERTA'!#REF!</f>
        <v>#REF!</v>
      </c>
      <c r="Q261" s="711" t="e">
        <f>'HORA CERTA'!#REF!</f>
        <v>#REF!</v>
      </c>
      <c r="R261" s="712" t="e">
        <f>'HORA CERTA'!#REF!</f>
        <v>#REF!</v>
      </c>
      <c r="S261" s="718" t="e">
        <f>'HORA CERTA'!#REF!</f>
        <v>#REF!</v>
      </c>
      <c r="T261" s="710" t="e">
        <f>'HORA CERTA'!#REF!</f>
        <v>#REF!</v>
      </c>
      <c r="U261" s="718" t="e">
        <f>'HORA CERTA'!#REF!</f>
        <v>#REF!</v>
      </c>
      <c r="V261" s="710" t="e">
        <f>'HORA CERTA'!#REF!</f>
        <v>#REF!</v>
      </c>
      <c r="W261" s="718" t="e">
        <f>'HORA CERTA'!#REF!</f>
        <v>#REF!</v>
      </c>
      <c r="X261" s="710" t="e">
        <f>'HORA CERTA'!#REF!</f>
        <v>#REF!</v>
      </c>
      <c r="Y261" s="711" t="e">
        <f>'HORA CERTA'!#REF!</f>
        <v>#REF!</v>
      </c>
      <c r="Z261" s="712" t="e">
        <f>'HORA CERTA'!#REF!</f>
        <v>#REF!</v>
      </c>
      <c r="AA261" s="718" t="e">
        <f>'HORA CERTA'!#REF!</f>
        <v>#REF!</v>
      </c>
      <c r="AB261" s="710" t="e">
        <f>'HORA CERTA'!#REF!</f>
        <v>#REF!</v>
      </c>
      <c r="AC261" s="718" t="e">
        <f>'HORA CERTA'!#REF!</f>
        <v>#REF!</v>
      </c>
      <c r="AD261" s="710" t="e">
        <f>'HORA CERTA'!#REF!</f>
        <v>#REF!</v>
      </c>
      <c r="AE261" s="718" t="e">
        <f>'HORA CERTA'!#REF!</f>
        <v>#REF!</v>
      </c>
      <c r="AF261" s="710">
        <f>'HORA CERTA'!L35</f>
        <v>16</v>
      </c>
      <c r="AG261" s="711">
        <f>'HORA CERTA'!M35</f>
        <v>46</v>
      </c>
      <c r="AH261" s="712">
        <f>'HORA CERTA'!N35</f>
        <v>2.875</v>
      </c>
    </row>
    <row r="262" spans="1:34" thickBot="1" x14ac:dyDescent="0.3">
      <c r="A262" s="719" t="str">
        <f>'HORA CERTA'!A37</f>
        <v xml:space="preserve">TOTAL DE CIRURGIAS </v>
      </c>
      <c r="B262" s="708">
        <f>'HORA CERTA'!B37</f>
        <v>413</v>
      </c>
      <c r="C262" s="690">
        <f>'HORA CERTA'!C37</f>
        <v>838</v>
      </c>
      <c r="D262" s="695" t="e">
        <f>'HORA CERTA'!#REF!</f>
        <v>#REF!</v>
      </c>
      <c r="E262" s="690" t="e">
        <f>'HORA CERTA'!#REF!</f>
        <v>#REF!</v>
      </c>
      <c r="F262" s="695" t="e">
        <f>'HORA CERTA'!#REF!</f>
        <v>#REF!</v>
      </c>
      <c r="G262" s="690" t="e">
        <f>'HORA CERTA'!#REF!</f>
        <v>#REF!</v>
      </c>
      <c r="H262" s="695" t="e">
        <f>'HORA CERTA'!#REF!</f>
        <v>#REF!</v>
      </c>
      <c r="I262" s="696" t="e">
        <f>'HORA CERTA'!#REF!</f>
        <v>#REF!</v>
      </c>
      <c r="J262" s="697" t="e">
        <f>'HORA CERTA'!#REF!</f>
        <v>#REF!</v>
      </c>
      <c r="K262" s="690" t="e">
        <f>'HORA CERTA'!#REF!</f>
        <v>#REF!</v>
      </c>
      <c r="L262" s="695" t="e">
        <f>'HORA CERTA'!#REF!</f>
        <v>#REF!</v>
      </c>
      <c r="M262" s="690" t="e">
        <f>'HORA CERTA'!#REF!</f>
        <v>#REF!</v>
      </c>
      <c r="N262" s="695" t="e">
        <f>'HORA CERTA'!#REF!</f>
        <v>#REF!</v>
      </c>
      <c r="O262" s="690" t="e">
        <f>'HORA CERTA'!#REF!</f>
        <v>#REF!</v>
      </c>
      <c r="P262" s="695" t="e">
        <f>'HORA CERTA'!#REF!</f>
        <v>#REF!</v>
      </c>
      <c r="Q262" s="696" t="e">
        <f>'HORA CERTA'!#REF!</f>
        <v>#REF!</v>
      </c>
      <c r="R262" s="697" t="e">
        <f>'HORA CERTA'!#REF!</f>
        <v>#REF!</v>
      </c>
      <c r="S262" s="690" t="e">
        <f>'HORA CERTA'!#REF!</f>
        <v>#REF!</v>
      </c>
      <c r="T262" s="695" t="e">
        <f>'HORA CERTA'!#REF!</f>
        <v>#REF!</v>
      </c>
      <c r="U262" s="690" t="e">
        <f>'HORA CERTA'!#REF!</f>
        <v>#REF!</v>
      </c>
      <c r="V262" s="695" t="e">
        <f>'HORA CERTA'!#REF!</f>
        <v>#REF!</v>
      </c>
      <c r="W262" s="690" t="e">
        <f>'HORA CERTA'!#REF!</f>
        <v>#REF!</v>
      </c>
      <c r="X262" s="695" t="e">
        <f>'HORA CERTA'!#REF!</f>
        <v>#REF!</v>
      </c>
      <c r="Y262" s="696" t="e">
        <f>'HORA CERTA'!#REF!</f>
        <v>#REF!</v>
      </c>
      <c r="Z262" s="697" t="e">
        <f>'HORA CERTA'!#REF!</f>
        <v>#REF!</v>
      </c>
      <c r="AA262" s="690" t="e">
        <f>'HORA CERTA'!#REF!</f>
        <v>#REF!</v>
      </c>
      <c r="AB262" s="695" t="e">
        <f>'HORA CERTA'!#REF!</f>
        <v>#REF!</v>
      </c>
      <c r="AC262" s="690" t="e">
        <f>'HORA CERTA'!#REF!</f>
        <v>#REF!</v>
      </c>
      <c r="AD262" s="695" t="e">
        <f>'HORA CERTA'!#REF!</f>
        <v>#REF!</v>
      </c>
      <c r="AE262" s="690" t="e">
        <f>'HORA CERTA'!#REF!</f>
        <v>#REF!</v>
      </c>
      <c r="AF262" s="695">
        <f>'HORA CERTA'!L37</f>
        <v>826</v>
      </c>
      <c r="AG262" s="696">
        <f>'HORA CERTA'!M37</f>
        <v>8379</v>
      </c>
      <c r="AH262" s="697">
        <f>'HORA CERTA'!N37</f>
        <v>10.14406779661017</v>
      </c>
    </row>
    <row r="263" spans="1:34" thickBot="1" x14ac:dyDescent="0.3">
      <c r="A263" s="720" t="e">
        <f>'HORA CERTA'!#REF!</f>
        <v>#REF!</v>
      </c>
      <c r="B263" s="721" t="e">
        <f>'HORA CERTA'!#REF!</f>
        <v>#REF!</v>
      </c>
      <c r="C263" s="722" t="e">
        <f>'HORA CERTA'!#REF!</f>
        <v>#REF!</v>
      </c>
      <c r="D263" s="723" t="e">
        <f>'HORA CERTA'!#REF!</f>
        <v>#REF!</v>
      </c>
      <c r="E263" s="722" t="e">
        <f>'HORA CERTA'!#REF!</f>
        <v>#REF!</v>
      </c>
      <c r="F263" s="723" t="e">
        <f>'HORA CERTA'!#REF!</f>
        <v>#REF!</v>
      </c>
      <c r="G263" s="722" t="e">
        <f>'HORA CERTA'!#REF!</f>
        <v>#REF!</v>
      </c>
      <c r="H263" s="723" t="e">
        <f>'HORA CERTA'!#REF!</f>
        <v>#REF!</v>
      </c>
      <c r="I263" s="722" t="e">
        <f>'HORA CERTA'!#REF!</f>
        <v>#REF!</v>
      </c>
      <c r="J263" s="723" t="e">
        <f>'HORA CERTA'!#REF!</f>
        <v>#REF!</v>
      </c>
      <c r="K263" s="722" t="e">
        <f>'HORA CERTA'!#REF!</f>
        <v>#REF!</v>
      </c>
      <c r="L263" s="723" t="e">
        <f>'HORA CERTA'!#REF!</f>
        <v>#REF!</v>
      </c>
      <c r="M263" s="722" t="e">
        <f>'HORA CERTA'!#REF!</f>
        <v>#REF!</v>
      </c>
      <c r="N263" s="723" t="e">
        <f>'HORA CERTA'!#REF!</f>
        <v>#REF!</v>
      </c>
      <c r="O263" s="722" t="e">
        <f>'HORA CERTA'!#REF!</f>
        <v>#REF!</v>
      </c>
      <c r="P263" s="723" t="e">
        <f>'HORA CERTA'!#REF!</f>
        <v>#REF!</v>
      </c>
      <c r="Q263" s="722" t="e">
        <f>'HORA CERTA'!#REF!</f>
        <v>#REF!</v>
      </c>
      <c r="R263" s="723" t="e">
        <f>'HORA CERTA'!#REF!</f>
        <v>#REF!</v>
      </c>
      <c r="S263" s="722" t="e">
        <f>'HORA CERTA'!#REF!</f>
        <v>#REF!</v>
      </c>
      <c r="T263" s="723" t="e">
        <f>'HORA CERTA'!#REF!</f>
        <v>#REF!</v>
      </c>
      <c r="U263" s="722" t="e">
        <f>'HORA CERTA'!#REF!</f>
        <v>#REF!</v>
      </c>
      <c r="V263" s="723" t="e">
        <f>'HORA CERTA'!#REF!</f>
        <v>#REF!</v>
      </c>
      <c r="W263" s="722" t="e">
        <f>'HORA CERTA'!#REF!</f>
        <v>#REF!</v>
      </c>
      <c r="X263" s="723" t="e">
        <f>'HORA CERTA'!#REF!</f>
        <v>#REF!</v>
      </c>
      <c r="Y263" s="722" t="e">
        <f>'HORA CERTA'!#REF!</f>
        <v>#REF!</v>
      </c>
      <c r="Z263" s="723" t="e">
        <f>'HORA CERTA'!#REF!</f>
        <v>#REF!</v>
      </c>
      <c r="AA263" s="722" t="e">
        <f>'HORA CERTA'!#REF!</f>
        <v>#REF!</v>
      </c>
      <c r="AB263" s="723" t="e">
        <f>'HORA CERTA'!#REF!</f>
        <v>#REF!</v>
      </c>
      <c r="AC263" s="722" t="e">
        <f>'HORA CERTA'!#REF!</f>
        <v>#REF!</v>
      </c>
      <c r="AD263" s="723" t="e">
        <f>'HORA CERTA'!#REF!</f>
        <v>#REF!</v>
      </c>
      <c r="AE263" s="722" t="e">
        <f>'HORA CERTA'!#REF!</f>
        <v>#REF!</v>
      </c>
      <c r="AF263" s="723" t="e">
        <f>'HORA CERTA'!#REF!</f>
        <v>#REF!</v>
      </c>
      <c r="AG263" s="722" t="e">
        <f>'HORA CERTA'!#REF!</f>
        <v>#REF!</v>
      </c>
      <c r="AH263" s="723" t="e">
        <f>'HORA CERTA'!#REF!</f>
        <v>#REF!</v>
      </c>
    </row>
    <row r="265" spans="1:34" x14ac:dyDescent="0.25">
      <c r="A265" s="1009" t="s">
        <v>436</v>
      </c>
      <c r="B265" s="1001"/>
      <c r="C265" s="1001"/>
      <c r="D265" s="1001"/>
      <c r="E265" s="1001"/>
      <c r="F265" s="1001"/>
      <c r="G265" s="1001"/>
      <c r="H265" s="1001"/>
      <c r="I265" s="1001"/>
      <c r="J265" s="1001"/>
      <c r="K265" s="1001"/>
      <c r="L265" s="1001"/>
      <c r="M265" s="1001"/>
      <c r="N265" s="1001"/>
      <c r="O265" s="1001"/>
      <c r="P265" s="1001"/>
      <c r="Q265" s="1001"/>
      <c r="R265" s="1001"/>
      <c r="S265" s="1001"/>
      <c r="T265" s="1001"/>
      <c r="U265" s="1001"/>
      <c r="V265" s="1001"/>
      <c r="W265" s="1001"/>
      <c r="X265" s="1001"/>
      <c r="Y265" s="1001"/>
      <c r="Z265" s="1001"/>
    </row>
    <row r="266" spans="1:34" ht="24.75" thickBot="1" x14ac:dyDescent="0.3">
      <c r="A266" s="13" t="s">
        <v>14</v>
      </c>
      <c r="B266" s="11" t="s">
        <v>164</v>
      </c>
      <c r="C266" s="13" t="s">
        <v>423</v>
      </c>
      <c r="D266" s="14" t="s">
        <v>1</v>
      </c>
      <c r="E266" s="13" t="s">
        <v>424</v>
      </c>
      <c r="F266" s="14" t="s">
        <v>1</v>
      </c>
      <c r="G266" s="13" t="s">
        <v>425</v>
      </c>
      <c r="H266" s="14" t="s">
        <v>1</v>
      </c>
      <c r="I266" s="86" t="s">
        <v>403</v>
      </c>
      <c r="J266" s="12" t="s">
        <v>192</v>
      </c>
      <c r="K266" s="13" t="s">
        <v>426</v>
      </c>
      <c r="L266" s="14" t="s">
        <v>1</v>
      </c>
      <c r="M266" s="13" t="s">
        <v>427</v>
      </c>
      <c r="N266" s="14" t="s">
        <v>1</v>
      </c>
      <c r="O266" s="13" t="s">
        <v>428</v>
      </c>
      <c r="P266" s="14" t="s">
        <v>1</v>
      </c>
      <c r="Q266" s="86" t="s">
        <v>403</v>
      </c>
      <c r="R266" s="12" t="s">
        <v>192</v>
      </c>
      <c r="S266" s="13" t="s">
        <v>429</v>
      </c>
      <c r="T266" s="14" t="s">
        <v>1</v>
      </c>
      <c r="U266" s="13" t="s">
        <v>430</v>
      </c>
      <c r="V266" s="14" t="s">
        <v>1</v>
      </c>
      <c r="W266" s="13" t="s">
        <v>431</v>
      </c>
      <c r="X266" s="14" t="s">
        <v>1</v>
      </c>
      <c r="Y266" s="86" t="s">
        <v>403</v>
      </c>
      <c r="Z266" s="12" t="s">
        <v>192</v>
      </c>
      <c r="AA266" s="13" t="s">
        <v>432</v>
      </c>
      <c r="AB266" s="14" t="s">
        <v>1</v>
      </c>
      <c r="AC266" s="13" t="s">
        <v>433</v>
      </c>
      <c r="AD266" s="14" t="s">
        <v>1</v>
      </c>
      <c r="AE266" s="13" t="s">
        <v>434</v>
      </c>
      <c r="AF266" s="14" t="s">
        <v>1</v>
      </c>
      <c r="AG266" s="86" t="s">
        <v>403</v>
      </c>
      <c r="AH266" s="12" t="s">
        <v>192</v>
      </c>
    </row>
    <row r="267" spans="1:34" ht="16.5" thickTop="1" x14ac:dyDescent="0.25">
      <c r="A267" s="765" t="s">
        <v>155</v>
      </c>
      <c r="B267" s="766" t="e">
        <f>'HORA CERTA'!#REF!</f>
        <v>#REF!</v>
      </c>
      <c r="C267" s="764" t="e">
        <f>'HORA CERTA'!#REF!</f>
        <v>#REF!</v>
      </c>
      <c r="D267" s="767" t="e">
        <f t="shared" ref="D267:D275" si="587">C267/$B267</f>
        <v>#REF!</v>
      </c>
      <c r="E267" s="764" t="e">
        <f>'HORA CERTA'!#REF!</f>
        <v>#REF!</v>
      </c>
      <c r="F267" s="767" t="e">
        <f t="shared" ref="F267:F275" si="588">E267/$B267</f>
        <v>#REF!</v>
      </c>
      <c r="G267" s="764" t="e">
        <f>'HORA CERTA'!#REF!</f>
        <v>#REF!</v>
      </c>
      <c r="H267" s="767" t="e">
        <f t="shared" ref="H267:H275" si="589">G267/$B267</f>
        <v>#REF!</v>
      </c>
      <c r="I267" s="768" t="e">
        <f>SUM(C267,E267,G267)</f>
        <v>#REF!</v>
      </c>
      <c r="J267" s="769" t="e">
        <f>I267/($B267*3)</f>
        <v>#REF!</v>
      </c>
      <c r="K267" s="770" t="e">
        <f>'HORA CERTA'!#REF!</f>
        <v>#REF!</v>
      </c>
      <c r="L267" s="771" t="e">
        <f t="shared" ref="L267:L275" si="590">K267/$B267</f>
        <v>#REF!</v>
      </c>
      <c r="M267" s="770" t="e">
        <f>'HORA CERTA'!#REF!</f>
        <v>#REF!</v>
      </c>
      <c r="N267" s="771" t="e">
        <f t="shared" ref="N267:N275" si="591">M267/$B267</f>
        <v>#REF!</v>
      </c>
      <c r="O267" s="770" t="e">
        <f>'HORA CERTA'!#REF!</f>
        <v>#REF!</v>
      </c>
      <c r="P267" s="771" t="e">
        <f t="shared" ref="P267:P275" si="592">O267/$B267</f>
        <v>#REF!</v>
      </c>
      <c r="Q267" s="768" t="e">
        <f>SUM(K267,M267,O267)</f>
        <v>#REF!</v>
      </c>
      <c r="R267" s="769" t="e">
        <f>Q267/($B267*3)</f>
        <v>#REF!</v>
      </c>
      <c r="S267" s="770" t="e">
        <f>'HORA CERTA'!#REF!</f>
        <v>#REF!</v>
      </c>
      <c r="T267" s="771" t="e">
        <f t="shared" ref="T267:T275" si="593">S267/$B267</f>
        <v>#REF!</v>
      </c>
      <c r="U267" s="770" t="e">
        <f>'HORA CERTA'!#REF!</f>
        <v>#REF!</v>
      </c>
      <c r="V267" s="771" t="e">
        <f t="shared" ref="V267:V275" si="594">U267/$B267</f>
        <v>#REF!</v>
      </c>
      <c r="W267" s="770" t="e">
        <f>'HORA CERTA'!#REF!</f>
        <v>#REF!</v>
      </c>
      <c r="X267" s="771" t="e">
        <f t="shared" ref="X267:X275" si="595">W267/$B267</f>
        <v>#REF!</v>
      </c>
      <c r="Y267" s="768" t="e">
        <f>SUM(S267,U267,W267)</f>
        <v>#REF!</v>
      </c>
      <c r="Z267" s="769" t="e">
        <f>Y267/($B267*3)</f>
        <v>#REF!</v>
      </c>
      <c r="AA267" s="770" t="e">
        <f>'HORA CERTA'!#REF!</f>
        <v>#REF!</v>
      </c>
      <c r="AB267" s="771" t="e">
        <f t="shared" ref="AB267:AB275" si="596">AA267/$B267</f>
        <v>#REF!</v>
      </c>
      <c r="AC267" s="770" t="e">
        <f>'HORA CERTA'!#REF!</f>
        <v>#REF!</v>
      </c>
      <c r="AD267" s="771" t="e">
        <f t="shared" ref="AD267:AD275" si="597">AC267/$B267</f>
        <v>#REF!</v>
      </c>
      <c r="AE267" s="770" t="e">
        <f>'HORA CERTA'!#REF!</f>
        <v>#REF!</v>
      </c>
      <c r="AF267" s="771" t="e">
        <f t="shared" ref="AF267:AF275" si="598">AE267/$B267</f>
        <v>#REF!</v>
      </c>
      <c r="AG267" s="768" t="e">
        <f>SUM(AA267,AC267,AE267)</f>
        <v>#REF!</v>
      </c>
      <c r="AH267" s="769" t="e">
        <f>AG267/($B267*3)</f>
        <v>#REF!</v>
      </c>
    </row>
    <row r="268" spans="1:34" x14ac:dyDescent="0.25">
      <c r="A268" s="765" t="s">
        <v>156</v>
      </c>
      <c r="B268" s="766" t="e">
        <f>'HORA CERTA'!#REF!</f>
        <v>#REF!</v>
      </c>
      <c r="C268" s="764" t="e">
        <f>'HORA CERTA'!#REF!</f>
        <v>#REF!</v>
      </c>
      <c r="D268" s="767" t="e">
        <f t="shared" si="587"/>
        <v>#REF!</v>
      </c>
      <c r="E268" s="764" t="e">
        <f>'HORA CERTA'!#REF!</f>
        <v>#REF!</v>
      </c>
      <c r="F268" s="767" t="e">
        <f t="shared" si="588"/>
        <v>#REF!</v>
      </c>
      <c r="G268" s="764" t="e">
        <f>'HORA CERTA'!#REF!</f>
        <v>#REF!</v>
      </c>
      <c r="H268" s="767" t="e">
        <f t="shared" si="589"/>
        <v>#REF!</v>
      </c>
      <c r="I268" s="768" t="e">
        <f t="shared" ref="I268:I275" si="599">SUM(C268,E268,G268)</f>
        <v>#REF!</v>
      </c>
      <c r="J268" s="769" t="e">
        <f t="shared" ref="J268:J275" si="600">I268/($B268*3)</f>
        <v>#REF!</v>
      </c>
      <c r="K268" s="770" t="e">
        <f>'HORA CERTA'!#REF!</f>
        <v>#REF!</v>
      </c>
      <c r="L268" s="771" t="e">
        <f t="shared" si="590"/>
        <v>#REF!</v>
      </c>
      <c r="M268" s="770" t="e">
        <f>'HORA CERTA'!#REF!</f>
        <v>#REF!</v>
      </c>
      <c r="N268" s="771" t="e">
        <f t="shared" si="591"/>
        <v>#REF!</v>
      </c>
      <c r="O268" s="770" t="e">
        <f>'HORA CERTA'!#REF!</f>
        <v>#REF!</v>
      </c>
      <c r="P268" s="771" t="e">
        <f t="shared" si="592"/>
        <v>#REF!</v>
      </c>
      <c r="Q268" s="768" t="e">
        <f t="shared" ref="Q268:Q275" si="601">SUM(K268,M268,O268)</f>
        <v>#REF!</v>
      </c>
      <c r="R268" s="769" t="e">
        <f t="shared" ref="R268:R275" si="602">Q268/($B268*3)</f>
        <v>#REF!</v>
      </c>
      <c r="S268" s="770" t="e">
        <f>'HORA CERTA'!#REF!</f>
        <v>#REF!</v>
      </c>
      <c r="T268" s="771" t="e">
        <f t="shared" si="593"/>
        <v>#REF!</v>
      </c>
      <c r="U268" s="770" t="e">
        <f>'HORA CERTA'!#REF!</f>
        <v>#REF!</v>
      </c>
      <c r="V268" s="771" t="e">
        <f t="shared" si="594"/>
        <v>#REF!</v>
      </c>
      <c r="W268" s="770" t="e">
        <f>'HORA CERTA'!#REF!</f>
        <v>#REF!</v>
      </c>
      <c r="X268" s="771" t="e">
        <f t="shared" si="595"/>
        <v>#REF!</v>
      </c>
      <c r="Y268" s="768" t="e">
        <f t="shared" ref="Y268:Y275" si="603">SUM(S268,U268,W268)</f>
        <v>#REF!</v>
      </c>
      <c r="Z268" s="769" t="e">
        <f t="shared" ref="Z268:Z275" si="604">Y268/($B268*3)</f>
        <v>#REF!</v>
      </c>
      <c r="AA268" s="770" t="e">
        <f>'HORA CERTA'!#REF!</f>
        <v>#REF!</v>
      </c>
      <c r="AB268" s="771" t="e">
        <f t="shared" si="596"/>
        <v>#REF!</v>
      </c>
      <c r="AC268" s="770" t="e">
        <f>'HORA CERTA'!#REF!</f>
        <v>#REF!</v>
      </c>
      <c r="AD268" s="771" t="e">
        <f t="shared" si="597"/>
        <v>#REF!</v>
      </c>
      <c r="AE268" s="770" t="e">
        <f>'HORA CERTA'!#REF!</f>
        <v>#REF!</v>
      </c>
      <c r="AF268" s="771" t="e">
        <f t="shared" si="598"/>
        <v>#REF!</v>
      </c>
      <c r="AG268" s="768" t="e">
        <f t="shared" ref="AG268:AG275" si="605">SUM(AA268,AC268,AE268)</f>
        <v>#REF!</v>
      </c>
      <c r="AH268" s="769" t="e">
        <f t="shared" ref="AH268:AH275" si="606">AG268/($B268*3)</f>
        <v>#REF!</v>
      </c>
    </row>
    <row r="269" spans="1:34" x14ac:dyDescent="0.25">
      <c r="A269" s="765" t="s">
        <v>157</v>
      </c>
      <c r="B269" s="766" t="e">
        <f>'HORA CERTA'!#REF!</f>
        <v>#REF!</v>
      </c>
      <c r="C269" s="764" t="e">
        <f>'HORA CERTA'!#REF!</f>
        <v>#REF!</v>
      </c>
      <c r="D269" s="767" t="e">
        <f t="shared" si="587"/>
        <v>#REF!</v>
      </c>
      <c r="E269" s="764" t="e">
        <f>'HORA CERTA'!#REF!</f>
        <v>#REF!</v>
      </c>
      <c r="F269" s="767" t="e">
        <f t="shared" si="588"/>
        <v>#REF!</v>
      </c>
      <c r="G269" s="764" t="e">
        <f>'HORA CERTA'!#REF!</f>
        <v>#REF!</v>
      </c>
      <c r="H269" s="767" t="e">
        <f t="shared" si="589"/>
        <v>#REF!</v>
      </c>
      <c r="I269" s="768" t="e">
        <f t="shared" si="599"/>
        <v>#REF!</v>
      </c>
      <c r="J269" s="769" t="e">
        <f t="shared" si="600"/>
        <v>#REF!</v>
      </c>
      <c r="K269" s="770" t="e">
        <f>'HORA CERTA'!#REF!</f>
        <v>#REF!</v>
      </c>
      <c r="L269" s="771" t="e">
        <f t="shared" si="590"/>
        <v>#REF!</v>
      </c>
      <c r="M269" s="770" t="e">
        <f>'HORA CERTA'!#REF!</f>
        <v>#REF!</v>
      </c>
      <c r="N269" s="771" t="e">
        <f t="shared" si="591"/>
        <v>#REF!</v>
      </c>
      <c r="O269" s="770" t="e">
        <f>'HORA CERTA'!#REF!</f>
        <v>#REF!</v>
      </c>
      <c r="P269" s="771" t="e">
        <f t="shared" si="592"/>
        <v>#REF!</v>
      </c>
      <c r="Q269" s="768" t="e">
        <f t="shared" si="601"/>
        <v>#REF!</v>
      </c>
      <c r="R269" s="769" t="e">
        <f t="shared" si="602"/>
        <v>#REF!</v>
      </c>
      <c r="S269" s="770" t="e">
        <f>'HORA CERTA'!#REF!</f>
        <v>#REF!</v>
      </c>
      <c r="T269" s="771" t="e">
        <f t="shared" si="593"/>
        <v>#REF!</v>
      </c>
      <c r="U269" s="770" t="e">
        <f>'HORA CERTA'!#REF!</f>
        <v>#REF!</v>
      </c>
      <c r="V269" s="771" t="e">
        <f t="shared" si="594"/>
        <v>#REF!</v>
      </c>
      <c r="W269" s="770" t="e">
        <f>'HORA CERTA'!#REF!</f>
        <v>#REF!</v>
      </c>
      <c r="X269" s="771" t="e">
        <f t="shared" si="595"/>
        <v>#REF!</v>
      </c>
      <c r="Y269" s="768" t="e">
        <f t="shared" si="603"/>
        <v>#REF!</v>
      </c>
      <c r="Z269" s="769" t="e">
        <f t="shared" si="604"/>
        <v>#REF!</v>
      </c>
      <c r="AA269" s="770" t="e">
        <f>'HORA CERTA'!#REF!</f>
        <v>#REF!</v>
      </c>
      <c r="AB269" s="771" t="e">
        <f t="shared" si="596"/>
        <v>#REF!</v>
      </c>
      <c r="AC269" s="770" t="e">
        <f>'HORA CERTA'!#REF!</f>
        <v>#REF!</v>
      </c>
      <c r="AD269" s="771" t="e">
        <f t="shared" si="597"/>
        <v>#REF!</v>
      </c>
      <c r="AE269" s="770" t="e">
        <f>'HORA CERTA'!#REF!</f>
        <v>#REF!</v>
      </c>
      <c r="AF269" s="771" t="e">
        <f t="shared" si="598"/>
        <v>#REF!</v>
      </c>
      <c r="AG269" s="768" t="e">
        <f t="shared" si="605"/>
        <v>#REF!</v>
      </c>
      <c r="AH269" s="769" t="e">
        <f t="shared" si="606"/>
        <v>#REF!</v>
      </c>
    </row>
    <row r="270" spans="1:34" x14ac:dyDescent="0.25">
      <c r="A270" s="765" t="s">
        <v>158</v>
      </c>
      <c r="B270" s="766" t="e">
        <f>'HORA CERTA'!#REF!</f>
        <v>#REF!</v>
      </c>
      <c r="C270" s="764" t="e">
        <f>'HORA CERTA'!#REF!</f>
        <v>#REF!</v>
      </c>
      <c r="D270" s="767" t="e">
        <f t="shared" si="587"/>
        <v>#REF!</v>
      </c>
      <c r="E270" s="764" t="e">
        <f>'HORA CERTA'!#REF!</f>
        <v>#REF!</v>
      </c>
      <c r="F270" s="767" t="e">
        <f t="shared" si="588"/>
        <v>#REF!</v>
      </c>
      <c r="G270" s="764" t="e">
        <f>'HORA CERTA'!#REF!</f>
        <v>#REF!</v>
      </c>
      <c r="H270" s="767" t="e">
        <f t="shared" si="589"/>
        <v>#REF!</v>
      </c>
      <c r="I270" s="768" t="e">
        <f t="shared" si="599"/>
        <v>#REF!</v>
      </c>
      <c r="J270" s="769" t="e">
        <f t="shared" si="600"/>
        <v>#REF!</v>
      </c>
      <c r="K270" s="770" t="e">
        <f>'HORA CERTA'!#REF!</f>
        <v>#REF!</v>
      </c>
      <c r="L270" s="771" t="e">
        <f t="shared" si="590"/>
        <v>#REF!</v>
      </c>
      <c r="M270" s="770" t="e">
        <f>'HORA CERTA'!#REF!</f>
        <v>#REF!</v>
      </c>
      <c r="N270" s="771" t="e">
        <f t="shared" si="591"/>
        <v>#REF!</v>
      </c>
      <c r="O270" s="770" t="e">
        <f>'HORA CERTA'!#REF!</f>
        <v>#REF!</v>
      </c>
      <c r="P270" s="771" t="e">
        <f t="shared" si="592"/>
        <v>#REF!</v>
      </c>
      <c r="Q270" s="768" t="e">
        <f t="shared" si="601"/>
        <v>#REF!</v>
      </c>
      <c r="R270" s="769" t="e">
        <f t="shared" si="602"/>
        <v>#REF!</v>
      </c>
      <c r="S270" s="770" t="e">
        <f>'HORA CERTA'!#REF!</f>
        <v>#REF!</v>
      </c>
      <c r="T270" s="771" t="e">
        <f t="shared" si="593"/>
        <v>#REF!</v>
      </c>
      <c r="U270" s="770" t="e">
        <f>'HORA CERTA'!#REF!</f>
        <v>#REF!</v>
      </c>
      <c r="V270" s="771" t="e">
        <f t="shared" si="594"/>
        <v>#REF!</v>
      </c>
      <c r="W270" s="770" t="e">
        <f>'HORA CERTA'!#REF!</f>
        <v>#REF!</v>
      </c>
      <c r="X270" s="771" t="e">
        <f t="shared" si="595"/>
        <v>#REF!</v>
      </c>
      <c r="Y270" s="768" t="e">
        <f t="shared" si="603"/>
        <v>#REF!</v>
      </c>
      <c r="Z270" s="769" t="e">
        <f t="shared" si="604"/>
        <v>#REF!</v>
      </c>
      <c r="AA270" s="770" t="e">
        <f>'HORA CERTA'!#REF!</f>
        <v>#REF!</v>
      </c>
      <c r="AB270" s="771" t="e">
        <f t="shared" si="596"/>
        <v>#REF!</v>
      </c>
      <c r="AC270" s="770" t="e">
        <f>'HORA CERTA'!#REF!</f>
        <v>#REF!</v>
      </c>
      <c r="AD270" s="771" t="e">
        <f t="shared" si="597"/>
        <v>#REF!</v>
      </c>
      <c r="AE270" s="770" t="e">
        <f>'HORA CERTA'!#REF!</f>
        <v>#REF!</v>
      </c>
      <c r="AF270" s="771" t="e">
        <f t="shared" si="598"/>
        <v>#REF!</v>
      </c>
      <c r="AG270" s="768" t="e">
        <f t="shared" si="605"/>
        <v>#REF!</v>
      </c>
      <c r="AH270" s="769" t="e">
        <f t="shared" si="606"/>
        <v>#REF!</v>
      </c>
    </row>
    <row r="271" spans="1:34" x14ac:dyDescent="0.25">
      <c r="A271" s="765" t="s">
        <v>159</v>
      </c>
      <c r="B271" s="766" t="e">
        <f>'HORA CERTA'!#REF!</f>
        <v>#REF!</v>
      </c>
      <c r="C271" s="764" t="e">
        <f>'HORA CERTA'!#REF!</f>
        <v>#REF!</v>
      </c>
      <c r="D271" s="767" t="e">
        <f t="shared" si="587"/>
        <v>#REF!</v>
      </c>
      <c r="E271" s="764" t="e">
        <f>'HORA CERTA'!#REF!</f>
        <v>#REF!</v>
      </c>
      <c r="F271" s="767" t="e">
        <f t="shared" si="588"/>
        <v>#REF!</v>
      </c>
      <c r="G271" s="764" t="e">
        <f>'HORA CERTA'!#REF!</f>
        <v>#REF!</v>
      </c>
      <c r="H271" s="767" t="e">
        <f t="shared" si="589"/>
        <v>#REF!</v>
      </c>
      <c r="I271" s="768" t="e">
        <f t="shared" si="599"/>
        <v>#REF!</v>
      </c>
      <c r="J271" s="769" t="e">
        <f t="shared" si="600"/>
        <v>#REF!</v>
      </c>
      <c r="K271" s="770" t="e">
        <f>'HORA CERTA'!#REF!</f>
        <v>#REF!</v>
      </c>
      <c r="L271" s="771" t="e">
        <f t="shared" si="590"/>
        <v>#REF!</v>
      </c>
      <c r="M271" s="770" t="e">
        <f>'HORA CERTA'!#REF!</f>
        <v>#REF!</v>
      </c>
      <c r="N271" s="771" t="e">
        <f t="shared" si="591"/>
        <v>#REF!</v>
      </c>
      <c r="O271" s="770" t="e">
        <f>'HORA CERTA'!#REF!</f>
        <v>#REF!</v>
      </c>
      <c r="P271" s="771" t="e">
        <f t="shared" si="592"/>
        <v>#REF!</v>
      </c>
      <c r="Q271" s="768" t="e">
        <f t="shared" si="601"/>
        <v>#REF!</v>
      </c>
      <c r="R271" s="769" t="e">
        <f t="shared" si="602"/>
        <v>#REF!</v>
      </c>
      <c r="S271" s="770" t="e">
        <f>'HORA CERTA'!#REF!</f>
        <v>#REF!</v>
      </c>
      <c r="T271" s="771" t="e">
        <f t="shared" si="593"/>
        <v>#REF!</v>
      </c>
      <c r="U271" s="770" t="e">
        <f>'HORA CERTA'!#REF!</f>
        <v>#REF!</v>
      </c>
      <c r="V271" s="771" t="e">
        <f t="shared" si="594"/>
        <v>#REF!</v>
      </c>
      <c r="W271" s="770" t="e">
        <f>'HORA CERTA'!#REF!</f>
        <v>#REF!</v>
      </c>
      <c r="X271" s="771" t="e">
        <f t="shared" si="595"/>
        <v>#REF!</v>
      </c>
      <c r="Y271" s="768" t="e">
        <f t="shared" si="603"/>
        <v>#REF!</v>
      </c>
      <c r="Z271" s="769" t="e">
        <f t="shared" si="604"/>
        <v>#REF!</v>
      </c>
      <c r="AA271" s="770" t="e">
        <f>'HORA CERTA'!#REF!</f>
        <v>#REF!</v>
      </c>
      <c r="AB271" s="771" t="e">
        <f t="shared" si="596"/>
        <v>#REF!</v>
      </c>
      <c r="AC271" s="770" t="e">
        <f>'HORA CERTA'!#REF!</f>
        <v>#REF!</v>
      </c>
      <c r="AD271" s="771" t="e">
        <f t="shared" si="597"/>
        <v>#REF!</v>
      </c>
      <c r="AE271" s="770" t="e">
        <f>'HORA CERTA'!#REF!</f>
        <v>#REF!</v>
      </c>
      <c r="AF271" s="771" t="e">
        <f t="shared" si="598"/>
        <v>#REF!</v>
      </c>
      <c r="AG271" s="768" t="e">
        <f t="shared" si="605"/>
        <v>#REF!</v>
      </c>
      <c r="AH271" s="769" t="e">
        <f t="shared" si="606"/>
        <v>#REF!</v>
      </c>
    </row>
    <row r="272" spans="1:34" x14ac:dyDescent="0.25">
      <c r="A272" s="765" t="s">
        <v>160</v>
      </c>
      <c r="B272" s="766" t="e">
        <f>'HORA CERTA'!#REF!</f>
        <v>#REF!</v>
      </c>
      <c r="C272" s="764" t="e">
        <f>'HORA CERTA'!#REF!</f>
        <v>#REF!</v>
      </c>
      <c r="D272" s="767" t="e">
        <f t="shared" si="587"/>
        <v>#REF!</v>
      </c>
      <c r="E272" s="764" t="e">
        <f>'HORA CERTA'!#REF!</f>
        <v>#REF!</v>
      </c>
      <c r="F272" s="767" t="e">
        <f t="shared" si="588"/>
        <v>#REF!</v>
      </c>
      <c r="G272" s="764" t="e">
        <f>'HORA CERTA'!#REF!</f>
        <v>#REF!</v>
      </c>
      <c r="H272" s="767" t="e">
        <f t="shared" si="589"/>
        <v>#REF!</v>
      </c>
      <c r="I272" s="768" t="e">
        <f t="shared" si="599"/>
        <v>#REF!</v>
      </c>
      <c r="J272" s="769" t="e">
        <f t="shared" si="600"/>
        <v>#REF!</v>
      </c>
      <c r="K272" s="770" t="e">
        <f>'HORA CERTA'!#REF!</f>
        <v>#REF!</v>
      </c>
      <c r="L272" s="771" t="e">
        <f t="shared" si="590"/>
        <v>#REF!</v>
      </c>
      <c r="M272" s="770" t="e">
        <f>'HORA CERTA'!#REF!</f>
        <v>#REF!</v>
      </c>
      <c r="N272" s="771" t="e">
        <f t="shared" si="591"/>
        <v>#REF!</v>
      </c>
      <c r="O272" s="770" t="e">
        <f>'HORA CERTA'!#REF!</f>
        <v>#REF!</v>
      </c>
      <c r="P272" s="771" t="e">
        <f t="shared" si="592"/>
        <v>#REF!</v>
      </c>
      <c r="Q272" s="768" t="e">
        <f t="shared" si="601"/>
        <v>#REF!</v>
      </c>
      <c r="R272" s="769" t="e">
        <f t="shared" si="602"/>
        <v>#REF!</v>
      </c>
      <c r="S272" s="770" t="e">
        <f>'HORA CERTA'!#REF!</f>
        <v>#REF!</v>
      </c>
      <c r="T272" s="771" t="e">
        <f t="shared" si="593"/>
        <v>#REF!</v>
      </c>
      <c r="U272" s="770" t="e">
        <f>'HORA CERTA'!#REF!</f>
        <v>#REF!</v>
      </c>
      <c r="V272" s="771" t="e">
        <f t="shared" si="594"/>
        <v>#REF!</v>
      </c>
      <c r="W272" s="770" t="e">
        <f>'HORA CERTA'!#REF!</f>
        <v>#REF!</v>
      </c>
      <c r="X272" s="771" t="e">
        <f t="shared" si="595"/>
        <v>#REF!</v>
      </c>
      <c r="Y272" s="768" t="e">
        <f t="shared" si="603"/>
        <v>#REF!</v>
      </c>
      <c r="Z272" s="769" t="e">
        <f t="shared" si="604"/>
        <v>#REF!</v>
      </c>
      <c r="AA272" s="770" t="e">
        <f>'HORA CERTA'!#REF!</f>
        <v>#REF!</v>
      </c>
      <c r="AB272" s="771" t="e">
        <f t="shared" si="596"/>
        <v>#REF!</v>
      </c>
      <c r="AC272" s="770" t="e">
        <f>'HORA CERTA'!#REF!</f>
        <v>#REF!</v>
      </c>
      <c r="AD272" s="771" t="e">
        <f t="shared" si="597"/>
        <v>#REF!</v>
      </c>
      <c r="AE272" s="770" t="e">
        <f>'HORA CERTA'!#REF!</f>
        <v>#REF!</v>
      </c>
      <c r="AF272" s="771" t="e">
        <f t="shared" si="598"/>
        <v>#REF!</v>
      </c>
      <c r="AG272" s="768" t="e">
        <f t="shared" si="605"/>
        <v>#REF!</v>
      </c>
      <c r="AH272" s="769" t="e">
        <f t="shared" si="606"/>
        <v>#REF!</v>
      </c>
    </row>
    <row r="273" spans="1:34" x14ac:dyDescent="0.25">
      <c r="A273" s="765" t="s">
        <v>161</v>
      </c>
      <c r="B273" s="766" t="e">
        <f>'HORA CERTA'!#REF!</f>
        <v>#REF!</v>
      </c>
      <c r="C273" s="764" t="e">
        <f>'HORA CERTA'!#REF!</f>
        <v>#REF!</v>
      </c>
      <c r="D273" s="767" t="e">
        <f t="shared" si="587"/>
        <v>#REF!</v>
      </c>
      <c r="E273" s="764" t="e">
        <f>'HORA CERTA'!#REF!</f>
        <v>#REF!</v>
      </c>
      <c r="F273" s="767" t="e">
        <f t="shared" si="588"/>
        <v>#REF!</v>
      </c>
      <c r="G273" s="764" t="e">
        <f>'HORA CERTA'!#REF!</f>
        <v>#REF!</v>
      </c>
      <c r="H273" s="767" t="e">
        <f t="shared" si="589"/>
        <v>#REF!</v>
      </c>
      <c r="I273" s="768" t="e">
        <f t="shared" si="599"/>
        <v>#REF!</v>
      </c>
      <c r="J273" s="769" t="e">
        <f t="shared" si="600"/>
        <v>#REF!</v>
      </c>
      <c r="K273" s="770" t="e">
        <f>'HORA CERTA'!#REF!</f>
        <v>#REF!</v>
      </c>
      <c r="L273" s="771" t="e">
        <f t="shared" si="590"/>
        <v>#REF!</v>
      </c>
      <c r="M273" s="770" t="e">
        <f>'HORA CERTA'!#REF!</f>
        <v>#REF!</v>
      </c>
      <c r="N273" s="771" t="e">
        <f t="shared" si="591"/>
        <v>#REF!</v>
      </c>
      <c r="O273" s="770" t="e">
        <f>'HORA CERTA'!#REF!</f>
        <v>#REF!</v>
      </c>
      <c r="P273" s="771" t="e">
        <f t="shared" si="592"/>
        <v>#REF!</v>
      </c>
      <c r="Q273" s="768" t="e">
        <f t="shared" si="601"/>
        <v>#REF!</v>
      </c>
      <c r="R273" s="769" t="e">
        <f t="shared" si="602"/>
        <v>#REF!</v>
      </c>
      <c r="S273" s="770" t="e">
        <f>'HORA CERTA'!#REF!</f>
        <v>#REF!</v>
      </c>
      <c r="T273" s="771" t="e">
        <f t="shared" si="593"/>
        <v>#REF!</v>
      </c>
      <c r="U273" s="770" t="e">
        <f>'HORA CERTA'!#REF!</f>
        <v>#REF!</v>
      </c>
      <c r="V273" s="771" t="e">
        <f t="shared" si="594"/>
        <v>#REF!</v>
      </c>
      <c r="W273" s="770" t="e">
        <f>'HORA CERTA'!#REF!</f>
        <v>#REF!</v>
      </c>
      <c r="X273" s="771" t="e">
        <f t="shared" si="595"/>
        <v>#REF!</v>
      </c>
      <c r="Y273" s="768" t="e">
        <f t="shared" si="603"/>
        <v>#REF!</v>
      </c>
      <c r="Z273" s="769" t="e">
        <f t="shared" si="604"/>
        <v>#REF!</v>
      </c>
      <c r="AA273" s="770" t="e">
        <f>'HORA CERTA'!#REF!</f>
        <v>#REF!</v>
      </c>
      <c r="AB273" s="771" t="e">
        <f t="shared" si="596"/>
        <v>#REF!</v>
      </c>
      <c r="AC273" s="770" t="e">
        <f>'HORA CERTA'!#REF!</f>
        <v>#REF!</v>
      </c>
      <c r="AD273" s="771" t="e">
        <f t="shared" si="597"/>
        <v>#REF!</v>
      </c>
      <c r="AE273" s="770" t="e">
        <f>'HORA CERTA'!#REF!</f>
        <v>#REF!</v>
      </c>
      <c r="AF273" s="771" t="e">
        <f t="shared" si="598"/>
        <v>#REF!</v>
      </c>
      <c r="AG273" s="768" t="e">
        <f t="shared" si="605"/>
        <v>#REF!</v>
      </c>
      <c r="AH273" s="769" t="e">
        <f t="shared" si="606"/>
        <v>#REF!</v>
      </c>
    </row>
    <row r="274" spans="1:34" ht="16.5" thickBot="1" x14ac:dyDescent="0.3">
      <c r="A274" s="772" t="s">
        <v>415</v>
      </c>
      <c r="B274" s="773">
        <v>0</v>
      </c>
      <c r="C274" s="764" t="e">
        <f>'HORA CERTA'!#REF!</f>
        <v>#REF!</v>
      </c>
      <c r="D274" s="774" t="e">
        <f t="shared" si="587"/>
        <v>#REF!</v>
      </c>
      <c r="E274" s="764" t="e">
        <f>'HORA CERTA'!#REF!</f>
        <v>#REF!</v>
      </c>
      <c r="F274" s="774" t="e">
        <f t="shared" si="588"/>
        <v>#REF!</v>
      </c>
      <c r="G274" s="764" t="e">
        <f>'HORA CERTA'!#REF!</f>
        <v>#REF!</v>
      </c>
      <c r="H274" s="774" t="e">
        <f t="shared" si="589"/>
        <v>#REF!</v>
      </c>
      <c r="I274" s="768" t="e">
        <f t="shared" si="599"/>
        <v>#REF!</v>
      </c>
      <c r="J274" s="775" t="e">
        <f t="shared" si="600"/>
        <v>#REF!</v>
      </c>
      <c r="K274" s="770" t="e">
        <f>'HORA CERTA'!#REF!</f>
        <v>#REF!</v>
      </c>
      <c r="L274" s="776" t="e">
        <f t="shared" si="590"/>
        <v>#REF!</v>
      </c>
      <c r="M274" s="770" t="e">
        <f>'HORA CERTA'!#REF!</f>
        <v>#REF!</v>
      </c>
      <c r="N274" s="776" t="e">
        <f t="shared" si="591"/>
        <v>#REF!</v>
      </c>
      <c r="O274" s="770" t="e">
        <f>'HORA CERTA'!#REF!</f>
        <v>#REF!</v>
      </c>
      <c r="P274" s="776" t="e">
        <f t="shared" si="592"/>
        <v>#REF!</v>
      </c>
      <c r="Q274" s="768" t="e">
        <f t="shared" si="601"/>
        <v>#REF!</v>
      </c>
      <c r="R274" s="775" t="e">
        <f t="shared" si="602"/>
        <v>#REF!</v>
      </c>
      <c r="S274" s="770" t="e">
        <f>'HORA CERTA'!#REF!</f>
        <v>#REF!</v>
      </c>
      <c r="T274" s="776" t="e">
        <f t="shared" si="593"/>
        <v>#REF!</v>
      </c>
      <c r="U274" s="770" t="e">
        <f>'HORA CERTA'!#REF!</f>
        <v>#REF!</v>
      </c>
      <c r="V274" s="776" t="e">
        <f t="shared" si="594"/>
        <v>#REF!</v>
      </c>
      <c r="W274" s="770" t="e">
        <f>'HORA CERTA'!#REF!</f>
        <v>#REF!</v>
      </c>
      <c r="X274" s="776" t="e">
        <f t="shared" si="595"/>
        <v>#REF!</v>
      </c>
      <c r="Y274" s="768" t="e">
        <f t="shared" si="603"/>
        <v>#REF!</v>
      </c>
      <c r="Z274" s="775" t="e">
        <f t="shared" si="604"/>
        <v>#REF!</v>
      </c>
      <c r="AA274" s="770" t="e">
        <f>'HORA CERTA'!#REF!</f>
        <v>#REF!</v>
      </c>
      <c r="AB274" s="776" t="e">
        <f t="shared" si="596"/>
        <v>#REF!</v>
      </c>
      <c r="AC274" s="770" t="e">
        <f>'HORA CERTA'!#REF!</f>
        <v>#REF!</v>
      </c>
      <c r="AD274" s="776" t="e">
        <f t="shared" si="597"/>
        <v>#REF!</v>
      </c>
      <c r="AE274" s="770" t="e">
        <f>'HORA CERTA'!#REF!</f>
        <v>#REF!</v>
      </c>
      <c r="AF274" s="776" t="e">
        <f t="shared" si="598"/>
        <v>#REF!</v>
      </c>
      <c r="AG274" s="768" t="e">
        <f t="shared" si="605"/>
        <v>#REF!</v>
      </c>
      <c r="AH274" s="775" t="e">
        <f t="shared" si="606"/>
        <v>#REF!</v>
      </c>
    </row>
    <row r="275" spans="1:34" ht="16.5" thickBot="1" x14ac:dyDescent="0.3">
      <c r="A275" s="558" t="s">
        <v>365</v>
      </c>
      <c r="B275" s="777" t="e">
        <f>SUM(B267:B273)</f>
        <v>#REF!</v>
      </c>
      <c r="C275" s="778" t="e">
        <f>SUM(C267:C274)</f>
        <v>#REF!</v>
      </c>
      <c r="D275" s="735" t="e">
        <f t="shared" si="587"/>
        <v>#REF!</v>
      </c>
      <c r="E275" s="778" t="e">
        <f>SUM(E267:E274)</f>
        <v>#REF!</v>
      </c>
      <c r="F275" s="735" t="e">
        <f t="shared" si="588"/>
        <v>#REF!</v>
      </c>
      <c r="G275" s="778" t="e">
        <f>SUM(G267:G274)</f>
        <v>#REF!</v>
      </c>
      <c r="H275" s="735" t="e">
        <f t="shared" si="589"/>
        <v>#REF!</v>
      </c>
      <c r="I275" s="779" t="e">
        <f t="shared" si="599"/>
        <v>#REF!</v>
      </c>
      <c r="J275" s="780" t="e">
        <f t="shared" si="600"/>
        <v>#REF!</v>
      </c>
      <c r="K275" s="781" t="e">
        <f>SUM(K267:K274)</f>
        <v>#REF!</v>
      </c>
      <c r="L275" s="782" t="e">
        <f t="shared" si="590"/>
        <v>#REF!</v>
      </c>
      <c r="M275" s="781" t="e">
        <f>SUM(M267:M274)</f>
        <v>#REF!</v>
      </c>
      <c r="N275" s="782" t="e">
        <f t="shared" si="591"/>
        <v>#REF!</v>
      </c>
      <c r="O275" s="781" t="e">
        <f>SUM(O267:O274)</f>
        <v>#REF!</v>
      </c>
      <c r="P275" s="782" t="e">
        <f t="shared" si="592"/>
        <v>#REF!</v>
      </c>
      <c r="Q275" s="779" t="e">
        <f t="shared" si="601"/>
        <v>#REF!</v>
      </c>
      <c r="R275" s="780" t="e">
        <f t="shared" si="602"/>
        <v>#REF!</v>
      </c>
      <c r="S275" s="781" t="e">
        <f>SUM(S267:S274)</f>
        <v>#REF!</v>
      </c>
      <c r="T275" s="782" t="e">
        <f t="shared" si="593"/>
        <v>#REF!</v>
      </c>
      <c r="U275" s="781" t="e">
        <f>SUM(U267:U274)</f>
        <v>#REF!</v>
      </c>
      <c r="V275" s="782" t="e">
        <f t="shared" si="594"/>
        <v>#REF!</v>
      </c>
      <c r="W275" s="781" t="e">
        <f>SUM(W267:W274)</f>
        <v>#REF!</v>
      </c>
      <c r="X275" s="782" t="e">
        <f t="shared" si="595"/>
        <v>#REF!</v>
      </c>
      <c r="Y275" s="779" t="e">
        <f t="shared" si="603"/>
        <v>#REF!</v>
      </c>
      <c r="Z275" s="780" t="e">
        <f t="shared" si="604"/>
        <v>#REF!</v>
      </c>
      <c r="AA275" s="781" t="e">
        <f>SUM(AA267:AA274)</f>
        <v>#REF!</v>
      </c>
      <c r="AB275" s="782" t="e">
        <f t="shared" si="596"/>
        <v>#REF!</v>
      </c>
      <c r="AC275" s="781" t="e">
        <f>SUM(AC267:AC274)</f>
        <v>#REF!</v>
      </c>
      <c r="AD275" s="782" t="e">
        <f t="shared" si="597"/>
        <v>#REF!</v>
      </c>
      <c r="AE275" s="781" t="e">
        <f>SUM(AE267:AE274)</f>
        <v>#REF!</v>
      </c>
      <c r="AF275" s="782" t="e">
        <f t="shared" si="598"/>
        <v>#REF!</v>
      </c>
      <c r="AG275" s="779" t="e">
        <f t="shared" si="605"/>
        <v>#REF!</v>
      </c>
      <c r="AH275" s="780" t="e">
        <f t="shared" si="606"/>
        <v>#REF!</v>
      </c>
    </row>
    <row r="277" spans="1:34" x14ac:dyDescent="0.25">
      <c r="A277" s="1009" t="str">
        <f>'PAI IZO'!A6</f>
        <v>PAI IZOLINA (PROGRAMA DE ACOMPANHANTE IDOSOS) - 2025</v>
      </c>
      <c r="B277" s="1001"/>
      <c r="C277" s="1001"/>
      <c r="D277" s="1001"/>
      <c r="E277" s="1001"/>
      <c r="F277" s="1001"/>
      <c r="G277" s="1001"/>
      <c r="H277" s="1001"/>
      <c r="I277" s="1001"/>
      <c r="J277" s="1001"/>
      <c r="K277" s="1001"/>
      <c r="L277" s="1001"/>
      <c r="M277" s="1001"/>
      <c r="N277" s="1001"/>
      <c r="O277" s="1001"/>
      <c r="P277" s="1001"/>
      <c r="Q277" s="1001"/>
      <c r="R277" s="1001"/>
      <c r="S277" s="1001"/>
      <c r="T277" s="1001"/>
      <c r="U277" s="1001"/>
      <c r="V277" s="1001"/>
      <c r="W277" s="1001"/>
      <c r="X277" s="1001"/>
      <c r="Y277" s="1001"/>
      <c r="Z277" s="1001"/>
    </row>
    <row r="278" spans="1:34" ht="24.75" thickBot="1" x14ac:dyDescent="0.3">
      <c r="A278" s="13" t="s">
        <v>14</v>
      </c>
      <c r="B278" s="11" t="s">
        <v>164</v>
      </c>
      <c r="C278" s="13" t="s">
        <v>423</v>
      </c>
      <c r="D278" s="14" t="s">
        <v>1</v>
      </c>
      <c r="E278" s="13" t="s">
        <v>424</v>
      </c>
      <c r="F278" s="14" t="s">
        <v>1</v>
      </c>
      <c r="G278" s="13" t="s">
        <v>425</v>
      </c>
      <c r="H278" s="14" t="s">
        <v>1</v>
      </c>
      <c r="I278" s="86" t="s">
        <v>403</v>
      </c>
      <c r="J278" s="12" t="s">
        <v>192</v>
      </c>
      <c r="K278" s="13" t="s">
        <v>426</v>
      </c>
      <c r="L278" s="14" t="s">
        <v>1</v>
      </c>
      <c r="M278" s="13" t="s">
        <v>427</v>
      </c>
      <c r="N278" s="14" t="s">
        <v>1</v>
      </c>
      <c r="O278" s="13" t="s">
        <v>428</v>
      </c>
      <c r="P278" s="14" t="s">
        <v>1</v>
      </c>
      <c r="Q278" s="86" t="s">
        <v>403</v>
      </c>
      <c r="R278" s="12" t="s">
        <v>192</v>
      </c>
      <c r="S278" s="13" t="s">
        <v>429</v>
      </c>
      <c r="T278" s="14" t="s">
        <v>1</v>
      </c>
      <c r="U278" s="13" t="s">
        <v>430</v>
      </c>
      <c r="V278" s="14" t="s">
        <v>1</v>
      </c>
      <c r="W278" s="13" t="s">
        <v>431</v>
      </c>
      <c r="X278" s="14" t="s">
        <v>1</v>
      </c>
      <c r="Y278" s="86" t="s">
        <v>403</v>
      </c>
      <c r="Z278" s="12" t="s">
        <v>192</v>
      </c>
      <c r="AA278" s="13" t="s">
        <v>432</v>
      </c>
      <c r="AB278" s="14" t="s">
        <v>1</v>
      </c>
      <c r="AC278" s="13" t="s">
        <v>433</v>
      </c>
      <c r="AD278" s="14" t="s">
        <v>1</v>
      </c>
      <c r="AE278" s="13" t="s">
        <v>434</v>
      </c>
      <c r="AF278" s="14" t="s">
        <v>1</v>
      </c>
      <c r="AG278" s="86" t="s">
        <v>403</v>
      </c>
      <c r="AH278" s="12" t="s">
        <v>192</v>
      </c>
    </row>
    <row r="279" spans="1:34" ht="16.5" thickTop="1" thickBot="1" x14ac:dyDescent="0.3">
      <c r="A279" s="30" t="str">
        <f>'PAI IZO'!A9</f>
        <v>Nº Idosos em acompanhamento</v>
      </c>
      <c r="B279" s="47">
        <f>'PAI IZO'!B9</f>
        <v>120</v>
      </c>
      <c r="C279" s="783">
        <f>'PAI IZO'!C9</f>
        <v>120</v>
      </c>
      <c r="D279" s="51" t="e">
        <f>'PAI IZO'!#REF!</f>
        <v>#REF!</v>
      </c>
      <c r="E279" s="783" t="e">
        <f>'PAI IZO'!#REF!</f>
        <v>#REF!</v>
      </c>
      <c r="F279" s="51" t="e">
        <f>'PAI IZO'!#REF!</f>
        <v>#REF!</v>
      </c>
      <c r="G279" s="783" t="e">
        <f>'PAI IZO'!#REF!</f>
        <v>#REF!</v>
      </c>
      <c r="H279" s="51" t="e">
        <f>'PAI IZO'!#REF!</f>
        <v>#REF!</v>
      </c>
      <c r="I279" s="87" t="e">
        <f>'PAI IZO'!#REF!</f>
        <v>#REF!</v>
      </c>
      <c r="J279" s="52" t="e">
        <f>'PAI IZO'!#REF!</f>
        <v>#REF!</v>
      </c>
      <c r="K279" s="783" t="e">
        <f>'PAI IZO'!#REF!</f>
        <v>#REF!</v>
      </c>
      <c r="L279" s="51" t="e">
        <f>'PAI IZO'!#REF!</f>
        <v>#REF!</v>
      </c>
      <c r="M279" s="783" t="e">
        <f>'PAI IZO'!#REF!</f>
        <v>#REF!</v>
      </c>
      <c r="N279" s="51" t="e">
        <f>'PAI IZO'!#REF!</f>
        <v>#REF!</v>
      </c>
      <c r="O279" s="783" t="e">
        <f>'PAI IZO'!#REF!</f>
        <v>#REF!</v>
      </c>
      <c r="P279" s="51" t="e">
        <f>'PAI IZO'!#REF!</f>
        <v>#REF!</v>
      </c>
      <c r="Q279" s="87" t="e">
        <f>'PAI IZO'!#REF!</f>
        <v>#REF!</v>
      </c>
      <c r="R279" s="52" t="e">
        <f>'PAI IZO'!#REF!</f>
        <v>#REF!</v>
      </c>
      <c r="S279" s="783" t="e">
        <f>'PAI IZO'!#REF!</f>
        <v>#REF!</v>
      </c>
      <c r="T279" s="51" t="e">
        <f>'PAI IZO'!#REF!</f>
        <v>#REF!</v>
      </c>
      <c r="U279" s="783" t="e">
        <f>'PAI IZO'!#REF!</f>
        <v>#REF!</v>
      </c>
      <c r="V279" s="51" t="e">
        <f>'PAI IZO'!#REF!</f>
        <v>#REF!</v>
      </c>
      <c r="W279" s="783" t="e">
        <f>'PAI IZO'!#REF!</f>
        <v>#REF!</v>
      </c>
      <c r="X279" s="51" t="e">
        <f>'PAI IZO'!#REF!</f>
        <v>#REF!</v>
      </c>
      <c r="Y279" s="87" t="e">
        <f>'PAI IZO'!#REF!</f>
        <v>#REF!</v>
      </c>
      <c r="Z279" s="52" t="e">
        <f>'PAI IZO'!#REF!</f>
        <v>#REF!</v>
      </c>
      <c r="AA279" s="783" t="e">
        <f>'PAI IZO'!#REF!</f>
        <v>#REF!</v>
      </c>
      <c r="AB279" s="51" t="e">
        <f>'PAI IZO'!#REF!</f>
        <v>#REF!</v>
      </c>
      <c r="AC279" s="783" t="e">
        <f>'PAI IZO'!#REF!</f>
        <v>#REF!</v>
      </c>
      <c r="AD279" s="51" t="e">
        <f>'PAI IZO'!#REF!</f>
        <v>#REF!</v>
      </c>
      <c r="AE279" s="783" t="e">
        <f>'PAI IZO'!#REF!</f>
        <v>#REF!</v>
      </c>
      <c r="AF279" s="51">
        <f>'PAI IZO'!L9</f>
        <v>600</v>
      </c>
      <c r="AG279" s="87">
        <f>'PAI IZO'!M9</f>
        <v>580</v>
      </c>
      <c r="AH279" s="52">
        <f>'PAI IZO'!N9</f>
        <v>0.96666666666666667</v>
      </c>
    </row>
    <row r="280" spans="1:34" thickBot="1" x14ac:dyDescent="0.3">
      <c r="A280" s="5" t="str">
        <f>'PAI IZO'!A10</f>
        <v>TOTAL</v>
      </c>
      <c r="B280" s="6">
        <f>'PAI IZO'!B10</f>
        <v>120</v>
      </c>
      <c r="C280" s="22">
        <f>'PAI IZO'!C10</f>
        <v>120</v>
      </c>
      <c r="D280" s="21" t="e">
        <f>'PAI IZO'!#REF!</f>
        <v>#REF!</v>
      </c>
      <c r="E280" s="22" t="e">
        <f>'PAI IZO'!#REF!</f>
        <v>#REF!</v>
      </c>
      <c r="F280" s="21" t="e">
        <f>'PAI IZO'!#REF!</f>
        <v>#REF!</v>
      </c>
      <c r="G280" s="22" t="e">
        <f>'PAI IZO'!#REF!</f>
        <v>#REF!</v>
      </c>
      <c r="H280" s="21" t="e">
        <f>'PAI IZO'!#REF!</f>
        <v>#REF!</v>
      </c>
      <c r="I280" s="31" t="e">
        <f>'PAI IZO'!#REF!</f>
        <v>#REF!</v>
      </c>
      <c r="J280" s="72" t="e">
        <f>'PAI IZO'!#REF!</f>
        <v>#REF!</v>
      </c>
      <c r="K280" s="22" t="e">
        <f>'PAI IZO'!#REF!</f>
        <v>#REF!</v>
      </c>
      <c r="L280" s="21" t="e">
        <f>'PAI IZO'!#REF!</f>
        <v>#REF!</v>
      </c>
      <c r="M280" s="22" t="e">
        <f>'PAI IZO'!#REF!</f>
        <v>#REF!</v>
      </c>
      <c r="N280" s="21" t="e">
        <f>'PAI IZO'!#REF!</f>
        <v>#REF!</v>
      </c>
      <c r="O280" s="22" t="e">
        <f>'PAI IZO'!#REF!</f>
        <v>#REF!</v>
      </c>
      <c r="P280" s="21" t="e">
        <f>'PAI IZO'!#REF!</f>
        <v>#REF!</v>
      </c>
      <c r="Q280" s="31" t="e">
        <f>'PAI IZO'!#REF!</f>
        <v>#REF!</v>
      </c>
      <c r="R280" s="72" t="e">
        <f>'PAI IZO'!#REF!</f>
        <v>#REF!</v>
      </c>
      <c r="S280" s="22" t="e">
        <f>'PAI IZO'!#REF!</f>
        <v>#REF!</v>
      </c>
      <c r="T280" s="21" t="e">
        <f>'PAI IZO'!#REF!</f>
        <v>#REF!</v>
      </c>
      <c r="U280" s="22" t="e">
        <f>'PAI IZO'!#REF!</f>
        <v>#REF!</v>
      </c>
      <c r="V280" s="21" t="e">
        <f>'PAI IZO'!#REF!</f>
        <v>#REF!</v>
      </c>
      <c r="W280" s="22" t="e">
        <f>'PAI IZO'!#REF!</f>
        <v>#REF!</v>
      </c>
      <c r="X280" s="21" t="e">
        <f>'PAI IZO'!#REF!</f>
        <v>#REF!</v>
      </c>
      <c r="Y280" s="31" t="e">
        <f>'PAI IZO'!#REF!</f>
        <v>#REF!</v>
      </c>
      <c r="Z280" s="72" t="e">
        <f>'PAI IZO'!#REF!</f>
        <v>#REF!</v>
      </c>
      <c r="AA280" s="22" t="e">
        <f>'PAI IZO'!#REF!</f>
        <v>#REF!</v>
      </c>
      <c r="AB280" s="21" t="e">
        <f>'PAI IZO'!#REF!</f>
        <v>#REF!</v>
      </c>
      <c r="AC280" s="22" t="e">
        <f>'PAI IZO'!#REF!</f>
        <v>#REF!</v>
      </c>
      <c r="AD280" s="21" t="e">
        <f>'PAI IZO'!#REF!</f>
        <v>#REF!</v>
      </c>
      <c r="AE280" s="22" t="e">
        <f>'PAI IZO'!#REF!</f>
        <v>#REF!</v>
      </c>
      <c r="AF280" s="21">
        <f>'PAI IZO'!L10</f>
        <v>600</v>
      </c>
      <c r="AG280" s="31">
        <f>'PAI IZO'!M10</f>
        <v>580</v>
      </c>
      <c r="AH280" s="72">
        <f>'PAI IZO'!N10</f>
        <v>0.96666666666666667</v>
      </c>
    </row>
  </sheetData>
  <mergeCells count="103"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3" operator="equal">
      <formula>0</formula>
    </cfRule>
    <cfRule type="cellIs" dxfId="295" priority="294" operator="lessThan">
      <formula>0.84</formula>
    </cfRule>
    <cfRule type="cellIs" dxfId="294" priority="295" operator="greaterThan">
      <formula>1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3" operator="equal">
      <formula>0</formula>
    </cfRule>
    <cfRule type="cellIs" dxfId="291" priority="254" operator="lessThan">
      <formula>0.84</formula>
    </cfRule>
    <cfRule type="cellIs" dxfId="290" priority="255" operator="greaterThan">
      <formula>1</formula>
    </cfRule>
    <cfRule type="cellIs" dxfId="289" priority="256" operator="between">
      <formula>0.85</formula>
      <formula>1</formula>
    </cfRule>
  </conditionalFormatting>
  <conditionalFormatting sqref="T23 V23 X23 Z23">
    <cfRule type="cellIs" dxfId="288" priority="249" operator="equal">
      <formula>0</formula>
    </cfRule>
    <cfRule type="cellIs" dxfId="287" priority="250" operator="lessThan">
      <formula>0.84</formula>
    </cfRule>
    <cfRule type="cellIs" dxfId="286" priority="251" operator="greaterThan">
      <formula>1</formula>
    </cfRule>
    <cfRule type="cellIs" dxfId="285" priority="252" operator="between">
      <formula>0.85</formula>
      <formula>1</formula>
    </cfRule>
  </conditionalFormatting>
  <conditionalFormatting sqref="T25 V25 X25 Z25">
    <cfRule type="cellIs" dxfId="284" priority="245" operator="equal">
      <formula>0</formula>
    </cfRule>
    <cfRule type="cellIs" dxfId="283" priority="246" operator="lessThan">
      <formula>0.84</formula>
    </cfRule>
    <cfRule type="cellIs" dxfId="282" priority="247" operator="greaterThan">
      <formula>1</formula>
    </cfRule>
    <cfRule type="cellIs" dxfId="281" priority="248" operator="between">
      <formula>0.85</formula>
      <formula>1</formula>
    </cfRule>
  </conditionalFormatting>
  <conditionalFormatting sqref="T27 V27 X27 Z27">
    <cfRule type="cellIs" dxfId="280" priority="241" operator="equal">
      <formula>0</formula>
    </cfRule>
    <cfRule type="cellIs" dxfId="279" priority="242" operator="lessThan">
      <formula>0.84</formula>
    </cfRule>
    <cfRule type="cellIs" dxfId="278" priority="243" operator="greaterThan">
      <formula>1</formula>
    </cfRule>
    <cfRule type="cellIs" dxfId="277" priority="244" operator="between">
      <formula>0.85</formula>
      <formula>1</formula>
    </cfRule>
  </conditionalFormatting>
  <conditionalFormatting sqref="T29 V29 X29 Z29">
    <cfRule type="cellIs" dxfId="276" priority="237" operator="equal">
      <formula>0</formula>
    </cfRule>
    <cfRule type="cellIs" dxfId="275" priority="238" operator="lessThan">
      <formula>0.84</formula>
    </cfRule>
    <cfRule type="cellIs" dxfId="274" priority="239" operator="greaterThan">
      <formula>1</formula>
    </cfRule>
    <cfRule type="cellIs" dxfId="273" priority="240" operator="between">
      <formula>0.85</formula>
      <formula>1</formula>
    </cfRule>
  </conditionalFormatting>
  <conditionalFormatting sqref="T31 V31 X31 Z31">
    <cfRule type="cellIs" dxfId="272" priority="233" operator="equal">
      <formula>0</formula>
    </cfRule>
    <cfRule type="cellIs" dxfId="271" priority="234" operator="lessThan">
      <formula>0.84</formula>
    </cfRule>
    <cfRule type="cellIs" dxfId="270" priority="235" operator="greaterThan">
      <formula>1</formula>
    </cfRule>
    <cfRule type="cellIs" dxfId="269" priority="236" operator="between">
      <formula>0.85</formula>
      <formula>1</formula>
    </cfRule>
  </conditionalFormatting>
  <conditionalFormatting sqref="T33 V33 X33 Z33">
    <cfRule type="cellIs" dxfId="268" priority="229" operator="equal">
      <formula>0</formula>
    </cfRule>
    <cfRule type="cellIs" dxfId="267" priority="230" operator="lessThan">
      <formula>0.84</formula>
    </cfRule>
    <cfRule type="cellIs" dxfId="266" priority="231" operator="greaterThan">
      <formula>1</formula>
    </cfRule>
    <cfRule type="cellIs" dxfId="265" priority="232" operator="between">
      <formula>0.85</formula>
      <formula>1</formula>
    </cfRule>
  </conditionalFormatting>
  <conditionalFormatting sqref="T35 V35 X35 Z35">
    <cfRule type="cellIs" dxfId="264" priority="225" operator="equal">
      <formula>0</formula>
    </cfRule>
    <cfRule type="cellIs" dxfId="263" priority="226" operator="lessThan">
      <formula>0.84</formula>
    </cfRule>
    <cfRule type="cellIs" dxfId="262" priority="227" operator="greaterThan">
      <formula>1</formula>
    </cfRule>
    <cfRule type="cellIs" dxfId="261" priority="228" operator="between">
      <formula>0.85</formula>
      <formula>1</formula>
    </cfRule>
  </conditionalFormatting>
  <conditionalFormatting sqref="T37:T39 V37:V39 X37:X39 Z37:Z39">
    <cfRule type="cellIs" dxfId="260" priority="221" operator="equal">
      <formula>0</formula>
    </cfRule>
    <cfRule type="cellIs" dxfId="259" priority="222" operator="lessThan">
      <formula>0.84</formula>
    </cfRule>
    <cfRule type="cellIs" dxfId="258" priority="223" operator="greaterThan">
      <formula>1</formula>
    </cfRule>
    <cfRule type="cellIs" dxfId="257" priority="224" operator="between">
      <formula>0.85</formula>
      <formula>1</formula>
    </cfRule>
  </conditionalFormatting>
  <conditionalFormatting sqref="T45:T54 V45:V54 X45:X54 Z45:Z54">
    <cfRule type="cellIs" dxfId="256" priority="217" operator="equal">
      <formula>0</formula>
    </cfRule>
    <cfRule type="cellIs" dxfId="255" priority="218" operator="lessThan">
      <formula>0.84</formula>
    </cfRule>
    <cfRule type="cellIs" dxfId="254" priority="219" operator="greaterThan">
      <formula>1</formula>
    </cfRule>
    <cfRule type="cellIs" dxfId="253" priority="220" operator="between">
      <formula>0.85</formula>
      <formula>1</formula>
    </cfRule>
  </conditionalFormatting>
  <conditionalFormatting sqref="T58:T68 V58:V68 X58:X68 Z58:Z68">
    <cfRule type="cellIs" dxfId="252" priority="213" operator="equal">
      <formula>0</formula>
    </cfRule>
    <cfRule type="cellIs" dxfId="251" priority="214" operator="lessThan">
      <formula>0.84</formula>
    </cfRule>
    <cfRule type="cellIs" dxfId="250" priority="215" operator="greaterThan">
      <formula>1</formula>
    </cfRule>
    <cfRule type="cellIs" dxfId="249" priority="216" operator="between">
      <formula>0.85</formula>
      <formula>1</formula>
    </cfRule>
  </conditionalFormatting>
  <conditionalFormatting sqref="T73:T82 V73:V82 X73:X82 Z73:Z82">
    <cfRule type="cellIs" dxfId="248" priority="209" operator="equal">
      <formula>0</formula>
    </cfRule>
    <cfRule type="cellIs" dxfId="247" priority="210" operator="lessThan">
      <formula>0.84</formula>
    </cfRule>
    <cfRule type="cellIs" dxfId="246" priority="211" operator="greaterThan">
      <formula>1</formula>
    </cfRule>
    <cfRule type="cellIs" dxfId="245" priority="212" operator="between">
      <formula>0.85</formula>
      <formula>1</formula>
    </cfRule>
  </conditionalFormatting>
  <conditionalFormatting sqref="T86:T90 V86:V90 X86:X90 Z86:Z90">
    <cfRule type="cellIs" dxfId="244" priority="205" operator="equal">
      <formula>0</formula>
    </cfRule>
    <cfRule type="cellIs" dxfId="243" priority="206" operator="lessThan">
      <formula>0.84</formula>
    </cfRule>
    <cfRule type="cellIs" dxfId="242" priority="207" operator="greaterThan">
      <formula>1</formula>
    </cfRule>
    <cfRule type="cellIs" dxfId="241" priority="208" operator="between">
      <formula>0.85</formula>
      <formula>1</formula>
    </cfRule>
  </conditionalFormatting>
  <conditionalFormatting sqref="T94:T102 V94:V102 X94:X102 Z94:Z102">
    <cfRule type="cellIs" dxfId="240" priority="201" operator="equal">
      <formula>0</formula>
    </cfRule>
    <cfRule type="cellIs" dxfId="239" priority="202" operator="lessThan">
      <formula>0.84</formula>
    </cfRule>
    <cfRule type="cellIs" dxfId="238" priority="203" operator="greaterThan">
      <formula>1</formula>
    </cfRule>
    <cfRule type="cellIs" dxfId="237" priority="204" operator="between">
      <formula>0.85</formula>
      <formula>1</formula>
    </cfRule>
  </conditionalFormatting>
  <conditionalFormatting sqref="T106:T112 V106:V112 X106:X112 Z106:Z112">
    <cfRule type="cellIs" dxfId="236" priority="197" operator="equal">
      <formula>0</formula>
    </cfRule>
    <cfRule type="cellIs" dxfId="235" priority="198" operator="lessThan">
      <formula>0.84</formula>
    </cfRule>
    <cfRule type="cellIs" dxfId="234" priority="199" operator="greaterThan">
      <formula>1</formula>
    </cfRule>
    <cfRule type="cellIs" dxfId="233" priority="200" operator="between">
      <formula>0.85</formula>
      <formula>1</formula>
    </cfRule>
  </conditionalFormatting>
  <conditionalFormatting sqref="T116:T124 V116:V124 X116:X124 Z116:Z124">
    <cfRule type="cellIs" dxfId="232" priority="193" operator="equal">
      <formula>0</formula>
    </cfRule>
    <cfRule type="cellIs" dxfId="231" priority="194" operator="lessThan">
      <formula>0.84</formula>
    </cfRule>
    <cfRule type="cellIs" dxfId="230" priority="195" operator="greaterThan">
      <formula>1</formula>
    </cfRule>
    <cfRule type="cellIs" dxfId="229" priority="196" operator="between">
      <formula>0.85</formula>
      <formula>1</formula>
    </cfRule>
  </conditionalFormatting>
  <conditionalFormatting sqref="T128:T132 V128:V132 X128:X132 Z128:Z132 T134:T135 V134:V135 X134:X135 Z134:Z135">
    <cfRule type="cellIs" dxfId="228" priority="189" operator="equal">
      <formula>0</formula>
    </cfRule>
    <cfRule type="cellIs" dxfId="227" priority="190" operator="lessThan">
      <formula>0.84</formula>
    </cfRule>
    <cfRule type="cellIs" dxfId="226" priority="191" operator="greaterThan">
      <formula>1</formula>
    </cfRule>
    <cfRule type="cellIs" dxfId="225" priority="192" operator="between">
      <formula>0.85</formula>
      <formula>1</formula>
    </cfRule>
  </conditionalFormatting>
  <conditionalFormatting sqref="T139:T144 V139:V144 X139:X144 Z139:Z144">
    <cfRule type="cellIs" dxfId="224" priority="185" operator="equal">
      <formula>0</formula>
    </cfRule>
    <cfRule type="cellIs" dxfId="223" priority="186" operator="lessThan">
      <formula>0.84</formula>
    </cfRule>
    <cfRule type="cellIs" dxfId="222" priority="187" operator="greaterThan">
      <formula>1</formula>
    </cfRule>
    <cfRule type="cellIs" dxfId="221" priority="188" operator="between">
      <formula>0.85</formula>
      <formula>1</formula>
    </cfRule>
  </conditionalFormatting>
  <conditionalFormatting sqref="T148 V148 X148 Z148 T152 V152 X152 Z152">
    <cfRule type="cellIs" dxfId="220" priority="181" operator="equal">
      <formula>0</formula>
    </cfRule>
    <cfRule type="cellIs" dxfId="219" priority="182" operator="lessThan">
      <formula>0.84</formula>
    </cfRule>
    <cfRule type="cellIs" dxfId="218" priority="183" operator="greaterThan">
      <formula>1</formula>
    </cfRule>
    <cfRule type="cellIs" dxfId="217" priority="184" operator="between">
      <formula>0.85</formula>
      <formula>1</formula>
    </cfRule>
  </conditionalFormatting>
  <conditionalFormatting sqref="T156:T162 V156:V162 X156:X162 Z156:Z162">
    <cfRule type="cellIs" dxfId="216" priority="177" operator="equal">
      <formula>0</formula>
    </cfRule>
    <cfRule type="cellIs" dxfId="215" priority="178" operator="lessThan">
      <formula>0.84</formula>
    </cfRule>
    <cfRule type="cellIs" dxfId="214" priority="179" operator="greaterThan">
      <formula>1</formula>
    </cfRule>
    <cfRule type="cellIs" dxfId="213" priority="180" operator="between">
      <formula>0.85</formula>
      <formula>1</formula>
    </cfRule>
  </conditionalFormatting>
  <conditionalFormatting sqref="T166:T171 V166:V171 X166:X171 Z166:Z171">
    <cfRule type="cellIs" dxfId="212" priority="173" operator="equal">
      <formula>0</formula>
    </cfRule>
    <cfRule type="cellIs" dxfId="211" priority="174" operator="lessThan">
      <formula>0.84</formula>
    </cfRule>
    <cfRule type="cellIs" dxfId="210" priority="175" operator="greaterThan">
      <formula>1</formula>
    </cfRule>
    <cfRule type="cellIs" dxfId="209" priority="176" operator="between">
      <formula>0.85</formula>
      <formula>1</formula>
    </cfRule>
  </conditionalFormatting>
  <conditionalFormatting sqref="T175:T180 V175:V180 X175:X180 Z175:Z180">
    <cfRule type="cellIs" dxfId="208" priority="169" operator="equal">
      <formula>0</formula>
    </cfRule>
    <cfRule type="cellIs" dxfId="207" priority="170" operator="lessThan">
      <formula>0.84</formula>
    </cfRule>
    <cfRule type="cellIs" dxfId="206" priority="171" operator="greaterThan">
      <formula>1</formula>
    </cfRule>
    <cfRule type="cellIs" dxfId="205" priority="172" operator="between">
      <formula>0.85</formula>
      <formula>1</formula>
    </cfRule>
  </conditionalFormatting>
  <conditionalFormatting sqref="T184:T192 V184:V192 X184:X192 Z184:Z192">
    <cfRule type="cellIs" dxfId="204" priority="165" operator="equal">
      <formula>0</formula>
    </cfRule>
    <cfRule type="cellIs" dxfId="203" priority="166" operator="lessThan">
      <formula>0.84</formula>
    </cfRule>
    <cfRule type="cellIs" dxfId="202" priority="167" operator="greaterThan">
      <formula>1</formula>
    </cfRule>
    <cfRule type="cellIs" dxfId="201" priority="168" operator="between">
      <formula>0.85</formula>
      <formula>1</formula>
    </cfRule>
  </conditionalFormatting>
  <conditionalFormatting sqref="T196:T198 V196:V198 X196:X198 Z196:Z198">
    <cfRule type="cellIs" dxfId="200" priority="161" operator="equal">
      <formula>0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4" operator="between">
      <formula>0.85</formula>
      <formula>1</formula>
    </cfRule>
  </conditionalFormatting>
  <conditionalFormatting sqref="T202:T203 V202:V203 X202:X203 Z202:Z203">
    <cfRule type="cellIs" dxfId="196" priority="157" operator="equal">
      <formula>0</formula>
    </cfRule>
    <cfRule type="cellIs" dxfId="195" priority="158" operator="lessThan">
      <formula>0.84</formula>
    </cfRule>
    <cfRule type="cellIs" dxfId="194" priority="159" operator="greaterThan">
      <formula>1</formula>
    </cfRule>
    <cfRule type="cellIs" dxfId="193" priority="160" operator="between">
      <formula>0.85</formula>
      <formula>1</formula>
    </cfRule>
  </conditionalFormatting>
  <conditionalFormatting sqref="T207:T214 V207:V214 X207:X214 Z207:Z214">
    <cfRule type="cellIs" dxfId="192" priority="153" operator="equal">
      <formula>0</formula>
    </cfRule>
    <cfRule type="cellIs" dxfId="191" priority="154" operator="lessThan">
      <formula>0.84</formula>
    </cfRule>
    <cfRule type="cellIs" dxfId="190" priority="155" operator="greaterThan">
      <formula>1</formula>
    </cfRule>
    <cfRule type="cellIs" dxfId="189" priority="156" operator="between">
      <formula>0.85</formula>
      <formula>1</formula>
    </cfRule>
  </conditionalFormatting>
  <conditionalFormatting sqref="T218:T223 V218:V223 X218:X223 Z218:Z223">
    <cfRule type="cellIs" dxfId="188" priority="149" operator="equal">
      <formula>0</formula>
    </cfRule>
    <cfRule type="cellIs" dxfId="187" priority="150" operator="lessThan">
      <formula>0.84</formula>
    </cfRule>
    <cfRule type="cellIs" dxfId="186" priority="151" operator="greaterThan">
      <formula>1</formula>
    </cfRule>
    <cfRule type="cellIs" dxfId="185" priority="152" operator="between">
      <formula>0.85</formula>
      <formula>1</formula>
    </cfRule>
  </conditionalFormatting>
  <conditionalFormatting sqref="T227:T230 V227:V230 X227:X230 Z227:Z230">
    <cfRule type="cellIs" dxfId="184" priority="145" operator="equal">
      <formula>0</formula>
    </cfRule>
    <cfRule type="cellIs" dxfId="183" priority="146" operator="lessThan">
      <formula>0.84</formula>
    </cfRule>
    <cfRule type="cellIs" dxfId="182" priority="147" operator="greaterThan">
      <formula>1</formula>
    </cfRule>
    <cfRule type="cellIs" dxfId="181" priority="148" operator="between">
      <formula>0.85</formula>
      <formula>1</formula>
    </cfRule>
  </conditionalFormatting>
  <conditionalFormatting sqref="T234:T235 V234:V235 X234:X235 Z234:Z235">
    <cfRule type="cellIs" dxfId="180" priority="141" operator="equal">
      <formula>0</formula>
    </cfRule>
    <cfRule type="cellIs" dxfId="179" priority="142" operator="lessThan">
      <formula>0.84</formula>
    </cfRule>
    <cfRule type="cellIs" dxfId="178" priority="143" operator="greaterThan">
      <formula>1</formula>
    </cfRule>
    <cfRule type="cellIs" dxfId="177" priority="144" operator="between">
      <formula>0.85</formula>
      <formula>1</formula>
    </cfRule>
  </conditionalFormatting>
  <conditionalFormatting sqref="T253:T263 V253:V263 X253:X263 Z253:Z263">
    <cfRule type="cellIs" dxfId="176" priority="137" operator="equal">
      <formula>0</formula>
    </cfRule>
    <cfRule type="cellIs" dxfId="175" priority="138" operator="lessThan">
      <formula>0.84</formula>
    </cfRule>
    <cfRule type="cellIs" dxfId="174" priority="139" operator="greaterThan">
      <formula>1</formula>
    </cfRule>
    <cfRule type="cellIs" dxfId="173" priority="140" operator="between">
      <formula>0.85</formula>
      <formula>1</formula>
    </cfRule>
  </conditionalFormatting>
  <conditionalFormatting sqref="T267:T275 V267:V275 X267:X275 Z267:Z275">
    <cfRule type="cellIs" dxfId="172" priority="133" operator="equal">
      <formula>0</formula>
    </cfRule>
    <cfRule type="cellIs" dxfId="171" priority="134" operator="lessThan">
      <formula>0.84</formula>
    </cfRule>
    <cfRule type="cellIs" dxfId="170" priority="135" operator="greaterThan">
      <formula>1</formula>
    </cfRule>
    <cfRule type="cellIs" dxfId="169" priority="136" operator="between">
      <formula>0.85</formula>
      <formula>1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5" operator="equal">
      <formula>0</formula>
    </cfRule>
    <cfRule type="cellIs" dxfId="163" priority="126" operator="lessThan">
      <formula>0.84</formula>
    </cfRule>
    <cfRule type="cellIs" dxfId="162" priority="127" operator="greaterThan">
      <formula>1</formula>
    </cfRule>
    <cfRule type="cellIs" dxfId="161" priority="128" operator="between">
      <formula>0.85</formula>
      <formula>1</formula>
    </cfRule>
  </conditionalFormatting>
  <conditionalFormatting sqref="AB23 AD23 AF23 AH23">
    <cfRule type="cellIs" dxfId="160" priority="121" operator="equal">
      <formula>0</formula>
    </cfRule>
    <cfRule type="cellIs" dxfId="159" priority="122" operator="lessThan">
      <formula>0.84</formula>
    </cfRule>
    <cfRule type="cellIs" dxfId="158" priority="123" operator="greaterThan">
      <formula>1</formula>
    </cfRule>
    <cfRule type="cellIs" dxfId="157" priority="124" operator="between">
      <formula>0.85</formula>
      <formula>1</formula>
    </cfRule>
  </conditionalFormatting>
  <conditionalFormatting sqref="AB25 AD25 AF25 AH25">
    <cfRule type="cellIs" dxfId="156" priority="117" operator="equal">
      <formula>0</formula>
    </cfRule>
    <cfRule type="cellIs" dxfId="155" priority="118" operator="lessThan">
      <formula>0.84</formula>
    </cfRule>
    <cfRule type="cellIs" dxfId="154" priority="119" operator="greaterThan">
      <formula>1</formula>
    </cfRule>
    <cfRule type="cellIs" dxfId="153" priority="120" operator="between">
      <formula>0.85</formula>
      <formula>1</formula>
    </cfRule>
  </conditionalFormatting>
  <conditionalFormatting sqref="AB27 AD27 AF27 AH27">
    <cfRule type="cellIs" dxfId="152" priority="113" operator="equal">
      <formula>0</formula>
    </cfRule>
    <cfRule type="cellIs" dxfId="151" priority="114" operator="lessThan">
      <formula>0.84</formula>
    </cfRule>
    <cfRule type="cellIs" dxfId="150" priority="115" operator="greaterThan">
      <formula>1</formula>
    </cfRule>
    <cfRule type="cellIs" dxfId="149" priority="116" operator="between">
      <formula>0.85</formula>
      <formula>1</formula>
    </cfRule>
  </conditionalFormatting>
  <conditionalFormatting sqref="AB29 AD29 AF29 AH29">
    <cfRule type="cellIs" dxfId="148" priority="109" operator="equal">
      <formula>0</formula>
    </cfRule>
    <cfRule type="cellIs" dxfId="147" priority="110" operator="lessThan">
      <formula>0.84</formula>
    </cfRule>
    <cfRule type="cellIs" dxfId="146" priority="111" operator="greaterThan">
      <formula>1</formula>
    </cfRule>
    <cfRule type="cellIs" dxfId="145" priority="112" operator="between">
      <formula>0.85</formula>
      <formula>1</formula>
    </cfRule>
  </conditionalFormatting>
  <conditionalFormatting sqref="AB31 AD31 AF31 AH31">
    <cfRule type="cellIs" dxfId="144" priority="105" operator="equal">
      <formula>0</formula>
    </cfRule>
    <cfRule type="cellIs" dxfId="143" priority="106" operator="lessThan">
      <formula>0.84</formula>
    </cfRule>
    <cfRule type="cellIs" dxfId="142" priority="107" operator="greaterThan">
      <formula>1</formula>
    </cfRule>
    <cfRule type="cellIs" dxfId="141" priority="108" operator="between">
      <formula>0.85</formula>
      <formula>1</formula>
    </cfRule>
  </conditionalFormatting>
  <conditionalFormatting sqref="AB33 AD33 AF33 AH33">
    <cfRule type="cellIs" dxfId="140" priority="101" operator="equal">
      <formula>0</formula>
    </cfRule>
    <cfRule type="cellIs" dxfId="139" priority="102" operator="lessThan">
      <formula>0.84</formula>
    </cfRule>
    <cfRule type="cellIs" dxfId="138" priority="103" operator="greaterThan">
      <formula>1</formula>
    </cfRule>
    <cfRule type="cellIs" dxfId="137" priority="104" operator="between">
      <formula>0.85</formula>
      <formula>1</formula>
    </cfRule>
  </conditionalFormatting>
  <conditionalFormatting sqref="AB35 AD35 AF35 AH35">
    <cfRule type="cellIs" dxfId="136" priority="97" operator="equal">
      <formula>0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100" operator="between">
      <formula>0.85</formula>
      <formula>1</formula>
    </cfRule>
  </conditionalFormatting>
  <conditionalFormatting sqref="AB37:AB39 AD37:AD39 AF37:AF39 AH37:AH39">
    <cfRule type="cellIs" dxfId="132" priority="93" operator="equal">
      <formula>0</formula>
    </cfRule>
    <cfRule type="cellIs" dxfId="131" priority="94" operator="lessThan">
      <formula>0.84</formula>
    </cfRule>
    <cfRule type="cellIs" dxfId="130" priority="95" operator="greaterThan">
      <formula>1</formula>
    </cfRule>
    <cfRule type="cellIs" dxfId="129" priority="96" operator="between">
      <formula>0.85</formula>
      <formula>1</formula>
    </cfRule>
  </conditionalFormatting>
  <conditionalFormatting sqref="AB45:AB54 AD45:AD54 AF45:AF54 AH45:AH54">
    <cfRule type="cellIs" dxfId="128" priority="89" operator="equal">
      <formula>0</formula>
    </cfRule>
    <cfRule type="cellIs" dxfId="127" priority="90" operator="lessThan">
      <formula>0.84</formula>
    </cfRule>
    <cfRule type="cellIs" dxfId="126" priority="91" operator="greaterThan">
      <formula>1</formula>
    </cfRule>
    <cfRule type="cellIs" dxfId="125" priority="92" operator="between">
      <formula>0.85</formula>
      <formula>1</formula>
    </cfRule>
  </conditionalFormatting>
  <conditionalFormatting sqref="AB58:AB68 AD58:AD68 AF58:AF68 AH58:AH68">
    <cfRule type="cellIs" dxfId="124" priority="85" operator="equal">
      <formula>0</formula>
    </cfRule>
    <cfRule type="cellIs" dxfId="123" priority="86" operator="lessThan">
      <formula>0.84</formula>
    </cfRule>
    <cfRule type="cellIs" dxfId="122" priority="87" operator="greaterThan">
      <formula>1</formula>
    </cfRule>
    <cfRule type="cellIs" dxfId="121" priority="88" operator="between">
      <formula>0.85</formula>
      <formula>1</formula>
    </cfRule>
  </conditionalFormatting>
  <conditionalFormatting sqref="AB73:AB82 AD73:AD82 AF73:AF82 AH73:AH82">
    <cfRule type="cellIs" dxfId="120" priority="81" operator="equal">
      <formula>0</formula>
    </cfRule>
    <cfRule type="cellIs" dxfId="119" priority="82" operator="lessThan">
      <formula>0.84</formula>
    </cfRule>
    <cfRule type="cellIs" dxfId="118" priority="83" operator="greaterThan">
      <formula>1</formula>
    </cfRule>
    <cfRule type="cellIs" dxfId="117" priority="84" operator="between">
      <formula>0.85</formula>
      <formula>1</formula>
    </cfRule>
  </conditionalFormatting>
  <conditionalFormatting sqref="AB86:AB90 AD86:AD90 AF86:AF90 AH86:AH90">
    <cfRule type="cellIs" dxfId="116" priority="77" operator="equal">
      <formula>0</formula>
    </cfRule>
    <cfRule type="cellIs" dxfId="115" priority="78" operator="lessThan">
      <formula>0.84</formula>
    </cfRule>
    <cfRule type="cellIs" dxfId="114" priority="79" operator="greaterThan">
      <formula>1</formula>
    </cfRule>
    <cfRule type="cellIs" dxfId="113" priority="80" operator="between">
      <formula>0.85</formula>
      <formula>1</formula>
    </cfRule>
  </conditionalFormatting>
  <conditionalFormatting sqref="AB94:AB102 AD94:AD102 AF94:AF102 AH94:AH102">
    <cfRule type="cellIs" dxfId="112" priority="73" operator="equal">
      <formula>0</formula>
    </cfRule>
    <cfRule type="cellIs" dxfId="111" priority="74" operator="lessThan">
      <formula>0.84</formula>
    </cfRule>
    <cfRule type="cellIs" dxfId="110" priority="75" operator="greaterThan">
      <formula>1</formula>
    </cfRule>
    <cfRule type="cellIs" dxfId="109" priority="76" operator="between">
      <formula>0.85</formula>
      <formula>1</formula>
    </cfRule>
  </conditionalFormatting>
  <conditionalFormatting sqref="AB106:AB112 AD106:AD112 AF106:AF112 AH106:AH112">
    <cfRule type="cellIs" dxfId="108" priority="69" operator="equal">
      <formula>0</formula>
    </cfRule>
    <cfRule type="cellIs" dxfId="107" priority="70" operator="lessThan">
      <formula>0.84</formula>
    </cfRule>
    <cfRule type="cellIs" dxfId="106" priority="71" operator="greaterThan">
      <formula>1</formula>
    </cfRule>
    <cfRule type="cellIs" dxfId="105" priority="72" operator="between">
      <formula>0.85</formula>
      <formula>1</formula>
    </cfRule>
  </conditionalFormatting>
  <conditionalFormatting sqref="AB116:AB124 AD116:AD124 AF116:AF124 AH116:AH124">
    <cfRule type="cellIs" dxfId="104" priority="65" operator="equal">
      <formula>0</formula>
    </cfRule>
    <cfRule type="cellIs" dxfId="103" priority="66" operator="lessThan">
      <formula>0.84</formula>
    </cfRule>
    <cfRule type="cellIs" dxfId="102" priority="67" operator="greaterThan">
      <formula>1</formula>
    </cfRule>
    <cfRule type="cellIs" dxfId="101" priority="68" operator="between">
      <formula>0.85</formula>
      <formula>1</formula>
    </cfRule>
  </conditionalFormatting>
  <conditionalFormatting sqref="AB128:AB132 AD128:AD132 AF128:AF132 AH128:AH132 AB134:AB135 AD134:AD135 AF134:AF135 AH134:AH135">
    <cfRule type="cellIs" dxfId="100" priority="61" operator="equal">
      <formula>0</formula>
    </cfRule>
    <cfRule type="cellIs" dxfId="99" priority="62" operator="lessThan">
      <formula>0.84</formula>
    </cfRule>
    <cfRule type="cellIs" dxfId="98" priority="63" operator="greaterThan">
      <formula>1</formula>
    </cfRule>
    <cfRule type="cellIs" dxfId="97" priority="64" operator="between">
      <formula>0.85</formula>
      <formula>1</formula>
    </cfRule>
  </conditionalFormatting>
  <conditionalFormatting sqref="AB139:AB144 AD139:AD144 AF139:AF144 AH139:AH144">
    <cfRule type="cellIs" dxfId="96" priority="57" operator="equal">
      <formula>0</formula>
    </cfRule>
    <cfRule type="cellIs" dxfId="95" priority="58" operator="lessThan">
      <formula>0.84</formula>
    </cfRule>
    <cfRule type="cellIs" dxfId="94" priority="59" operator="greaterThan">
      <formula>1</formula>
    </cfRule>
    <cfRule type="cellIs" dxfId="93" priority="60" operator="between">
      <formula>0.85</formula>
      <formula>1</formula>
    </cfRule>
  </conditionalFormatting>
  <conditionalFormatting sqref="AB148 AD148 AF148 AH148 AB152 AD152 AF152 AH152">
    <cfRule type="cellIs" dxfId="92" priority="53" operator="equal">
      <formula>0</formula>
    </cfRule>
    <cfRule type="cellIs" dxfId="91" priority="54" operator="lessThan">
      <formula>0.84</formula>
    </cfRule>
    <cfRule type="cellIs" dxfId="90" priority="55" operator="greaterThan">
      <formula>1</formula>
    </cfRule>
    <cfRule type="cellIs" dxfId="89" priority="56" operator="between">
      <formula>0.85</formula>
      <formula>1</formula>
    </cfRule>
  </conditionalFormatting>
  <conditionalFormatting sqref="AB156:AB162 AD156:AD162 AF156:AF162 AH156:AH162">
    <cfRule type="cellIs" dxfId="88" priority="49" operator="equal">
      <formula>0</formula>
    </cfRule>
    <cfRule type="cellIs" dxfId="87" priority="50" operator="lessThan">
      <formula>0.84</formula>
    </cfRule>
    <cfRule type="cellIs" dxfId="86" priority="51" operator="greaterThan">
      <formula>1</formula>
    </cfRule>
    <cfRule type="cellIs" dxfId="85" priority="52" operator="between">
      <formula>0.85</formula>
      <formula>1</formula>
    </cfRule>
  </conditionalFormatting>
  <conditionalFormatting sqref="AB166:AB171 AD166:AD171 AF166:AF171 AH166:AH171">
    <cfRule type="cellIs" dxfId="84" priority="45" operator="equal">
      <formula>0</formula>
    </cfRule>
    <cfRule type="cellIs" dxfId="83" priority="46" operator="lessThan">
      <formula>0.84</formula>
    </cfRule>
    <cfRule type="cellIs" dxfId="82" priority="47" operator="greaterThan">
      <formula>1</formula>
    </cfRule>
    <cfRule type="cellIs" dxfId="81" priority="48" operator="between">
      <formula>0.85</formula>
      <formula>1</formula>
    </cfRule>
  </conditionalFormatting>
  <conditionalFormatting sqref="AB175:AB180 AD175:AD180 AF175:AF180 AH175:AH180">
    <cfRule type="cellIs" dxfId="80" priority="41" operator="equal">
      <formula>0</formula>
    </cfRule>
    <cfRule type="cellIs" dxfId="79" priority="42" operator="lessThan">
      <formula>0.84</formula>
    </cfRule>
    <cfRule type="cellIs" dxfId="78" priority="43" operator="greaterThan">
      <formula>1</formula>
    </cfRule>
    <cfRule type="cellIs" dxfId="77" priority="44" operator="between">
      <formula>0.85</formula>
      <formula>1</formula>
    </cfRule>
  </conditionalFormatting>
  <conditionalFormatting sqref="AB184:AB192 AD184:AD192 AF184:AF192 AH184:AH192">
    <cfRule type="cellIs" dxfId="76" priority="37" operator="equal">
      <formula>0</formula>
    </cfRule>
    <cfRule type="cellIs" dxfId="75" priority="38" operator="lessThan">
      <formula>0.84</formula>
    </cfRule>
    <cfRule type="cellIs" dxfId="74" priority="39" operator="greaterThan">
      <formula>1</formula>
    </cfRule>
    <cfRule type="cellIs" dxfId="73" priority="40" operator="between">
      <formula>0.85</formula>
      <formula>1</formula>
    </cfRule>
  </conditionalFormatting>
  <conditionalFormatting sqref="AB196:AB198 AD196:AD198 AF196:AF198 AH196:AH198">
    <cfRule type="cellIs" dxfId="72" priority="33" operator="equal">
      <formula>0</formula>
    </cfRule>
    <cfRule type="cellIs" dxfId="71" priority="34" operator="lessThan">
      <formula>0.84</formula>
    </cfRule>
    <cfRule type="cellIs" dxfId="70" priority="35" operator="greaterThan">
      <formula>1</formula>
    </cfRule>
    <cfRule type="cellIs" dxfId="69" priority="36" operator="between">
      <formula>0.85</formula>
      <formula>1</formula>
    </cfRule>
  </conditionalFormatting>
  <conditionalFormatting sqref="AB202:AB203 AD202:AD203 AF202:AF203 AH202:AH203">
    <cfRule type="cellIs" dxfId="68" priority="29" operator="equal">
      <formula>0</formula>
    </cfRule>
    <cfRule type="cellIs" dxfId="67" priority="30" operator="lessThan">
      <formula>0.84</formula>
    </cfRule>
    <cfRule type="cellIs" dxfId="66" priority="31" operator="greaterThan">
      <formula>1</formula>
    </cfRule>
    <cfRule type="cellIs" dxfId="65" priority="32" operator="between">
      <formula>0.85</formula>
      <formula>1</formula>
    </cfRule>
  </conditionalFormatting>
  <conditionalFormatting sqref="AB207:AB214 AD207:AD214 AF207:AF214 AH207:AH214">
    <cfRule type="cellIs" dxfId="64" priority="25" operator="equal">
      <formula>0</formula>
    </cfRule>
    <cfRule type="cellIs" dxfId="63" priority="26" operator="lessThan">
      <formula>0.84</formula>
    </cfRule>
    <cfRule type="cellIs" dxfId="62" priority="27" operator="greaterThan">
      <formula>1</formula>
    </cfRule>
    <cfRule type="cellIs" dxfId="61" priority="28" operator="between">
      <formula>0.85</formula>
      <formula>1</formula>
    </cfRule>
  </conditionalFormatting>
  <conditionalFormatting sqref="AB218:AB223 AD218:AD223 AF218:AF223 AH218:AH223">
    <cfRule type="cellIs" dxfId="60" priority="21" operator="equal">
      <formula>0</formula>
    </cfRule>
    <cfRule type="cellIs" dxfId="59" priority="22" operator="lessThan">
      <formula>0.84</formula>
    </cfRule>
    <cfRule type="cellIs" dxfId="58" priority="23" operator="greaterThan">
      <formula>1</formula>
    </cfRule>
    <cfRule type="cellIs" dxfId="57" priority="24" operator="between">
      <formula>0.85</formula>
      <formula>1</formula>
    </cfRule>
  </conditionalFormatting>
  <conditionalFormatting sqref="AB227:AB230 AD227:AD230 AF227:AF230 AH227:AH230">
    <cfRule type="cellIs" dxfId="56" priority="17" operator="equal">
      <formula>0</formula>
    </cfRule>
    <cfRule type="cellIs" dxfId="55" priority="18" operator="lessThan">
      <formula>0.84</formula>
    </cfRule>
    <cfRule type="cellIs" dxfId="54" priority="19" operator="greaterThan">
      <formula>1</formula>
    </cfRule>
    <cfRule type="cellIs" dxfId="53" priority="20" operator="between">
      <formula>0.85</formula>
      <formula>1</formula>
    </cfRule>
  </conditionalFormatting>
  <conditionalFormatting sqref="AB234:AB235 AD234:AD235 AF234:AF235 AH234:AH235">
    <cfRule type="cellIs" dxfId="52" priority="13" operator="equal">
      <formula>0</formula>
    </cfRule>
    <cfRule type="cellIs" dxfId="51" priority="14" operator="lessThan">
      <formula>0.84</formula>
    </cfRule>
    <cfRule type="cellIs" dxfId="50" priority="15" operator="greaterThan">
      <formula>1</formula>
    </cfRule>
    <cfRule type="cellIs" dxfId="49" priority="16" operator="between">
      <formula>0.85</formula>
      <formula>1</formula>
    </cfRule>
  </conditionalFormatting>
  <conditionalFormatting sqref="AB253:AB263 AD253:AD263 AF253:AF263 AH253:AH263">
    <cfRule type="cellIs" dxfId="48" priority="9" operator="equal">
      <formula>0</formula>
    </cfRule>
    <cfRule type="cellIs" dxfId="47" priority="10" operator="lessThan">
      <formula>0.84</formula>
    </cfRule>
    <cfRule type="cellIs" dxfId="46" priority="11" operator="greaterThan">
      <formula>1</formula>
    </cfRule>
    <cfRule type="cellIs" dxfId="45" priority="12" operator="between">
      <formula>0.85</formula>
      <formula>1</formula>
    </cfRule>
  </conditionalFormatting>
  <conditionalFormatting sqref="AB267:AB275 AD267:AD275 AF267:AF275 AH267:AH275">
    <cfRule type="cellIs" dxfId="44" priority="5" operator="equal">
      <formula>0</formula>
    </cfRule>
    <cfRule type="cellIs" dxfId="43" priority="6" operator="lessThan">
      <formula>0.84</formula>
    </cfRule>
    <cfRule type="cellIs" dxfId="42" priority="7" operator="greaterThan">
      <formula>1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2" operator="lessThan">
      <formula>0.84</formula>
    </cfRule>
    <cfRule type="cellIs" dxfId="38" priority="3" operator="greaterThan">
      <formula>1</formula>
    </cfRule>
    <cfRule type="cellIs" dxfId="37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40" customWidth="1"/>
    <col min="3" max="3" width="8.42578125" customWidth="1"/>
    <col min="4" max="4" width="7.7109375" style="140" customWidth="1"/>
    <col min="5" max="5" width="8.42578125" customWidth="1"/>
    <col min="6" max="6" width="7.7109375" style="140" customWidth="1"/>
    <col min="7" max="7" width="8.42578125" customWidth="1"/>
    <col min="8" max="8" width="7.85546875" style="140" customWidth="1"/>
    <col min="9" max="9" width="9.42578125" customWidth="1"/>
    <col min="10" max="10" width="9" style="140" customWidth="1"/>
    <col min="11" max="11" width="8.42578125" customWidth="1"/>
    <col min="12" max="12" width="8" style="140" customWidth="1"/>
    <col min="13" max="13" width="8.42578125" customWidth="1"/>
    <col min="14" max="14" width="7.85546875" style="140" customWidth="1"/>
    <col min="15" max="15" width="8.42578125" customWidth="1"/>
    <col min="16" max="16" width="7.85546875" style="140" customWidth="1"/>
    <col min="17" max="17" width="8.140625" customWidth="1"/>
    <col min="18" max="18" width="9.140625" customWidth="1"/>
    <col min="19" max="19" width="8.85546875" style="140" customWidth="1"/>
  </cols>
  <sheetData>
    <row r="1" spans="1:19" ht="18" x14ac:dyDescent="0.35">
      <c r="A1" s="973" t="s">
        <v>392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</row>
    <row r="2" spans="1:19" ht="18" x14ac:dyDescent="0.35">
      <c r="A2" s="973" t="s">
        <v>184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973"/>
    </row>
    <row r="3" spans="1:19" ht="15.75" thickBot="1" x14ac:dyDescent="0.3">
      <c r="A3" s="89" t="s">
        <v>185</v>
      </c>
      <c r="J3" s="552"/>
      <c r="S3" s="552"/>
    </row>
    <row r="4" spans="1:19" ht="16.5" thickBot="1" x14ac:dyDescent="0.3">
      <c r="A4" s="1041" t="s">
        <v>394</v>
      </c>
      <c r="B4" s="1042"/>
      <c r="C4" s="1042"/>
      <c r="D4" s="1042"/>
      <c r="E4" s="1042"/>
      <c r="F4" s="1042"/>
      <c r="G4" s="1042"/>
      <c r="H4" s="1042"/>
      <c r="I4" s="1043"/>
      <c r="J4" s="1043"/>
      <c r="K4" s="1042"/>
      <c r="L4" s="1042"/>
      <c r="M4" s="1042"/>
      <c r="N4" s="1042"/>
      <c r="O4" s="1042"/>
      <c r="P4" s="1042"/>
      <c r="Q4" s="1042"/>
      <c r="R4" s="1042"/>
      <c r="S4" s="1044"/>
    </row>
    <row r="5" spans="1:19" ht="34.5" thickBot="1" x14ac:dyDescent="0.3">
      <c r="A5" s="547" t="s">
        <v>14</v>
      </c>
      <c r="B5" s="548" t="s">
        <v>15</v>
      </c>
      <c r="C5" s="549" t="str">
        <f>'Pque N Mundo I'!C8</f>
        <v>Real.</v>
      </c>
      <c r="D5" s="550" t="e">
        <f>'Pque N Mundo I'!#REF!</f>
        <v>#REF!</v>
      </c>
      <c r="E5" s="549" t="e">
        <f>'Pque N Mundo I'!#REF!</f>
        <v>#REF!</v>
      </c>
      <c r="F5" s="550" t="e">
        <f>'Pque N Mundo I'!#REF!</f>
        <v>#REF!</v>
      </c>
      <c r="G5" s="549" t="e">
        <f>'Pque N Mundo I'!#REF!</f>
        <v>#REF!</v>
      </c>
      <c r="H5" s="550" t="e">
        <f>'Pque N Mundo I'!#REF!</f>
        <v>#REF!</v>
      </c>
      <c r="I5" s="551" t="s">
        <v>388</v>
      </c>
      <c r="J5" s="551" t="s">
        <v>400</v>
      </c>
      <c r="K5" s="549" t="e">
        <f>'Pque N Mundo I'!#REF!</f>
        <v>#REF!</v>
      </c>
      <c r="L5" s="550" t="e">
        <f>'Pque N Mundo I'!#REF!</f>
        <v>#REF!</v>
      </c>
      <c r="M5" s="549" t="e">
        <f>'Pque N Mundo I'!#REF!</f>
        <v>#REF!</v>
      </c>
      <c r="N5" s="550" t="e">
        <f>'Pque N Mundo I'!#REF!</f>
        <v>#REF!</v>
      </c>
      <c r="O5" s="549" t="e">
        <f>'Pque N Mundo I'!#REF!</f>
        <v>#REF!</v>
      </c>
      <c r="P5" s="550" t="e">
        <f>'Pque N Mundo I'!#REF!</f>
        <v>#REF!</v>
      </c>
      <c r="Q5" s="553" t="s">
        <v>401</v>
      </c>
      <c r="R5" s="551" t="s">
        <v>393</v>
      </c>
      <c r="S5" s="551" t="s">
        <v>400</v>
      </c>
    </row>
    <row r="6" spans="1:19" ht="15.75" thickTop="1" x14ac:dyDescent="0.25">
      <c r="A6" s="8" t="s">
        <v>27</v>
      </c>
      <c r="B6" s="76">
        <f t="shared" ref="B6:C8" si="0">SUM(B24,B37)</f>
        <v>13200</v>
      </c>
      <c r="C6" s="91">
        <f t="shared" si="0"/>
        <v>11304</v>
      </c>
      <c r="D6" s="18">
        <f>C6/$B6</f>
        <v>0.85636363636363633</v>
      </c>
      <c r="E6" s="91" t="e">
        <f>SUM(E24,E37)</f>
        <v>#REF!</v>
      </c>
      <c r="F6" s="18" t="e">
        <f t="shared" ref="F6:F14" si="1">E6/$B6</f>
        <v>#REF!</v>
      </c>
      <c r="G6" s="91" t="e">
        <f>SUM(G24,G37)</f>
        <v>#REF!</v>
      </c>
      <c r="H6" s="143" t="e">
        <f t="shared" ref="H6:H14" si="2">G6/$B6</f>
        <v>#REF!</v>
      </c>
      <c r="I6" s="665" t="e">
        <f>SUM(C6,E6,G6)</f>
        <v>#REF!</v>
      </c>
      <c r="J6" s="144" t="e">
        <f>((I6/Q6))</f>
        <v>#REF!</v>
      </c>
      <c r="K6" s="91" t="e">
        <f>SUM(K24,K37)</f>
        <v>#REF!</v>
      </c>
      <c r="L6" s="143" t="e">
        <f t="shared" ref="L6:L14" si="3">K6/$B6</f>
        <v>#REF!</v>
      </c>
      <c r="M6" s="91" t="e">
        <f>SUM(M24,M37)</f>
        <v>#REF!</v>
      </c>
      <c r="N6" s="143" t="e">
        <f t="shared" ref="N6:N14" si="4">M6/$B6</f>
        <v>#REF!</v>
      </c>
      <c r="O6" s="91" t="e">
        <f>SUM(O24,O37)</f>
        <v>#REF!</v>
      </c>
      <c r="P6" s="143" t="e">
        <f t="shared" ref="P6:P14" si="5">O6/$B6</f>
        <v>#REF!</v>
      </c>
      <c r="Q6" s="554">
        <f>B6*3</f>
        <v>39600</v>
      </c>
      <c r="R6" s="68" t="e">
        <f>SUM(K6,M6,O6)</f>
        <v>#REF!</v>
      </c>
      <c r="S6" s="144" t="e">
        <f>((R6/Q6))</f>
        <v>#REF!</v>
      </c>
    </row>
    <row r="7" spans="1:19" x14ac:dyDescent="0.25">
      <c r="A7" s="77" t="s">
        <v>28</v>
      </c>
      <c r="B7" s="78">
        <f t="shared" si="0"/>
        <v>4576</v>
      </c>
      <c r="C7" s="92">
        <f t="shared" si="0"/>
        <v>4377</v>
      </c>
      <c r="D7" s="103">
        <f t="shared" ref="D7:D14" si="6">C7/$B7</f>
        <v>0.95651223776223782</v>
      </c>
      <c r="E7" s="92" t="e">
        <f>SUM(E25,E38)</f>
        <v>#REF!</v>
      </c>
      <c r="F7" s="103" t="e">
        <f t="shared" si="1"/>
        <v>#REF!</v>
      </c>
      <c r="G7" s="92" t="e">
        <f>SUM(G25,G38)</f>
        <v>#REF!</v>
      </c>
      <c r="H7" s="103" t="e">
        <f t="shared" si="2"/>
        <v>#REF!</v>
      </c>
      <c r="I7" s="666" t="e">
        <f t="shared" ref="I7:I17" si="7">SUM(C7,E7,G7)</f>
        <v>#REF!</v>
      </c>
      <c r="J7" s="104" t="e">
        <f t="shared" ref="J7:J17" si="8">((I7/Q7))</f>
        <v>#REF!</v>
      </c>
      <c r="K7" s="92" t="e">
        <f>SUM(K25,K38)</f>
        <v>#REF!</v>
      </c>
      <c r="L7" s="103" t="e">
        <f t="shared" si="3"/>
        <v>#REF!</v>
      </c>
      <c r="M7" s="92" t="e">
        <f>SUM(M25,M38)</f>
        <v>#REF!</v>
      </c>
      <c r="N7" s="103" t="e">
        <f t="shared" si="4"/>
        <v>#REF!</v>
      </c>
      <c r="O7" s="92" t="e">
        <f>SUM(O25,O38)</f>
        <v>#REF!</v>
      </c>
      <c r="P7" s="103" t="e">
        <f t="shared" si="5"/>
        <v>#REF!</v>
      </c>
      <c r="Q7" s="555">
        <f t="shared" ref="Q7:Q17" si="9">B7*3</f>
        <v>13728</v>
      </c>
      <c r="R7" s="94" t="e">
        <f t="shared" ref="R7:R14" si="10">SUM(K7,M7,O7)</f>
        <v>#REF!</v>
      </c>
      <c r="S7" s="104" t="e">
        <f t="shared" ref="S7:S17" si="11">((R7/Q7))</f>
        <v>#REF!</v>
      </c>
    </row>
    <row r="8" spans="1:19" x14ac:dyDescent="0.25">
      <c r="A8" s="77" t="s">
        <v>29</v>
      </c>
      <c r="B8" s="78">
        <f t="shared" si="0"/>
        <v>1980</v>
      </c>
      <c r="C8" s="92">
        <f t="shared" si="0"/>
        <v>1813</v>
      </c>
      <c r="D8" s="103">
        <f t="shared" si="6"/>
        <v>0.91565656565656561</v>
      </c>
      <c r="E8" s="92" t="e">
        <f>SUM(E26,E39)</f>
        <v>#REF!</v>
      </c>
      <c r="F8" s="103" t="e">
        <f t="shared" si="1"/>
        <v>#REF!</v>
      </c>
      <c r="G8" s="92" t="e">
        <f>SUM(G26,G39)</f>
        <v>#REF!</v>
      </c>
      <c r="H8" s="103" t="e">
        <f t="shared" si="2"/>
        <v>#REF!</v>
      </c>
      <c r="I8" s="666" t="e">
        <f t="shared" si="7"/>
        <v>#REF!</v>
      </c>
      <c r="J8" s="104" t="e">
        <f t="shared" si="8"/>
        <v>#REF!</v>
      </c>
      <c r="K8" s="92" t="e">
        <f>SUM(K26,K39)</f>
        <v>#REF!</v>
      </c>
      <c r="L8" s="103" t="e">
        <f t="shared" si="3"/>
        <v>#REF!</v>
      </c>
      <c r="M8" s="92" t="e">
        <f>SUM(M26,M39)</f>
        <v>#REF!</v>
      </c>
      <c r="N8" s="103" t="e">
        <f t="shared" si="4"/>
        <v>#REF!</v>
      </c>
      <c r="O8" s="92" t="e">
        <f>SUM(O26,O39)</f>
        <v>#REF!</v>
      </c>
      <c r="P8" s="103" t="e">
        <f t="shared" si="5"/>
        <v>#REF!</v>
      </c>
      <c r="Q8" s="555">
        <f t="shared" si="9"/>
        <v>5940</v>
      </c>
      <c r="R8" s="94" t="e">
        <f t="shared" si="10"/>
        <v>#REF!</v>
      </c>
      <c r="S8" s="104" t="e">
        <f t="shared" si="11"/>
        <v>#REF!</v>
      </c>
    </row>
    <row r="9" spans="1:19" x14ac:dyDescent="0.25">
      <c r="A9" s="77" t="s">
        <v>390</v>
      </c>
      <c r="B9" s="78">
        <f>SUM(B27,B42,B52,B82,B92,B103,B120,B130,B139,B148,B182,)</f>
        <v>5829</v>
      </c>
      <c r="C9" s="92">
        <f>SUM(C27,C42,C52,C82,C92,C103,C120,C130,C139,C148,C182,)</f>
        <v>6311</v>
      </c>
      <c r="D9" s="103">
        <f t="shared" si="6"/>
        <v>1.0826899982844398</v>
      </c>
      <c r="E9" s="92" t="e">
        <f>SUM(E27,E42,E52,E82,E92,E103,E120,E130,E139,E148,E182,)</f>
        <v>#REF!</v>
      </c>
      <c r="F9" s="103" t="e">
        <f t="shared" si="1"/>
        <v>#REF!</v>
      </c>
      <c r="G9" s="92" t="e">
        <f>SUM(G27,G42,G52,G82,G92,G103,G120,G130,G139,G148,G182,)</f>
        <v>#REF!</v>
      </c>
      <c r="H9" s="103" t="e">
        <f t="shared" si="2"/>
        <v>#REF!</v>
      </c>
      <c r="I9" s="666" t="e">
        <f>SUM(C9,E9,G9)</f>
        <v>#REF!</v>
      </c>
      <c r="J9" s="104" t="e">
        <f t="shared" ref="J9:J14" si="12">((I9/Q9))</f>
        <v>#REF!</v>
      </c>
      <c r="K9" s="92" t="e">
        <f>SUM(K27,K42,K52,K82,K92,K103,K120,K130,K139,K148,K182,)</f>
        <v>#REF!</v>
      </c>
      <c r="L9" s="103" t="e">
        <f t="shared" si="3"/>
        <v>#REF!</v>
      </c>
      <c r="M9" s="92" t="e">
        <f>SUM(M27,M42,M52,M82,M92,M103,M120,M130,M139,M148,M182,)</f>
        <v>#REF!</v>
      </c>
      <c r="N9" s="103" t="e">
        <f t="shared" si="4"/>
        <v>#REF!</v>
      </c>
      <c r="O9" s="92" t="e">
        <f>SUM(O27,O42,O52,O82,O92,O103,O120,O130,O139,O148,O182,)</f>
        <v>#REF!</v>
      </c>
      <c r="P9" s="103" t="e">
        <f t="shared" si="5"/>
        <v>#REF!</v>
      </c>
      <c r="Q9" s="555">
        <f t="shared" si="9"/>
        <v>17487</v>
      </c>
      <c r="R9" s="94" t="e">
        <f t="shared" si="10"/>
        <v>#REF!</v>
      </c>
      <c r="S9" s="104" t="e">
        <f t="shared" si="11"/>
        <v>#REF!</v>
      </c>
    </row>
    <row r="10" spans="1:19" x14ac:dyDescent="0.25">
      <c r="A10" s="77" t="s">
        <v>9</v>
      </c>
      <c r="B10" s="78">
        <f>SUM(B28,B43,B53,B83,B93,B104,B121,B131,B140,B149,B183,)</f>
        <v>817</v>
      </c>
      <c r="C10" s="92">
        <f>SUM(C28,C43,C53,C83,C93,C104,C121,C131,C140,C149,C183,)</f>
        <v>1268</v>
      </c>
      <c r="D10" s="103">
        <f t="shared" si="6"/>
        <v>1.5520195838433293</v>
      </c>
      <c r="E10" s="92" t="e">
        <f>SUM(E28,E43,E53,E83,E93,E104,E121,E131,E140,E149,E183,)</f>
        <v>#REF!</v>
      </c>
      <c r="F10" s="103" t="e">
        <f t="shared" si="1"/>
        <v>#REF!</v>
      </c>
      <c r="G10" s="92" t="e">
        <f>SUM(G28,G43,G53,G83,G93,G104,G121,G131,G140,G149,G183,)</f>
        <v>#REF!</v>
      </c>
      <c r="H10" s="103" t="e">
        <f t="shared" si="2"/>
        <v>#REF!</v>
      </c>
      <c r="I10" s="666" t="e">
        <f>SUM(C10,E10,G10)</f>
        <v>#REF!</v>
      </c>
      <c r="J10" s="104" t="e">
        <f t="shared" si="12"/>
        <v>#REF!</v>
      </c>
      <c r="K10" s="92" t="e">
        <f>SUM(K28,K43,K53,K83,K93,K104,K121,K131,K140,K149,K183,)</f>
        <v>#REF!</v>
      </c>
      <c r="L10" s="103" t="e">
        <f t="shared" si="3"/>
        <v>#REF!</v>
      </c>
      <c r="M10" s="92" t="e">
        <f>SUM(M28,M43,M53,M83,M93,M104,M121,M131,M140,M149,M183,)</f>
        <v>#REF!</v>
      </c>
      <c r="N10" s="103" t="e">
        <f t="shared" si="4"/>
        <v>#REF!</v>
      </c>
      <c r="O10" s="92" t="e">
        <f>SUM(O28,O43,O53,O83,O93,O104,O121,O131,O140,O149,O183,)</f>
        <v>#REF!</v>
      </c>
      <c r="P10" s="103" t="e">
        <f t="shared" si="5"/>
        <v>#REF!</v>
      </c>
      <c r="Q10" s="555">
        <f t="shared" si="9"/>
        <v>2451</v>
      </c>
      <c r="R10" s="94" t="e">
        <f t="shared" si="10"/>
        <v>#REF!</v>
      </c>
      <c r="S10" s="104" t="e">
        <f t="shared" si="11"/>
        <v>#REF!</v>
      </c>
    </row>
    <row r="11" spans="1:19" x14ac:dyDescent="0.25">
      <c r="A11" s="77" t="s">
        <v>10</v>
      </c>
      <c r="B11" s="78">
        <f>SUM(B29,B44,B54,B62,B84,B94,B105,B122,B132,B141,B150,B184,B191,)</f>
        <v>10428</v>
      </c>
      <c r="C11" s="92">
        <f>SUM(C29,C44,C54,C62,C84,C94,C105,C122,C132,C141,C150,C184,C191,)</f>
        <v>8809</v>
      </c>
      <c r="D11" s="103">
        <f t="shared" si="6"/>
        <v>0.84474491752972769</v>
      </c>
      <c r="E11" s="92" t="e">
        <f>SUM(E29,E44,E54,E62,E84,E94,E105,E122,E132,E141,E150,E184,E191,)</f>
        <v>#REF!</v>
      </c>
      <c r="F11" s="103" t="e">
        <f t="shared" si="1"/>
        <v>#REF!</v>
      </c>
      <c r="G11" s="92" t="e">
        <f>SUM(G29,G44,G54,G62,G84,G94,G105,G122,G132,G141,G150,G184,G191,)</f>
        <v>#REF!</v>
      </c>
      <c r="H11" s="103" t="e">
        <f t="shared" si="2"/>
        <v>#REF!</v>
      </c>
      <c r="I11" s="666" t="e">
        <f>SUM(C11,E11,G11)</f>
        <v>#REF!</v>
      </c>
      <c r="J11" s="104" t="e">
        <f t="shared" si="12"/>
        <v>#REF!</v>
      </c>
      <c r="K11" s="92" t="e">
        <f>SUM(K29,K44,K54,K62,K84,K94,K105,K122,K132,K141,K150,K184,K191,)</f>
        <v>#REF!</v>
      </c>
      <c r="L11" s="103" t="e">
        <f t="shared" si="3"/>
        <v>#REF!</v>
      </c>
      <c r="M11" s="92" t="e">
        <f>SUM(M29,M44,M54,M62,M84,M94,M105,M122,M132,M141,M150,M184,M191,)</f>
        <v>#REF!</v>
      </c>
      <c r="N11" s="103" t="e">
        <f t="shared" si="4"/>
        <v>#REF!</v>
      </c>
      <c r="O11" s="92" t="e">
        <f>SUM(O29,O44,O54,O62,O84,O94,O105,O122,O132,O141,O150,O184,O191,)</f>
        <v>#REF!</v>
      </c>
      <c r="P11" s="103" t="e">
        <f t="shared" si="5"/>
        <v>#REF!</v>
      </c>
      <c r="Q11" s="555">
        <f t="shared" si="9"/>
        <v>31284</v>
      </c>
      <c r="R11" s="94" t="e">
        <f t="shared" si="10"/>
        <v>#REF!</v>
      </c>
      <c r="S11" s="104" t="e">
        <f t="shared" si="11"/>
        <v>#REF!</v>
      </c>
    </row>
    <row r="12" spans="1:19" x14ac:dyDescent="0.25">
      <c r="A12" s="77" t="s">
        <v>42</v>
      </c>
      <c r="B12" s="78">
        <f>SUM(B30,B45,B55,B63,B85,B95,B106,B123,B133,B142,B151,B185,B192,)</f>
        <v>5412</v>
      </c>
      <c r="C12" s="92">
        <f>SUM(C30,C45,C55,C63,C85,C95,C106,C123,C133,C142,C151,C185,C192,)</f>
        <v>3458</v>
      </c>
      <c r="D12" s="103">
        <f t="shared" si="6"/>
        <v>0.63895048041389502</v>
      </c>
      <c r="E12" s="92" t="e">
        <f>SUM(E30,E45,E55,E63,E85,E95,E106,E123,E133,E142,E151,E185,E192,)</f>
        <v>#REF!</v>
      </c>
      <c r="F12" s="103" t="e">
        <f t="shared" si="1"/>
        <v>#REF!</v>
      </c>
      <c r="G12" s="92" t="e">
        <f>SUM(G30,G45,G55,G63,G85,G95,G106,G123,G133,G142,G151,G185,G192,)</f>
        <v>#REF!</v>
      </c>
      <c r="H12" s="103" t="e">
        <f t="shared" si="2"/>
        <v>#REF!</v>
      </c>
      <c r="I12" s="666" t="e">
        <f>SUM(C12,E12,G12)</f>
        <v>#REF!</v>
      </c>
      <c r="J12" s="104" t="e">
        <f t="shared" si="12"/>
        <v>#REF!</v>
      </c>
      <c r="K12" s="92" t="e">
        <f>SUM(K30,K45,K55,K63,K85,K95,K106,K123,K133,K142,K151,K185,K192,)</f>
        <v>#REF!</v>
      </c>
      <c r="L12" s="103" t="e">
        <f t="shared" si="3"/>
        <v>#REF!</v>
      </c>
      <c r="M12" s="92" t="e">
        <f>SUM(M30,M45,M55,M63,M85,M95,M106,M123,M133,M142,M151,M185,M192,)</f>
        <v>#REF!</v>
      </c>
      <c r="N12" s="103" t="e">
        <f t="shared" si="4"/>
        <v>#REF!</v>
      </c>
      <c r="O12" s="92" t="e">
        <f>SUM(O30,O45,O55,O63,O85,O95,O106,O123,O133,O142,O151,O185,O192,)</f>
        <v>#REF!</v>
      </c>
      <c r="P12" s="103" t="e">
        <f t="shared" si="5"/>
        <v>#REF!</v>
      </c>
      <c r="Q12" s="555">
        <f t="shared" si="9"/>
        <v>16236</v>
      </c>
      <c r="R12" s="94" t="e">
        <f t="shared" si="10"/>
        <v>#REF!</v>
      </c>
      <c r="S12" s="104" t="e">
        <f t="shared" si="11"/>
        <v>#REF!</v>
      </c>
    </row>
    <row r="13" spans="1:19" x14ac:dyDescent="0.25">
      <c r="A13" s="77" t="s">
        <v>12</v>
      </c>
      <c r="B13" s="78">
        <f>SUM(B31,B56,B64,B86,B152,)</f>
        <v>1120</v>
      </c>
      <c r="C13" s="92">
        <f>SUM(C31,C56,C64,C86,C152,)</f>
        <v>732</v>
      </c>
      <c r="D13" s="103">
        <f t="shared" si="6"/>
        <v>0.65357142857142858</v>
      </c>
      <c r="E13" s="92" t="e">
        <f>SUM(E31,E56,E64,E86,E152,)</f>
        <v>#REF!</v>
      </c>
      <c r="F13" s="103" t="e">
        <f t="shared" si="1"/>
        <v>#REF!</v>
      </c>
      <c r="G13" s="92" t="e">
        <f>SUM(G31,G56,G64,G86,G152,)</f>
        <v>#REF!</v>
      </c>
      <c r="H13" s="103" t="e">
        <f t="shared" si="2"/>
        <v>#REF!</v>
      </c>
      <c r="I13" s="666" t="e">
        <f>SUM(C13,E13,G13)</f>
        <v>#REF!</v>
      </c>
      <c r="J13" s="104" t="e">
        <f t="shared" si="12"/>
        <v>#REF!</v>
      </c>
      <c r="K13" s="92" t="e">
        <f>SUM(K31,K56,K64,K86,K152,)</f>
        <v>#REF!</v>
      </c>
      <c r="L13" s="103" t="e">
        <f t="shared" si="3"/>
        <v>#REF!</v>
      </c>
      <c r="M13" s="92" t="e">
        <f>SUM(M31,M56,M64,M86,M152,)</f>
        <v>#REF!</v>
      </c>
      <c r="N13" s="103" t="e">
        <f t="shared" si="4"/>
        <v>#REF!</v>
      </c>
      <c r="O13" s="92" t="e">
        <f>SUM(O31,O56,O64,O86,O152,)</f>
        <v>#REF!</v>
      </c>
      <c r="P13" s="103" t="e">
        <f t="shared" si="5"/>
        <v>#REF!</v>
      </c>
      <c r="Q13" s="555">
        <f t="shared" si="9"/>
        <v>3360</v>
      </c>
      <c r="R13" s="94" t="e">
        <f t="shared" si="10"/>
        <v>#REF!</v>
      </c>
      <c r="S13" s="104" t="e">
        <f t="shared" si="11"/>
        <v>#REF!</v>
      </c>
    </row>
    <row r="14" spans="1:19" ht="15.75" thickBot="1" x14ac:dyDescent="0.3">
      <c r="A14" s="96" t="s">
        <v>13</v>
      </c>
      <c r="B14" s="145">
        <f>SUM(B32,B46,B57,B65,B87,B97,B107,B125,B134,B143,B154,B186,B193,)</f>
        <v>7420</v>
      </c>
      <c r="C14" s="97">
        <f>SUM(C32,C46,C57,C65,C87,C97,C107,C125,C134,C143,C154,C186,C193,)</f>
        <v>4183</v>
      </c>
      <c r="D14" s="107">
        <f t="shared" si="6"/>
        <v>0.56374663072776277</v>
      </c>
      <c r="E14" s="97" t="e">
        <f>SUM(E32,E46,E57,E65,E87,E97,E107,E125,E134,E143,E154,E186,E193,)</f>
        <v>#REF!</v>
      </c>
      <c r="F14" s="107" t="e">
        <f t="shared" si="1"/>
        <v>#REF!</v>
      </c>
      <c r="G14" s="97" t="e">
        <f>SUM(G32,G46,G57,G65,G87,G97,G107,G125,G134,G143,G154,G186,G193,)</f>
        <v>#REF!</v>
      </c>
      <c r="H14" s="107" t="e">
        <f t="shared" si="2"/>
        <v>#REF!</v>
      </c>
      <c r="I14" s="667" t="e">
        <f t="shared" si="7"/>
        <v>#REF!</v>
      </c>
      <c r="J14" s="108" t="e">
        <f t="shared" si="12"/>
        <v>#REF!</v>
      </c>
      <c r="K14" s="97" t="e">
        <f>SUM(K32,K46,K57,K65,K87,K97,K107,K125,K134,K143,K154,K186,K193,)</f>
        <v>#REF!</v>
      </c>
      <c r="L14" s="107" t="e">
        <f t="shared" si="3"/>
        <v>#REF!</v>
      </c>
      <c r="M14" s="97" t="e">
        <f>SUM(M32,M46,M57,M65,M87,M97,M107,M125,M134,M143,M154,M186,M193,)</f>
        <v>#REF!</v>
      </c>
      <c r="N14" s="107" t="e">
        <f t="shared" si="4"/>
        <v>#REF!</v>
      </c>
      <c r="O14" s="97" t="e">
        <f>SUM(O32,O46,O57,O65,O87,O97,O107,O125,O134,O143,O154,O186,O193,)</f>
        <v>#REF!</v>
      </c>
      <c r="P14" s="107" t="e">
        <f t="shared" si="5"/>
        <v>#REF!</v>
      </c>
      <c r="Q14" s="556">
        <f t="shared" si="9"/>
        <v>22260</v>
      </c>
      <c r="R14" s="99" t="e">
        <f t="shared" si="10"/>
        <v>#REF!</v>
      </c>
      <c r="S14" s="108" t="e">
        <f t="shared" si="11"/>
        <v>#REF!</v>
      </c>
    </row>
    <row r="15" spans="1:19" x14ac:dyDescent="0.25">
      <c r="A15" s="55" t="s">
        <v>352</v>
      </c>
      <c r="B15" s="79">
        <f>B96</f>
        <v>125</v>
      </c>
      <c r="C15" s="101">
        <f>C96</f>
        <v>106</v>
      </c>
      <c r="D15" s="57">
        <f t="shared" ref="D15:D17" si="13">C15/$B15</f>
        <v>0.84799999999999998</v>
      </c>
      <c r="E15" s="101" t="e">
        <f>E96</f>
        <v>#REF!</v>
      </c>
      <c r="F15" s="57" t="e">
        <f t="shared" ref="F15:F17" si="14">E15/$B15</f>
        <v>#REF!</v>
      </c>
      <c r="G15" s="101" t="e">
        <f>G96</f>
        <v>#REF!</v>
      </c>
      <c r="H15" s="57" t="e">
        <f t="shared" ref="H15:H17" si="15">G15/$B15</f>
        <v>#REF!</v>
      </c>
      <c r="I15" s="668" t="e">
        <f t="shared" si="7"/>
        <v>#REF!</v>
      </c>
      <c r="J15" s="163" t="e">
        <f t="shared" si="8"/>
        <v>#REF!</v>
      </c>
      <c r="K15" s="101" t="e">
        <f>K96</f>
        <v>#REF!</v>
      </c>
      <c r="L15" s="57" t="e">
        <f t="shared" ref="L15:L17" si="16">K15/$B15</f>
        <v>#REF!</v>
      </c>
      <c r="M15" s="101" t="e">
        <f>M96</f>
        <v>#REF!</v>
      </c>
      <c r="N15" s="57" t="e">
        <f t="shared" ref="N15:N17" si="17">M15/$B15</f>
        <v>#REF!</v>
      </c>
      <c r="O15" s="101" t="e">
        <f>O96</f>
        <v>#REF!</v>
      </c>
      <c r="P15" s="57" t="e">
        <f t="shared" ref="P15:P17" si="18">O15/$B15</f>
        <v>#REF!</v>
      </c>
      <c r="Q15" s="557">
        <f>B15*3</f>
        <v>375</v>
      </c>
      <c r="R15" s="116" t="e">
        <f t="shared" ref="R15:R17" si="19">SUM(K15,M15,O15)</f>
        <v>#REF!</v>
      </c>
      <c r="S15" s="163" t="e">
        <f t="shared" si="11"/>
        <v>#REF!</v>
      </c>
    </row>
    <row r="16" spans="1:19" x14ac:dyDescent="0.25">
      <c r="A16" s="77" t="s">
        <v>353</v>
      </c>
      <c r="B16" s="78" t="e">
        <f>B153</f>
        <v>#REF!</v>
      </c>
      <c r="C16" s="92" t="e">
        <f>C153</f>
        <v>#REF!</v>
      </c>
      <c r="D16" s="103" t="e">
        <f t="shared" si="13"/>
        <v>#REF!</v>
      </c>
      <c r="E16" s="92" t="e">
        <f>E153</f>
        <v>#REF!</v>
      </c>
      <c r="F16" s="103" t="e">
        <f t="shared" si="14"/>
        <v>#REF!</v>
      </c>
      <c r="G16" s="92" t="e">
        <f>G153</f>
        <v>#REF!</v>
      </c>
      <c r="H16" s="103" t="e">
        <f t="shared" si="15"/>
        <v>#REF!</v>
      </c>
      <c r="I16" s="666" t="e">
        <f t="shared" si="7"/>
        <v>#REF!</v>
      </c>
      <c r="J16" s="104" t="e">
        <f t="shared" si="8"/>
        <v>#REF!</v>
      </c>
      <c r="K16" s="92" t="e">
        <f>K153</f>
        <v>#REF!</v>
      </c>
      <c r="L16" s="103" t="e">
        <f t="shared" si="16"/>
        <v>#REF!</v>
      </c>
      <c r="M16" s="92" t="e">
        <f>M153</f>
        <v>#REF!</v>
      </c>
      <c r="N16" s="103" t="e">
        <f t="shared" si="17"/>
        <v>#REF!</v>
      </c>
      <c r="O16" s="92" t="e">
        <f>O153</f>
        <v>#REF!</v>
      </c>
      <c r="P16" s="103" t="e">
        <f t="shared" si="18"/>
        <v>#REF!</v>
      </c>
      <c r="Q16" s="555" t="e">
        <f t="shared" si="9"/>
        <v>#REF!</v>
      </c>
      <c r="R16" s="94" t="e">
        <f t="shared" si="19"/>
        <v>#REF!</v>
      </c>
      <c r="S16" s="104" t="e">
        <f t="shared" si="11"/>
        <v>#REF!</v>
      </c>
    </row>
    <row r="17" spans="1:19" ht="15.75" thickBot="1" x14ac:dyDescent="0.3">
      <c r="A17" s="96" t="s">
        <v>354</v>
      </c>
      <c r="B17" s="145">
        <f>B155</f>
        <v>120</v>
      </c>
      <c r="C17" s="97">
        <f>C155</f>
        <v>130</v>
      </c>
      <c r="D17" s="107">
        <f t="shared" si="13"/>
        <v>1.0833333333333333</v>
      </c>
      <c r="E17" s="97" t="e">
        <f>E155</f>
        <v>#REF!</v>
      </c>
      <c r="F17" s="107" t="e">
        <f t="shared" si="14"/>
        <v>#REF!</v>
      </c>
      <c r="G17" s="97" t="e">
        <f>G155</f>
        <v>#REF!</v>
      </c>
      <c r="H17" s="107" t="e">
        <f t="shared" si="15"/>
        <v>#REF!</v>
      </c>
      <c r="I17" s="667" t="e">
        <f t="shared" si="7"/>
        <v>#REF!</v>
      </c>
      <c r="J17" s="108" t="e">
        <f t="shared" si="8"/>
        <v>#REF!</v>
      </c>
      <c r="K17" s="97" t="e">
        <f>K155</f>
        <v>#REF!</v>
      </c>
      <c r="L17" s="107" t="e">
        <f t="shared" si="16"/>
        <v>#REF!</v>
      </c>
      <c r="M17" s="97" t="e">
        <f>M155</f>
        <v>#REF!</v>
      </c>
      <c r="N17" s="107" t="e">
        <f t="shared" si="17"/>
        <v>#REF!</v>
      </c>
      <c r="O17" s="97" t="e">
        <f>O155</f>
        <v>#REF!</v>
      </c>
      <c r="P17" s="107" t="e">
        <f t="shared" si="18"/>
        <v>#REF!</v>
      </c>
      <c r="Q17" s="556">
        <f t="shared" si="9"/>
        <v>360</v>
      </c>
      <c r="R17" s="99" t="e">
        <f t="shared" si="19"/>
        <v>#REF!</v>
      </c>
      <c r="S17" s="108" t="e">
        <f t="shared" si="11"/>
        <v>#REF!</v>
      </c>
    </row>
    <row r="18" spans="1:19" x14ac:dyDescent="0.25">
      <c r="A18" s="89"/>
    </row>
    <row r="19" spans="1:19" x14ac:dyDescent="0.25">
      <c r="A19" s="89"/>
    </row>
    <row r="20" spans="1:19" x14ac:dyDescent="0.25">
      <c r="A20" s="89"/>
    </row>
    <row r="21" spans="1:19" hidden="1" x14ac:dyDescent="0.25">
      <c r="A21" s="89"/>
    </row>
    <row r="22" spans="1:19" ht="15.75" hidden="1" x14ac:dyDescent="0.25">
      <c r="A22" s="1000" t="s">
        <v>259</v>
      </c>
      <c r="B22" s="1001"/>
      <c r="C22" s="1001"/>
      <c r="D22" s="1001"/>
      <c r="E22" s="1001"/>
      <c r="F22" s="1001"/>
      <c r="G22" s="1001"/>
      <c r="H22" s="1001"/>
      <c r="I22" s="1001"/>
      <c r="J22" s="1001"/>
      <c r="K22" s="1001"/>
      <c r="L22" s="1001"/>
      <c r="M22" s="1001"/>
      <c r="N22" s="1001"/>
      <c r="O22" s="1001"/>
      <c r="P22" s="1001"/>
      <c r="Q22" s="1001"/>
      <c r="R22" s="1001"/>
      <c r="S22" s="1001"/>
    </row>
    <row r="23" spans="1:19" ht="34.5" hidden="1" thickBot="1" x14ac:dyDescent="0.3">
      <c r="A23" s="74" t="s">
        <v>14</v>
      </c>
      <c r="B23" s="141" t="s">
        <v>15</v>
      </c>
      <c r="C23" s="207" t="s">
        <v>2</v>
      </c>
      <c r="D23" s="208" t="s">
        <v>1</v>
      </c>
      <c r="E23" s="207" t="s">
        <v>3</v>
      </c>
      <c r="F23" s="208" t="s">
        <v>1</v>
      </c>
      <c r="G23" s="207" t="s">
        <v>4</v>
      </c>
      <c r="H23" s="208" t="s">
        <v>1</v>
      </c>
      <c r="I23" s="86" t="s">
        <v>193</v>
      </c>
      <c r="J23" s="12" t="s">
        <v>192</v>
      </c>
      <c r="K23" s="207" t="s">
        <v>5</v>
      </c>
      <c r="L23" s="208" t="s">
        <v>1</v>
      </c>
      <c r="M23" s="209" t="s">
        <v>190</v>
      </c>
      <c r="N23" s="210" t="s">
        <v>1</v>
      </c>
      <c r="O23" s="209" t="s">
        <v>191</v>
      </c>
      <c r="P23" s="210" t="s">
        <v>1</v>
      </c>
      <c r="Q23" s="553" t="s">
        <v>355</v>
      </c>
      <c r="R23" s="86" t="s">
        <v>193</v>
      </c>
      <c r="S23" s="12" t="s">
        <v>192</v>
      </c>
    </row>
    <row r="24" spans="1:19" ht="15.75" hidden="1" thickTop="1" x14ac:dyDescent="0.25">
      <c r="A24" s="8" t="s">
        <v>27</v>
      </c>
      <c r="B24" s="76">
        <f>'Pque N Mundo I'!B9</f>
        <v>7200</v>
      </c>
      <c r="C24" s="91">
        <f>'Pque N Mundo I'!C9</f>
        <v>5015</v>
      </c>
      <c r="D24" s="18">
        <f>C24/$B24</f>
        <v>0.69652777777777775</v>
      </c>
      <c r="E24" s="91" t="e">
        <f>'Pque N Mundo I'!#REF!</f>
        <v>#REF!</v>
      </c>
      <c r="F24" s="18" t="e">
        <f t="shared" ref="F24:F33" si="20">E24/$B24</f>
        <v>#REF!</v>
      </c>
      <c r="G24" s="91" t="e">
        <f>'Pque N Mundo I'!#REF!</f>
        <v>#REF!</v>
      </c>
      <c r="H24" s="143" t="e">
        <f t="shared" ref="H24:L33" si="21">G24/$B24</f>
        <v>#REF!</v>
      </c>
      <c r="I24" s="68" t="e">
        <f t="shared" ref="I24:I33" si="22">SUM(C24,E24,G24)</f>
        <v>#REF!</v>
      </c>
      <c r="J24" s="144" t="e">
        <f t="shared" ref="J24:J33" si="23">((I24/Q24))</f>
        <v>#REF!</v>
      </c>
      <c r="K24" s="91" t="e">
        <f>'Pque N Mundo I'!#REF!</f>
        <v>#REF!</v>
      </c>
      <c r="L24" s="143" t="e">
        <f t="shared" si="21"/>
        <v>#REF!</v>
      </c>
      <c r="M24" s="91" t="e">
        <f>'Pque N Mundo I'!#REF!</f>
        <v>#REF!</v>
      </c>
      <c r="N24" s="143" t="e">
        <f t="shared" ref="N24:N33" si="24">M24/$B24</f>
        <v>#REF!</v>
      </c>
      <c r="O24" s="91" t="e">
        <f>'Pque N Mundo I'!#REF!</f>
        <v>#REF!</v>
      </c>
      <c r="P24" s="143" t="e">
        <f t="shared" ref="P24:P33" si="25">O24/$B24</f>
        <v>#REF!</v>
      </c>
      <c r="Q24" s="669">
        <f t="shared" ref="Q24:Q32" si="26">B24*3</f>
        <v>21600</v>
      </c>
      <c r="R24" s="68" t="e">
        <f t="shared" ref="R24:R33" si="27">SUM(K24,M24,O24)</f>
        <v>#REF!</v>
      </c>
      <c r="S24" s="144" t="e">
        <f t="shared" ref="S24:S33" si="28">R24/($B24*3)</f>
        <v>#REF!</v>
      </c>
    </row>
    <row r="25" spans="1:19" hidden="1" x14ac:dyDescent="0.25">
      <c r="A25" s="77" t="s">
        <v>28</v>
      </c>
      <c r="B25" s="78">
        <f>'Pque N Mundo I'!B10</f>
        <v>2496</v>
      </c>
      <c r="C25" s="92">
        <f>'Pque N Mundo I'!C10</f>
        <v>2661</v>
      </c>
      <c r="D25" s="103">
        <f t="shared" ref="D25:D32" si="29">C25/$B25</f>
        <v>1.0661057692307692</v>
      </c>
      <c r="E25" s="92" t="e">
        <f>'Pque N Mundo I'!#REF!</f>
        <v>#REF!</v>
      </c>
      <c r="F25" s="103" t="e">
        <f t="shared" si="20"/>
        <v>#REF!</v>
      </c>
      <c r="G25" s="92" t="e">
        <f>'Pque N Mundo I'!#REF!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'Pque N Mundo I'!#REF!</f>
        <v>#REF!</v>
      </c>
      <c r="L25" s="103" t="e">
        <f t="shared" si="21"/>
        <v>#REF!</v>
      </c>
      <c r="M25" s="92" t="e">
        <f>'Pque N Mundo I'!#REF!</f>
        <v>#REF!</v>
      </c>
      <c r="N25" s="103" t="e">
        <f t="shared" si="24"/>
        <v>#REF!</v>
      </c>
      <c r="O25" s="92" t="e">
        <f>'Pque N Mundo I'!#REF!</f>
        <v>#REF!</v>
      </c>
      <c r="P25" s="103" t="e">
        <f t="shared" si="25"/>
        <v>#REF!</v>
      </c>
      <c r="Q25" s="670">
        <f t="shared" si="26"/>
        <v>7488</v>
      </c>
      <c r="R25" s="94" t="e">
        <f t="shared" si="27"/>
        <v>#REF!</v>
      </c>
      <c r="S25" s="104" t="e">
        <f t="shared" ref="S25:S31" si="30">R25/($B25*3)</f>
        <v>#REF!</v>
      </c>
    </row>
    <row r="26" spans="1:19" hidden="1" x14ac:dyDescent="0.25">
      <c r="A26" s="77" t="s">
        <v>29</v>
      </c>
      <c r="B26" s="78">
        <f>'Pque N Mundo I'!B12</f>
        <v>1080</v>
      </c>
      <c r="C26" s="92">
        <f>'Pque N Mundo I'!C12</f>
        <v>1000</v>
      </c>
      <c r="D26" s="103">
        <f t="shared" si="29"/>
        <v>0.92592592592592593</v>
      </c>
      <c r="E26" s="92" t="e">
        <f>'Pque N Mundo I'!#REF!</f>
        <v>#REF!</v>
      </c>
      <c r="F26" s="103" t="e">
        <f t="shared" si="20"/>
        <v>#REF!</v>
      </c>
      <c r="G26" s="92" t="e">
        <f>'Pque N Mundo I'!#REF!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'Pque N Mundo I'!#REF!</f>
        <v>#REF!</v>
      </c>
      <c r="L26" s="103" t="e">
        <f t="shared" si="21"/>
        <v>#REF!</v>
      </c>
      <c r="M26" s="92" t="e">
        <f>'Pque N Mundo I'!#REF!</f>
        <v>#REF!</v>
      </c>
      <c r="N26" s="103" t="e">
        <f t="shared" si="24"/>
        <v>#REF!</v>
      </c>
      <c r="O26" s="92" t="e">
        <f>'Pque N Mundo I'!#REF!</f>
        <v>#REF!</v>
      </c>
      <c r="P26" s="103" t="e">
        <f t="shared" si="25"/>
        <v>#REF!</v>
      </c>
      <c r="Q26" s="670">
        <f t="shared" si="26"/>
        <v>3240</v>
      </c>
      <c r="R26" s="94" t="e">
        <f t="shared" si="27"/>
        <v>#REF!</v>
      </c>
      <c r="S26" s="104" t="e">
        <f t="shared" si="30"/>
        <v>#REF!</v>
      </c>
    </row>
    <row r="27" spans="1:19" hidden="1" x14ac:dyDescent="0.25">
      <c r="A27" s="77" t="s">
        <v>8</v>
      </c>
      <c r="B27" s="78">
        <f>'Pque N Mundo I'!B17</f>
        <v>261</v>
      </c>
      <c r="C27" s="92">
        <f>'Pque N Mundo I'!C17</f>
        <v>278</v>
      </c>
      <c r="D27" s="103">
        <f t="shared" si="29"/>
        <v>1.0651340996168583</v>
      </c>
      <c r="E27" s="92" t="e">
        <f>'Pque N Mundo I'!#REF!</f>
        <v>#REF!</v>
      </c>
      <c r="F27" s="103" t="e">
        <f t="shared" si="20"/>
        <v>#REF!</v>
      </c>
      <c r="G27" s="92" t="e">
        <f>'Pque N Mundo I'!#REF!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'Pque N Mundo I'!#REF!</f>
        <v>#REF!</v>
      </c>
      <c r="L27" s="103" t="e">
        <f t="shared" si="21"/>
        <v>#REF!</v>
      </c>
      <c r="M27" s="92" t="e">
        <f>'Pque N Mundo I'!#REF!</f>
        <v>#REF!</v>
      </c>
      <c r="N27" s="103" t="e">
        <f t="shared" si="24"/>
        <v>#REF!</v>
      </c>
      <c r="O27" s="92" t="e">
        <f>'Pque N Mundo I'!#REF!</f>
        <v>#REF!</v>
      </c>
      <c r="P27" s="103" t="e">
        <f t="shared" si="25"/>
        <v>#REF!</v>
      </c>
      <c r="Q27" s="670">
        <f t="shared" si="26"/>
        <v>783</v>
      </c>
      <c r="R27" s="94" t="e">
        <f t="shared" si="27"/>
        <v>#REF!</v>
      </c>
      <c r="S27" s="104" t="e">
        <f t="shared" si="30"/>
        <v>#REF!</v>
      </c>
    </row>
    <row r="28" spans="1:19" hidden="1" x14ac:dyDescent="0.25">
      <c r="A28" s="77" t="s">
        <v>9</v>
      </c>
      <c r="B28" s="78">
        <f>'Pque N Mundo I'!B18</f>
        <v>39</v>
      </c>
      <c r="C28" s="92">
        <f>'Pque N Mundo I'!C18</f>
        <v>84</v>
      </c>
      <c r="D28" s="103">
        <f t="shared" si="29"/>
        <v>2.1538461538461537</v>
      </c>
      <c r="E28" s="92" t="e">
        <f>'Pque N Mundo I'!#REF!</f>
        <v>#REF!</v>
      </c>
      <c r="F28" s="103" t="e">
        <f t="shared" si="20"/>
        <v>#REF!</v>
      </c>
      <c r="G28" s="92" t="e">
        <f>'Pque N Mundo I'!#REF!</f>
        <v>#REF!</v>
      </c>
      <c r="H28" s="103" t="e">
        <f t="shared" si="21"/>
        <v>#REF!</v>
      </c>
      <c r="I28" s="94" t="e">
        <f t="shared" si="22"/>
        <v>#REF!</v>
      </c>
      <c r="J28" s="104" t="e">
        <f t="shared" si="23"/>
        <v>#REF!</v>
      </c>
      <c r="K28" s="92" t="e">
        <f>'Pque N Mundo I'!#REF!</f>
        <v>#REF!</v>
      </c>
      <c r="L28" s="103" t="e">
        <f t="shared" si="21"/>
        <v>#REF!</v>
      </c>
      <c r="M28" s="92" t="e">
        <f>'Pque N Mundo I'!#REF!</f>
        <v>#REF!</v>
      </c>
      <c r="N28" s="103" t="e">
        <f t="shared" si="24"/>
        <v>#REF!</v>
      </c>
      <c r="O28" s="92" t="e">
        <f>'Pque N Mundo I'!#REF!</f>
        <v>#REF!</v>
      </c>
      <c r="P28" s="103" t="e">
        <f t="shared" si="25"/>
        <v>#REF!</v>
      </c>
      <c r="Q28" s="670">
        <f t="shared" si="26"/>
        <v>117</v>
      </c>
      <c r="R28" s="94" t="e">
        <f t="shared" si="27"/>
        <v>#REF!</v>
      </c>
      <c r="S28" s="104" t="e">
        <f t="shared" si="30"/>
        <v>#REF!</v>
      </c>
    </row>
    <row r="29" spans="1:19" hidden="1" x14ac:dyDescent="0.25">
      <c r="A29" s="77" t="s">
        <v>10</v>
      </c>
      <c r="B29" s="78">
        <f>'Pque N Mundo I'!B20</f>
        <v>528</v>
      </c>
      <c r="C29" s="92">
        <f>'Pque N Mundo I'!C20</f>
        <v>616</v>
      </c>
      <c r="D29" s="103">
        <f t="shared" si="29"/>
        <v>1.1666666666666667</v>
      </c>
      <c r="E29" s="92" t="e">
        <f>'Pque N Mundo I'!#REF!</f>
        <v>#REF!</v>
      </c>
      <c r="F29" s="103" t="e">
        <f t="shared" si="20"/>
        <v>#REF!</v>
      </c>
      <c r="G29" s="92" t="e">
        <f>'Pque N Mundo I'!#REF!</f>
        <v>#REF!</v>
      </c>
      <c r="H29" s="103" t="e">
        <f t="shared" si="21"/>
        <v>#REF!</v>
      </c>
      <c r="I29" s="94" t="e">
        <f t="shared" si="22"/>
        <v>#REF!</v>
      </c>
      <c r="J29" s="104" t="e">
        <f t="shared" si="23"/>
        <v>#REF!</v>
      </c>
      <c r="K29" s="92" t="e">
        <f>'Pque N Mundo I'!#REF!</f>
        <v>#REF!</v>
      </c>
      <c r="L29" s="103" t="e">
        <f t="shared" si="21"/>
        <v>#REF!</v>
      </c>
      <c r="M29" s="92" t="e">
        <f>'Pque N Mundo I'!#REF!</f>
        <v>#REF!</v>
      </c>
      <c r="N29" s="103" t="e">
        <f t="shared" si="24"/>
        <v>#REF!</v>
      </c>
      <c r="O29" s="92" t="e">
        <f>'Pque N Mundo I'!#REF!</f>
        <v>#REF!</v>
      </c>
      <c r="P29" s="103" t="e">
        <f t="shared" si="25"/>
        <v>#REF!</v>
      </c>
      <c r="Q29" s="670">
        <f t="shared" si="26"/>
        <v>1584</v>
      </c>
      <c r="R29" s="94" t="e">
        <f t="shared" si="27"/>
        <v>#REF!</v>
      </c>
      <c r="S29" s="104" t="e">
        <f t="shared" si="30"/>
        <v>#REF!</v>
      </c>
    </row>
    <row r="30" spans="1:19" hidden="1" x14ac:dyDescent="0.25">
      <c r="A30" s="77" t="s">
        <v>42</v>
      </c>
      <c r="B30" s="78">
        <f>'Pque N Mundo I'!B21</f>
        <v>264</v>
      </c>
      <c r="C30" s="92">
        <f>'Pque N Mundo I'!C21</f>
        <v>79</v>
      </c>
      <c r="D30" s="103">
        <f t="shared" si="29"/>
        <v>0.29924242424242425</v>
      </c>
      <c r="E30" s="92" t="e">
        <f>'Pque N Mundo I'!#REF!</f>
        <v>#REF!</v>
      </c>
      <c r="F30" s="103" t="e">
        <f t="shared" si="20"/>
        <v>#REF!</v>
      </c>
      <c r="G30" s="92" t="e">
        <f>'Pque N Mundo I'!#REF!</f>
        <v>#REF!</v>
      </c>
      <c r="H30" s="103" t="e">
        <f t="shared" si="21"/>
        <v>#REF!</v>
      </c>
      <c r="I30" s="94" t="e">
        <f t="shared" si="22"/>
        <v>#REF!</v>
      </c>
      <c r="J30" s="104" t="e">
        <f t="shared" si="23"/>
        <v>#REF!</v>
      </c>
      <c r="K30" s="92" t="e">
        <f>'Pque N Mundo I'!#REF!</f>
        <v>#REF!</v>
      </c>
      <c r="L30" s="103" t="e">
        <f t="shared" si="21"/>
        <v>#REF!</v>
      </c>
      <c r="M30" s="92" t="e">
        <f>'Pque N Mundo I'!#REF!</f>
        <v>#REF!</v>
      </c>
      <c r="N30" s="103" t="e">
        <f t="shared" si="24"/>
        <v>#REF!</v>
      </c>
      <c r="O30" s="92" t="e">
        <f>'Pque N Mundo I'!#REF!</f>
        <v>#REF!</v>
      </c>
      <c r="P30" s="103" t="e">
        <f t="shared" si="25"/>
        <v>#REF!</v>
      </c>
      <c r="Q30" s="670">
        <f t="shared" si="26"/>
        <v>792</v>
      </c>
      <c r="R30" s="94" t="e">
        <f t="shared" si="27"/>
        <v>#REF!</v>
      </c>
      <c r="S30" s="104" t="e">
        <f t="shared" si="30"/>
        <v>#REF!</v>
      </c>
    </row>
    <row r="31" spans="1:19" hidden="1" x14ac:dyDescent="0.25">
      <c r="A31" s="77" t="s">
        <v>12</v>
      </c>
      <c r="B31" s="78">
        <f>'Pque N Mundo I'!B22</f>
        <v>320</v>
      </c>
      <c r="C31" s="92">
        <f>'Pque N Mundo I'!C22</f>
        <v>140</v>
      </c>
      <c r="D31" s="103">
        <f t="shared" si="29"/>
        <v>0.4375</v>
      </c>
      <c r="E31" s="92" t="e">
        <f>'Pque N Mundo I'!#REF!</f>
        <v>#REF!</v>
      </c>
      <c r="F31" s="103" t="e">
        <f t="shared" si="20"/>
        <v>#REF!</v>
      </c>
      <c r="G31" s="92" t="e">
        <f>'Pque N Mundo I'!#REF!</f>
        <v>#REF!</v>
      </c>
      <c r="H31" s="103" t="e">
        <f t="shared" si="21"/>
        <v>#REF!</v>
      </c>
      <c r="I31" s="94" t="e">
        <f t="shared" si="22"/>
        <v>#REF!</v>
      </c>
      <c r="J31" s="104" t="e">
        <f t="shared" si="23"/>
        <v>#REF!</v>
      </c>
      <c r="K31" s="92" t="e">
        <f>'Pque N Mundo I'!#REF!</f>
        <v>#REF!</v>
      </c>
      <c r="L31" s="103" t="e">
        <f t="shared" si="21"/>
        <v>#REF!</v>
      </c>
      <c r="M31" s="92" t="e">
        <f>'Pque N Mundo I'!#REF!</f>
        <v>#REF!</v>
      </c>
      <c r="N31" s="103" t="e">
        <f t="shared" si="24"/>
        <v>#REF!</v>
      </c>
      <c r="O31" s="92" t="e">
        <f>'Pque N Mundo I'!#REF!</f>
        <v>#REF!</v>
      </c>
      <c r="P31" s="103" t="e">
        <f t="shared" si="25"/>
        <v>#REF!</v>
      </c>
      <c r="Q31" s="670">
        <f t="shared" si="26"/>
        <v>960</v>
      </c>
      <c r="R31" s="94" t="e">
        <f t="shared" si="27"/>
        <v>#REF!</v>
      </c>
      <c r="S31" s="104" t="e">
        <f t="shared" si="30"/>
        <v>#REF!</v>
      </c>
    </row>
    <row r="32" spans="1:19" ht="15.75" hidden="1" thickBot="1" x14ac:dyDescent="0.3">
      <c r="A32" s="96" t="s">
        <v>13</v>
      </c>
      <c r="B32" s="145">
        <f>'Pque N Mundo I'!B23</f>
        <v>396</v>
      </c>
      <c r="C32" s="97">
        <f>'Pque N Mundo I'!C23</f>
        <v>314</v>
      </c>
      <c r="D32" s="107">
        <f t="shared" si="29"/>
        <v>0.79292929292929293</v>
      </c>
      <c r="E32" s="97" t="e">
        <f>'Pque N Mundo I'!#REF!</f>
        <v>#REF!</v>
      </c>
      <c r="F32" s="107" t="e">
        <f t="shared" si="20"/>
        <v>#REF!</v>
      </c>
      <c r="G32" s="97" t="e">
        <f>'Pque N Mundo I'!#REF!</f>
        <v>#REF!</v>
      </c>
      <c r="H32" s="107" t="e">
        <f t="shared" si="21"/>
        <v>#REF!</v>
      </c>
      <c r="I32" s="99" t="e">
        <f t="shared" si="22"/>
        <v>#REF!</v>
      </c>
      <c r="J32" s="108" t="e">
        <f t="shared" si="23"/>
        <v>#REF!</v>
      </c>
      <c r="K32" s="97" t="e">
        <f>'Pque N Mundo I'!#REF!</f>
        <v>#REF!</v>
      </c>
      <c r="L32" s="107" t="e">
        <f t="shared" si="21"/>
        <v>#REF!</v>
      </c>
      <c r="M32" s="97" t="e">
        <f>'Pque N Mundo I'!#REF!</f>
        <v>#REF!</v>
      </c>
      <c r="N32" s="107" t="e">
        <f t="shared" si="24"/>
        <v>#REF!</v>
      </c>
      <c r="O32" s="97" t="e">
        <f>'Pque N Mundo I'!#REF!</f>
        <v>#REF!</v>
      </c>
      <c r="P32" s="107" t="e">
        <f t="shared" si="25"/>
        <v>#REF!</v>
      </c>
      <c r="Q32" s="671">
        <f t="shared" si="26"/>
        <v>1188</v>
      </c>
      <c r="R32" s="99" t="e">
        <f t="shared" si="27"/>
        <v>#REF!</v>
      </c>
      <c r="S32" s="108" t="e">
        <f t="shared" si="28"/>
        <v>#REF!</v>
      </c>
    </row>
    <row r="33" spans="1:19" ht="15.75" hidden="1" thickBot="1" x14ac:dyDescent="0.3">
      <c r="A33" s="5" t="s">
        <v>7</v>
      </c>
      <c r="B33" s="202">
        <f>SUM(B24:B32)</f>
        <v>12584</v>
      </c>
      <c r="C33" s="7">
        <f>SUM(C24:C32)</f>
        <v>10187</v>
      </c>
      <c r="D33" s="21">
        <f>C33/$B33</f>
        <v>0.80952002542911639</v>
      </c>
      <c r="E33" s="7" t="e">
        <f>SUM(E24:E32)</f>
        <v>#REF!</v>
      </c>
      <c r="F33" s="21" t="e">
        <f t="shared" si="20"/>
        <v>#REF!</v>
      </c>
      <c r="G33" s="7" t="e">
        <f>SUM(G24:G32)</f>
        <v>#REF!</v>
      </c>
      <c r="H33" s="21" t="e">
        <f t="shared" si="21"/>
        <v>#REF!</v>
      </c>
      <c r="I33" s="71" t="e">
        <f t="shared" si="22"/>
        <v>#REF!</v>
      </c>
      <c r="J33" s="72" t="e">
        <f t="shared" si="23"/>
        <v>#REF!</v>
      </c>
      <c r="K33" s="7" t="e">
        <f>SUM(K24:K32)</f>
        <v>#REF!</v>
      </c>
      <c r="L33" s="21" t="e">
        <f t="shared" si="21"/>
        <v>#REF!</v>
      </c>
      <c r="M33" s="7" t="e">
        <f t="shared" ref="M33" si="31">SUM(M24:M32)</f>
        <v>#REF!</v>
      </c>
      <c r="N33" s="21" t="e">
        <f t="shared" si="24"/>
        <v>#REF!</v>
      </c>
      <c r="O33" s="7" t="e">
        <f t="shared" ref="O33" si="32">SUM(O24:O32)</f>
        <v>#REF!</v>
      </c>
      <c r="P33" s="21" t="e">
        <f t="shared" si="25"/>
        <v>#REF!</v>
      </c>
      <c r="Q33" s="672">
        <f t="shared" ref="Q33" si="33">B33*3</f>
        <v>37752</v>
      </c>
      <c r="R33" s="71" t="e">
        <f t="shared" si="27"/>
        <v>#REF!</v>
      </c>
      <c r="S33" s="72" t="e">
        <f t="shared" si="28"/>
        <v>#REF!</v>
      </c>
    </row>
    <row r="34" spans="1:19" hidden="1" x14ac:dyDescent="0.25"/>
    <row r="35" spans="1:19" ht="15.75" hidden="1" x14ac:dyDescent="0.25">
      <c r="A35" s="1000" t="s">
        <v>261</v>
      </c>
      <c r="B35" s="1001"/>
      <c r="C35" s="1001"/>
      <c r="D35" s="1001"/>
      <c r="E35" s="1001"/>
      <c r="F35" s="1001"/>
      <c r="G35" s="1001"/>
      <c r="H35" s="1001"/>
      <c r="I35" s="1001"/>
      <c r="J35" s="1001"/>
      <c r="K35" s="1001"/>
      <c r="L35" s="1001"/>
      <c r="M35" s="1001"/>
      <c r="N35" s="1001"/>
      <c r="O35" s="1001"/>
      <c r="P35" s="1001"/>
      <c r="Q35" s="1001"/>
      <c r="R35" s="1001"/>
      <c r="S35" s="1001"/>
    </row>
    <row r="36" spans="1:19" ht="34.5" hidden="1" thickBot="1" x14ac:dyDescent="0.3">
      <c r="A36" s="74" t="s">
        <v>14</v>
      </c>
      <c r="B36" s="141" t="s">
        <v>15</v>
      </c>
      <c r="C36" s="207" t="s">
        <v>2</v>
      </c>
      <c r="D36" s="208" t="s">
        <v>1</v>
      </c>
      <c r="E36" s="207" t="s">
        <v>3</v>
      </c>
      <c r="F36" s="208" t="s">
        <v>1</v>
      </c>
      <c r="G36" s="207" t="s">
        <v>4</v>
      </c>
      <c r="H36" s="208" t="s">
        <v>1</v>
      </c>
      <c r="I36" s="86" t="s">
        <v>193</v>
      </c>
      <c r="J36" s="12" t="s">
        <v>192</v>
      </c>
      <c r="K36" s="207" t="s">
        <v>5</v>
      </c>
      <c r="L36" s="208" t="s">
        <v>1</v>
      </c>
      <c r="M36" s="209" t="s">
        <v>190</v>
      </c>
      <c r="N36" s="210" t="s">
        <v>1</v>
      </c>
      <c r="O36" s="209" t="s">
        <v>191</v>
      </c>
      <c r="P36" s="210" t="s">
        <v>1</v>
      </c>
      <c r="Q36" s="553" t="s">
        <v>355</v>
      </c>
      <c r="R36" s="86" t="s">
        <v>193</v>
      </c>
      <c r="S36" s="12" t="s">
        <v>192</v>
      </c>
    </row>
    <row r="37" spans="1:19" ht="15.75" hidden="1" thickTop="1" x14ac:dyDescent="0.25">
      <c r="A37" s="8" t="s">
        <v>27</v>
      </c>
      <c r="B37" s="76">
        <f>'Pque N Mundo II'!B9</f>
        <v>6000</v>
      </c>
      <c r="C37" s="91">
        <f>'Pque N Mundo II'!C9</f>
        <v>6289</v>
      </c>
      <c r="D37" s="18">
        <f t="shared" ref="D37:D47" si="34">C37/$B37</f>
        <v>1.0481666666666667</v>
      </c>
      <c r="E37" s="91" t="e">
        <f>'Pque N Mundo II'!#REF!</f>
        <v>#REF!</v>
      </c>
      <c r="F37" s="18" t="e">
        <f t="shared" ref="F37:F47" si="35">E37/$B37</f>
        <v>#REF!</v>
      </c>
      <c r="G37" s="91" t="e">
        <f>'Pque N Mundo II'!#REF!</f>
        <v>#REF!</v>
      </c>
      <c r="H37" s="18" t="e">
        <f t="shared" ref="H37:L47" si="36">G37/$B37</f>
        <v>#REF!</v>
      </c>
      <c r="I37" s="68" t="e">
        <f t="shared" ref="I37:I47" si="37">SUM(C37,E37,G37)</f>
        <v>#REF!</v>
      </c>
      <c r="J37" s="102" t="e">
        <f t="shared" ref="J37:J47" si="38">((I37/Q37))</f>
        <v>#REF!</v>
      </c>
      <c r="K37" s="91" t="e">
        <f>'Pque N Mundo II'!#REF!</f>
        <v>#REF!</v>
      </c>
      <c r="L37" s="18" t="e">
        <f t="shared" si="36"/>
        <v>#REF!</v>
      </c>
      <c r="M37" s="91" t="e">
        <f>'Pque N Mundo II'!#REF!</f>
        <v>#REF!</v>
      </c>
      <c r="N37" s="18" t="e">
        <f t="shared" ref="N37:N47" si="39">M37/$B37</f>
        <v>#REF!</v>
      </c>
      <c r="O37" s="91" t="e">
        <f>'Pque N Mundo II'!#REF!</f>
        <v>#REF!</v>
      </c>
      <c r="P37" s="18" t="e">
        <f t="shared" ref="P37:P47" si="40">O37/$B37</f>
        <v>#REF!</v>
      </c>
      <c r="Q37" s="669">
        <f t="shared" ref="Q37:Q47" si="41">B37*3</f>
        <v>18000</v>
      </c>
      <c r="R37" s="68" t="e">
        <f t="shared" ref="R37:R45" si="42">SUM(K37,M37,O37)</f>
        <v>#REF!</v>
      </c>
      <c r="S37" s="102" t="e">
        <f t="shared" ref="S37:S46" si="43">R37/($B37*3)</f>
        <v>#REF!</v>
      </c>
    </row>
    <row r="38" spans="1:19" hidden="1" x14ac:dyDescent="0.25">
      <c r="A38" s="77" t="s">
        <v>28</v>
      </c>
      <c r="B38" s="78">
        <f>'Pque N Mundo II'!B10</f>
        <v>2080</v>
      </c>
      <c r="C38" s="92">
        <f>'Pque N Mundo II'!C10</f>
        <v>1716</v>
      </c>
      <c r="D38" s="103">
        <f t="shared" si="34"/>
        <v>0.82499999999999996</v>
      </c>
      <c r="E38" s="92" t="e">
        <f>'Pque N Mundo II'!#REF!</f>
        <v>#REF!</v>
      </c>
      <c r="F38" s="103" t="e">
        <f t="shared" si="35"/>
        <v>#REF!</v>
      </c>
      <c r="G38" s="92" t="e">
        <f>'Pque N Mundo II'!#REF!</f>
        <v>#REF!</v>
      </c>
      <c r="H38" s="103" t="e">
        <f t="shared" si="36"/>
        <v>#REF!</v>
      </c>
      <c r="I38" s="94" t="e">
        <f t="shared" si="37"/>
        <v>#REF!</v>
      </c>
      <c r="J38" s="104" t="e">
        <f t="shared" si="38"/>
        <v>#REF!</v>
      </c>
      <c r="K38" s="92" t="e">
        <f>'Pque N Mundo II'!#REF!</f>
        <v>#REF!</v>
      </c>
      <c r="L38" s="103" t="e">
        <f t="shared" si="36"/>
        <v>#REF!</v>
      </c>
      <c r="M38" s="92" t="e">
        <f>'Pque N Mundo II'!#REF!</f>
        <v>#REF!</v>
      </c>
      <c r="N38" s="103" t="e">
        <f t="shared" si="39"/>
        <v>#REF!</v>
      </c>
      <c r="O38" s="92" t="e">
        <f>'Pque N Mundo II'!#REF!</f>
        <v>#REF!</v>
      </c>
      <c r="P38" s="103" t="e">
        <f t="shared" si="40"/>
        <v>#REF!</v>
      </c>
      <c r="Q38" s="670">
        <f t="shared" si="41"/>
        <v>6240</v>
      </c>
      <c r="R38" s="94" t="e">
        <f t="shared" si="42"/>
        <v>#REF!</v>
      </c>
      <c r="S38" s="104" t="e">
        <f t="shared" si="43"/>
        <v>#REF!</v>
      </c>
    </row>
    <row r="39" spans="1:19" hidden="1" x14ac:dyDescent="0.25">
      <c r="A39" s="77" t="s">
        <v>29</v>
      </c>
      <c r="B39" s="78">
        <f>'Pque N Mundo II'!B12</f>
        <v>900</v>
      </c>
      <c r="C39" s="92">
        <f>'Pque N Mundo II'!C12</f>
        <v>813</v>
      </c>
      <c r="D39" s="103">
        <f t="shared" si="34"/>
        <v>0.90333333333333332</v>
      </c>
      <c r="E39" s="92" t="e">
        <f>'Pque N Mundo II'!#REF!</f>
        <v>#REF!</v>
      </c>
      <c r="F39" s="103" t="e">
        <f t="shared" si="35"/>
        <v>#REF!</v>
      </c>
      <c r="G39" s="92" t="e">
        <f>'Pque N Mundo II'!#REF!</f>
        <v>#REF!</v>
      </c>
      <c r="H39" s="103" t="e">
        <f t="shared" si="36"/>
        <v>#REF!</v>
      </c>
      <c r="I39" s="94" t="e">
        <f t="shared" si="37"/>
        <v>#REF!</v>
      </c>
      <c r="J39" s="104" t="e">
        <f t="shared" si="38"/>
        <v>#REF!</v>
      </c>
      <c r="K39" s="92" t="e">
        <f>'Pque N Mundo II'!#REF!</f>
        <v>#REF!</v>
      </c>
      <c r="L39" s="103" t="e">
        <f t="shared" si="36"/>
        <v>#REF!</v>
      </c>
      <c r="M39" s="92" t="e">
        <f>'Pque N Mundo II'!#REF!</f>
        <v>#REF!</v>
      </c>
      <c r="N39" s="103" t="e">
        <f t="shared" si="39"/>
        <v>#REF!</v>
      </c>
      <c r="O39" s="92" t="e">
        <f>'Pque N Mundo II'!#REF!</f>
        <v>#REF!</v>
      </c>
      <c r="P39" s="103" t="e">
        <f t="shared" si="40"/>
        <v>#REF!</v>
      </c>
      <c r="Q39" s="670">
        <f t="shared" si="41"/>
        <v>2700</v>
      </c>
      <c r="R39" s="94" t="e">
        <f t="shared" si="42"/>
        <v>#REF!</v>
      </c>
      <c r="S39" s="104" t="e">
        <f t="shared" si="43"/>
        <v>#REF!</v>
      </c>
    </row>
    <row r="40" spans="1:19" hidden="1" x14ac:dyDescent="0.25">
      <c r="A40" s="77" t="s">
        <v>30</v>
      </c>
      <c r="B40" s="78">
        <f>'Pque N Mundo II'!B14</f>
        <v>384</v>
      </c>
      <c r="C40" s="92">
        <f>'Pque N Mundo II'!C14</f>
        <v>362</v>
      </c>
      <c r="D40" s="103">
        <f t="shared" si="34"/>
        <v>0.94270833333333337</v>
      </c>
      <c r="E40" s="92" t="e">
        <f>'Pque N Mundo II'!#REF!</f>
        <v>#REF!</v>
      </c>
      <c r="F40" s="103" t="e">
        <f t="shared" si="35"/>
        <v>#REF!</v>
      </c>
      <c r="G40" s="92" t="e">
        <f>'Pque N Mundo II'!#REF!</f>
        <v>#REF!</v>
      </c>
      <c r="H40" s="103" t="e">
        <f t="shared" si="36"/>
        <v>#REF!</v>
      </c>
      <c r="I40" s="94" t="e">
        <f t="shared" si="37"/>
        <v>#REF!</v>
      </c>
      <c r="J40" s="104" t="e">
        <f t="shared" si="38"/>
        <v>#REF!</v>
      </c>
      <c r="K40" s="92" t="e">
        <f>'Pque N Mundo II'!#REF!</f>
        <v>#REF!</v>
      </c>
      <c r="L40" s="103" t="e">
        <f t="shared" si="36"/>
        <v>#REF!</v>
      </c>
      <c r="M40" s="92" t="e">
        <f>'Pque N Mundo II'!#REF!</f>
        <v>#REF!</v>
      </c>
      <c r="N40" s="103" t="e">
        <f t="shared" si="39"/>
        <v>#REF!</v>
      </c>
      <c r="O40" s="92" t="e">
        <f>'Pque N Mundo II'!#REF!</f>
        <v>#REF!</v>
      </c>
      <c r="P40" s="103" t="e">
        <f t="shared" si="40"/>
        <v>#REF!</v>
      </c>
      <c r="Q40" s="670">
        <f t="shared" si="41"/>
        <v>1152</v>
      </c>
      <c r="R40" s="94" t="e">
        <f t="shared" si="42"/>
        <v>#REF!</v>
      </c>
      <c r="S40" s="104" t="e">
        <f t="shared" si="43"/>
        <v>#REF!</v>
      </c>
    </row>
    <row r="41" spans="1:19" hidden="1" x14ac:dyDescent="0.25">
      <c r="A41" s="77" t="s">
        <v>31</v>
      </c>
      <c r="B41" s="78">
        <f>'Pque N Mundo II'!B15</f>
        <v>58</v>
      </c>
      <c r="C41" s="92">
        <f>'Pque N Mundo II'!C15</f>
        <v>153</v>
      </c>
      <c r="D41" s="103">
        <f t="shared" si="34"/>
        <v>2.6379310344827585</v>
      </c>
      <c r="E41" s="92" t="e">
        <f>'Pque N Mundo II'!#REF!</f>
        <v>#REF!</v>
      </c>
      <c r="F41" s="103" t="e">
        <f t="shared" si="35"/>
        <v>#REF!</v>
      </c>
      <c r="G41" s="92" t="e">
        <f>'Pque N Mundo II'!#REF!</f>
        <v>#REF!</v>
      </c>
      <c r="H41" s="103" t="e">
        <f t="shared" si="36"/>
        <v>#REF!</v>
      </c>
      <c r="I41" s="94" t="e">
        <f t="shared" si="37"/>
        <v>#REF!</v>
      </c>
      <c r="J41" s="104" t="e">
        <f t="shared" si="38"/>
        <v>#REF!</v>
      </c>
      <c r="K41" s="92" t="e">
        <f>'Pque N Mundo II'!#REF!</f>
        <v>#REF!</v>
      </c>
      <c r="L41" s="103" t="e">
        <f t="shared" si="36"/>
        <v>#REF!</v>
      </c>
      <c r="M41" s="92" t="e">
        <f>'Pque N Mundo II'!#REF!</f>
        <v>#REF!</v>
      </c>
      <c r="N41" s="103" t="e">
        <f t="shared" si="39"/>
        <v>#REF!</v>
      </c>
      <c r="O41" s="92" t="e">
        <f>'Pque N Mundo II'!#REF!</f>
        <v>#REF!</v>
      </c>
      <c r="P41" s="103" t="e">
        <f t="shared" si="40"/>
        <v>#REF!</v>
      </c>
      <c r="Q41" s="670">
        <f t="shared" si="41"/>
        <v>174</v>
      </c>
      <c r="R41" s="94" t="e">
        <f t="shared" si="42"/>
        <v>#REF!</v>
      </c>
      <c r="S41" s="104" t="e">
        <f t="shared" si="43"/>
        <v>#REF!</v>
      </c>
    </row>
    <row r="42" spans="1:19" hidden="1" x14ac:dyDescent="0.25">
      <c r="A42" s="77" t="s">
        <v>8</v>
      </c>
      <c r="B42" s="78">
        <f>'Pque N Mundo II'!B17</f>
        <v>174</v>
      </c>
      <c r="C42" s="92">
        <f>'Pque N Mundo II'!C17</f>
        <v>136</v>
      </c>
      <c r="D42" s="103">
        <f t="shared" si="34"/>
        <v>0.7816091954022989</v>
      </c>
      <c r="E42" s="92" t="e">
        <f>'Pque N Mundo II'!#REF!</f>
        <v>#REF!</v>
      </c>
      <c r="F42" s="103" t="e">
        <f t="shared" si="35"/>
        <v>#REF!</v>
      </c>
      <c r="G42" s="92" t="e">
        <f>'Pque N Mundo II'!#REF!</f>
        <v>#REF!</v>
      </c>
      <c r="H42" s="103" t="e">
        <f t="shared" si="36"/>
        <v>#REF!</v>
      </c>
      <c r="I42" s="94" t="e">
        <f t="shared" si="37"/>
        <v>#REF!</v>
      </c>
      <c r="J42" s="104" t="e">
        <f t="shared" si="38"/>
        <v>#REF!</v>
      </c>
      <c r="K42" s="92" t="e">
        <f>'Pque N Mundo II'!#REF!</f>
        <v>#REF!</v>
      </c>
      <c r="L42" s="103" t="e">
        <f t="shared" si="36"/>
        <v>#REF!</v>
      </c>
      <c r="M42" s="92" t="e">
        <f>'Pque N Mundo II'!#REF!</f>
        <v>#REF!</v>
      </c>
      <c r="N42" s="103" t="e">
        <f t="shared" si="39"/>
        <v>#REF!</v>
      </c>
      <c r="O42" s="92" t="e">
        <f>'Pque N Mundo II'!#REF!</f>
        <v>#REF!</v>
      </c>
      <c r="P42" s="103" t="e">
        <f t="shared" si="40"/>
        <v>#REF!</v>
      </c>
      <c r="Q42" s="670">
        <f t="shared" si="41"/>
        <v>522</v>
      </c>
      <c r="R42" s="94" t="e">
        <f t="shared" si="42"/>
        <v>#REF!</v>
      </c>
      <c r="S42" s="104" t="e">
        <f t="shared" si="43"/>
        <v>#REF!</v>
      </c>
    </row>
    <row r="43" spans="1:19" hidden="1" x14ac:dyDescent="0.25">
      <c r="A43" s="77" t="s">
        <v>9</v>
      </c>
      <c r="B43" s="78">
        <f>'Pque N Mundo II'!B18</f>
        <v>26</v>
      </c>
      <c r="C43" s="92">
        <f>'Pque N Mundo II'!C18</f>
        <v>23</v>
      </c>
      <c r="D43" s="103">
        <f t="shared" si="34"/>
        <v>0.88461538461538458</v>
      </c>
      <c r="E43" s="92" t="e">
        <f>'Pque N Mundo II'!#REF!</f>
        <v>#REF!</v>
      </c>
      <c r="F43" s="103" t="e">
        <f t="shared" si="35"/>
        <v>#REF!</v>
      </c>
      <c r="G43" s="92" t="e">
        <f>'Pque N Mundo II'!#REF!</f>
        <v>#REF!</v>
      </c>
      <c r="H43" s="103" t="e">
        <f t="shared" si="36"/>
        <v>#REF!</v>
      </c>
      <c r="I43" s="94" t="e">
        <f t="shared" si="37"/>
        <v>#REF!</v>
      </c>
      <c r="J43" s="104" t="e">
        <f t="shared" si="38"/>
        <v>#REF!</v>
      </c>
      <c r="K43" s="92" t="e">
        <f>'Pque N Mundo II'!#REF!</f>
        <v>#REF!</v>
      </c>
      <c r="L43" s="103" t="e">
        <f t="shared" si="36"/>
        <v>#REF!</v>
      </c>
      <c r="M43" s="92" t="e">
        <f>'Pque N Mundo II'!#REF!</f>
        <v>#REF!</v>
      </c>
      <c r="N43" s="103" t="e">
        <f t="shared" si="39"/>
        <v>#REF!</v>
      </c>
      <c r="O43" s="92" t="e">
        <f>'Pque N Mundo II'!#REF!</f>
        <v>#REF!</v>
      </c>
      <c r="P43" s="103" t="e">
        <f t="shared" si="40"/>
        <v>#REF!</v>
      </c>
      <c r="Q43" s="670">
        <f t="shared" si="41"/>
        <v>78</v>
      </c>
      <c r="R43" s="94" t="e">
        <f t="shared" si="42"/>
        <v>#REF!</v>
      </c>
      <c r="S43" s="104" t="e">
        <f t="shared" si="43"/>
        <v>#REF!</v>
      </c>
    </row>
    <row r="44" spans="1:19" hidden="1" x14ac:dyDescent="0.25">
      <c r="A44" s="77" t="s">
        <v>10</v>
      </c>
      <c r="B44" s="78">
        <f>'Pque N Mundo II'!B20</f>
        <v>528</v>
      </c>
      <c r="C44" s="92">
        <f>'Pque N Mundo II'!C20</f>
        <v>380</v>
      </c>
      <c r="D44" s="103">
        <f t="shared" si="34"/>
        <v>0.71969696969696972</v>
      </c>
      <c r="E44" s="92" t="e">
        <f>'Pque N Mundo II'!#REF!</f>
        <v>#REF!</v>
      </c>
      <c r="F44" s="103" t="e">
        <f t="shared" si="35"/>
        <v>#REF!</v>
      </c>
      <c r="G44" s="92" t="e">
        <f>'Pque N Mundo II'!#REF!</f>
        <v>#REF!</v>
      </c>
      <c r="H44" s="103" t="e">
        <f t="shared" si="36"/>
        <v>#REF!</v>
      </c>
      <c r="I44" s="94" t="e">
        <f t="shared" si="37"/>
        <v>#REF!</v>
      </c>
      <c r="J44" s="104" t="e">
        <f t="shared" si="38"/>
        <v>#REF!</v>
      </c>
      <c r="K44" s="92" t="e">
        <f>'Pque N Mundo II'!#REF!</f>
        <v>#REF!</v>
      </c>
      <c r="L44" s="103" t="e">
        <f t="shared" si="36"/>
        <v>#REF!</v>
      </c>
      <c r="M44" s="92" t="e">
        <f>'Pque N Mundo II'!#REF!</f>
        <v>#REF!</v>
      </c>
      <c r="N44" s="103" t="e">
        <f t="shared" si="39"/>
        <v>#REF!</v>
      </c>
      <c r="O44" s="92" t="e">
        <f>'Pque N Mundo II'!#REF!</f>
        <v>#REF!</v>
      </c>
      <c r="P44" s="103" t="e">
        <f t="shared" si="40"/>
        <v>#REF!</v>
      </c>
      <c r="Q44" s="670">
        <f t="shared" si="41"/>
        <v>1584</v>
      </c>
      <c r="R44" s="94" t="e">
        <f t="shared" si="42"/>
        <v>#REF!</v>
      </c>
      <c r="S44" s="104" t="e">
        <f t="shared" si="43"/>
        <v>#REF!</v>
      </c>
    </row>
    <row r="45" spans="1:19" hidden="1" x14ac:dyDescent="0.25">
      <c r="A45" s="77" t="s">
        <v>42</v>
      </c>
      <c r="B45" s="78">
        <f>'Pque N Mundo II'!B21</f>
        <v>264</v>
      </c>
      <c r="C45" s="92">
        <f>'Pque N Mundo II'!C21</f>
        <v>225</v>
      </c>
      <c r="D45" s="103">
        <f t="shared" si="34"/>
        <v>0.85227272727272729</v>
      </c>
      <c r="E45" s="92" t="e">
        <f>'Pque N Mundo II'!#REF!</f>
        <v>#REF!</v>
      </c>
      <c r="F45" s="103" t="e">
        <f t="shared" si="35"/>
        <v>#REF!</v>
      </c>
      <c r="G45" s="92" t="e">
        <f>'Pque N Mundo II'!#REF!</f>
        <v>#REF!</v>
      </c>
      <c r="H45" s="103" t="e">
        <f t="shared" si="36"/>
        <v>#REF!</v>
      </c>
      <c r="I45" s="94" t="e">
        <f t="shared" si="37"/>
        <v>#REF!</v>
      </c>
      <c r="J45" s="104" t="e">
        <f t="shared" si="38"/>
        <v>#REF!</v>
      </c>
      <c r="K45" s="92" t="e">
        <f>'Pque N Mundo II'!#REF!</f>
        <v>#REF!</v>
      </c>
      <c r="L45" s="103" t="e">
        <f t="shared" si="36"/>
        <v>#REF!</v>
      </c>
      <c r="M45" s="92" t="e">
        <f>'Pque N Mundo II'!#REF!</f>
        <v>#REF!</v>
      </c>
      <c r="N45" s="103" t="e">
        <f t="shared" si="39"/>
        <v>#REF!</v>
      </c>
      <c r="O45" s="92" t="e">
        <f>'Pque N Mundo II'!#REF!</f>
        <v>#REF!</v>
      </c>
      <c r="P45" s="103" t="e">
        <f t="shared" si="40"/>
        <v>#REF!</v>
      </c>
      <c r="Q45" s="670">
        <f t="shared" si="41"/>
        <v>792</v>
      </c>
      <c r="R45" s="94" t="e">
        <f t="shared" si="42"/>
        <v>#REF!</v>
      </c>
      <c r="S45" s="104" t="e">
        <f t="shared" si="43"/>
        <v>#REF!</v>
      </c>
    </row>
    <row r="46" spans="1:19" ht="15.75" hidden="1" thickBot="1" x14ac:dyDescent="0.3">
      <c r="A46" s="96" t="s">
        <v>13</v>
      </c>
      <c r="B46" s="145">
        <f>'Pque N Mundo II'!B25</f>
        <v>528</v>
      </c>
      <c r="C46" s="97">
        <f>'Pque N Mundo II'!C25</f>
        <v>484</v>
      </c>
      <c r="D46" s="107">
        <f t="shared" si="34"/>
        <v>0.91666666666666663</v>
      </c>
      <c r="E46" s="97" t="e">
        <f>'Pque N Mundo II'!#REF!</f>
        <v>#REF!</v>
      </c>
      <c r="F46" s="107" t="e">
        <f t="shared" si="35"/>
        <v>#REF!</v>
      </c>
      <c r="G46" s="97" t="e">
        <f>'Pque N Mundo II'!#REF!</f>
        <v>#REF!</v>
      </c>
      <c r="H46" s="107" t="e">
        <f t="shared" si="36"/>
        <v>#REF!</v>
      </c>
      <c r="I46" s="99" t="e">
        <f t="shared" si="37"/>
        <v>#REF!</v>
      </c>
      <c r="J46" s="108" t="e">
        <f t="shared" si="38"/>
        <v>#REF!</v>
      </c>
      <c r="K46" s="97" t="e">
        <f>'Pque N Mundo II'!#REF!</f>
        <v>#REF!</v>
      </c>
      <c r="L46" s="107" t="e">
        <f t="shared" si="36"/>
        <v>#REF!</v>
      </c>
      <c r="M46" s="97" t="e">
        <f>'Pque N Mundo II'!#REF!</f>
        <v>#REF!</v>
      </c>
      <c r="N46" s="107" t="e">
        <f t="shared" si="39"/>
        <v>#REF!</v>
      </c>
      <c r="O46" s="97" t="e">
        <f>'Pque N Mundo II'!#REF!</f>
        <v>#REF!</v>
      </c>
      <c r="P46" s="107" t="e">
        <f t="shared" si="40"/>
        <v>#REF!</v>
      </c>
      <c r="Q46" s="671">
        <f t="shared" si="41"/>
        <v>1584</v>
      </c>
      <c r="R46" s="99" t="e">
        <f t="shared" ref="R46:R47" si="44">SUM(K46,M46,O46)</f>
        <v>#REF!</v>
      </c>
      <c r="S46" s="108" t="e">
        <f t="shared" si="43"/>
        <v>#REF!</v>
      </c>
    </row>
    <row r="47" spans="1:19" ht="15.75" hidden="1" thickBot="1" x14ac:dyDescent="0.3">
      <c r="A47" s="5" t="s">
        <v>7</v>
      </c>
      <c r="B47" s="202">
        <f>SUM(B37:B46)</f>
        <v>10942</v>
      </c>
      <c r="C47" s="7">
        <f>SUM(C37:C46)</f>
        <v>10581</v>
      </c>
      <c r="D47" s="21">
        <f t="shared" si="34"/>
        <v>0.96700785962346925</v>
      </c>
      <c r="E47" s="7" t="e">
        <f>SUM(E37:E46)</f>
        <v>#REF!</v>
      </c>
      <c r="F47" s="21" t="e">
        <f t="shared" si="35"/>
        <v>#REF!</v>
      </c>
      <c r="G47" s="7" t="e">
        <f>SUM(G37:G46)</f>
        <v>#REF!</v>
      </c>
      <c r="H47" s="21" t="e">
        <f t="shared" si="36"/>
        <v>#REF!</v>
      </c>
      <c r="I47" s="71" t="e">
        <f t="shared" si="37"/>
        <v>#REF!</v>
      </c>
      <c r="J47" s="72" t="e">
        <f t="shared" si="38"/>
        <v>#REF!</v>
      </c>
      <c r="K47" s="7" t="e">
        <f>SUM(K37:K46)</f>
        <v>#REF!</v>
      </c>
      <c r="L47" s="21" t="e">
        <f t="shared" si="36"/>
        <v>#REF!</v>
      </c>
      <c r="M47" s="7" t="e">
        <f t="shared" ref="M47" si="45">SUM(M37:M46)</f>
        <v>#REF!</v>
      </c>
      <c r="N47" s="21" t="e">
        <f t="shared" si="39"/>
        <v>#REF!</v>
      </c>
      <c r="O47" s="7" t="e">
        <f t="shared" ref="O47" si="46">SUM(O37:O46)</f>
        <v>#REF!</v>
      </c>
      <c r="P47" s="21" t="e">
        <f t="shared" si="40"/>
        <v>#REF!</v>
      </c>
      <c r="Q47" s="672">
        <f t="shared" si="41"/>
        <v>32826</v>
      </c>
      <c r="R47" s="71" t="e">
        <f t="shared" si="44"/>
        <v>#REF!</v>
      </c>
      <c r="S47" s="72" t="e">
        <f t="shared" ref="S47" si="47">R47/($B47*3)</f>
        <v>#REF!</v>
      </c>
    </row>
    <row r="48" spans="1:19" hidden="1" x14ac:dyDescent="0.25"/>
    <row r="49" spans="1:19" hidden="1" x14ac:dyDescent="0.25"/>
    <row r="50" spans="1:19" ht="15.75" hidden="1" x14ac:dyDescent="0.25">
      <c r="A50" s="1000" t="s">
        <v>263</v>
      </c>
      <c r="B50" s="1001"/>
      <c r="C50" s="1001"/>
      <c r="D50" s="1001"/>
      <c r="E50" s="1001"/>
      <c r="F50" s="1001"/>
      <c r="G50" s="1001"/>
      <c r="H50" s="1001"/>
      <c r="I50" s="1001"/>
      <c r="J50" s="1001"/>
      <c r="K50" s="1001"/>
      <c r="L50" s="1001"/>
      <c r="M50" s="1001"/>
      <c r="N50" s="1001"/>
      <c r="O50" s="1001"/>
      <c r="P50" s="1001"/>
      <c r="Q50" s="1001"/>
      <c r="R50" s="1001"/>
      <c r="S50" s="1001"/>
    </row>
    <row r="51" spans="1:19" ht="34.5" hidden="1" thickBot="1" x14ac:dyDescent="0.3">
      <c r="A51" s="74" t="s">
        <v>14</v>
      </c>
      <c r="B51" s="141" t="s">
        <v>15</v>
      </c>
      <c r="C51" s="207" t="s">
        <v>2</v>
      </c>
      <c r="D51" s="208" t="s">
        <v>1</v>
      </c>
      <c r="E51" s="207" t="s">
        <v>3</v>
      </c>
      <c r="F51" s="208" t="s">
        <v>1</v>
      </c>
      <c r="G51" s="207" t="s">
        <v>4</v>
      </c>
      <c r="H51" s="208" t="s">
        <v>1</v>
      </c>
      <c r="I51" s="86" t="s">
        <v>193</v>
      </c>
      <c r="J51" s="12" t="s">
        <v>192</v>
      </c>
      <c r="K51" s="207" t="s">
        <v>5</v>
      </c>
      <c r="L51" s="208" t="s">
        <v>1</v>
      </c>
      <c r="M51" s="209" t="s">
        <v>190</v>
      </c>
      <c r="N51" s="210" t="s">
        <v>1</v>
      </c>
      <c r="O51" s="209" t="s">
        <v>191</v>
      </c>
      <c r="P51" s="210" t="s">
        <v>1</v>
      </c>
      <c r="Q51" s="553" t="s">
        <v>355</v>
      </c>
      <c r="R51" s="86" t="s">
        <v>193</v>
      </c>
      <c r="S51" s="12" t="s">
        <v>192</v>
      </c>
    </row>
    <row r="52" spans="1:19" ht="15.75" hidden="1" thickTop="1" x14ac:dyDescent="0.25">
      <c r="A52" s="77" t="s">
        <v>8</v>
      </c>
      <c r="B52" s="76">
        <f>'AMA_UBS J Brasil'!B17</f>
        <v>435</v>
      </c>
      <c r="C52" s="91">
        <f>'AMA_UBS J Brasil'!C17</f>
        <v>532</v>
      </c>
      <c r="D52" s="18">
        <f t="shared" ref="D52:D58" si="48">C52/$B52</f>
        <v>1.2229885057471264</v>
      </c>
      <c r="E52" s="91" t="e">
        <f>'AMA_UBS J Brasil'!#REF!</f>
        <v>#REF!</v>
      </c>
      <c r="F52" s="18" t="e">
        <f t="shared" ref="F52:F58" si="49">E52/$B52</f>
        <v>#REF!</v>
      </c>
      <c r="G52" s="91" t="e">
        <f>'AMA_UBS J Brasil'!#REF!</f>
        <v>#REF!</v>
      </c>
      <c r="H52" s="18" t="e">
        <f t="shared" ref="H52:L58" si="50">G52/$B52</f>
        <v>#REF!</v>
      </c>
      <c r="I52" s="68" t="e">
        <f t="shared" ref="I52:I58" si="51">SUM(C52,E52,G52)</f>
        <v>#REF!</v>
      </c>
      <c r="J52" s="102" t="e">
        <f t="shared" ref="J52:J58" si="52">((I52/Q52))</f>
        <v>#REF!</v>
      </c>
      <c r="K52" s="91" t="e">
        <f>'AMA_UBS J Brasil'!#REF!</f>
        <v>#REF!</v>
      </c>
      <c r="L52" s="18" t="e">
        <f t="shared" si="50"/>
        <v>#REF!</v>
      </c>
      <c r="M52" s="91" t="e">
        <f>'AMA_UBS J Brasil'!#REF!</f>
        <v>#REF!</v>
      </c>
      <c r="N52" s="18" t="e">
        <f t="shared" ref="N52:N58" si="53">M52/$B52</f>
        <v>#REF!</v>
      </c>
      <c r="O52" s="91" t="e">
        <f>'AMA_UBS J Brasil'!#REF!</f>
        <v>#REF!</v>
      </c>
      <c r="P52" s="18" t="e">
        <f t="shared" ref="P52:P58" si="54">O52/$B52</f>
        <v>#REF!</v>
      </c>
      <c r="Q52" s="669">
        <f t="shared" ref="Q52:Q58" si="55">B52*3</f>
        <v>1305</v>
      </c>
      <c r="R52" s="68" t="e">
        <f t="shared" ref="R52:R58" si="56">SUM(K52,M52,O52)</f>
        <v>#REF!</v>
      </c>
      <c r="S52" s="102" t="e">
        <f t="shared" ref="S52:S58" si="57">R52/($B52*3)</f>
        <v>#REF!</v>
      </c>
    </row>
    <row r="53" spans="1:19" hidden="1" x14ac:dyDescent="0.25">
      <c r="A53" s="77" t="s">
        <v>9</v>
      </c>
      <c r="B53" s="78">
        <f>'AMA_UBS J Brasil'!B18</f>
        <v>65</v>
      </c>
      <c r="C53" s="92">
        <f>'AMA_UBS J Brasil'!C18</f>
        <v>106</v>
      </c>
      <c r="D53" s="103">
        <f t="shared" si="48"/>
        <v>1.6307692307692307</v>
      </c>
      <c r="E53" s="92" t="e">
        <f>'AMA_UBS J Brasil'!#REF!</f>
        <v>#REF!</v>
      </c>
      <c r="F53" s="103" t="e">
        <f t="shared" si="49"/>
        <v>#REF!</v>
      </c>
      <c r="G53" s="92" t="e">
        <f>'AMA_UBS J Brasil'!#REF!</f>
        <v>#REF!</v>
      </c>
      <c r="H53" s="103" t="e">
        <f t="shared" si="50"/>
        <v>#REF!</v>
      </c>
      <c r="I53" s="94" t="e">
        <f t="shared" si="51"/>
        <v>#REF!</v>
      </c>
      <c r="J53" s="104" t="e">
        <f t="shared" si="52"/>
        <v>#REF!</v>
      </c>
      <c r="K53" s="92" t="e">
        <f>'AMA_UBS J Brasil'!#REF!</f>
        <v>#REF!</v>
      </c>
      <c r="L53" s="103" t="e">
        <f t="shared" si="50"/>
        <v>#REF!</v>
      </c>
      <c r="M53" s="92" t="e">
        <f>'AMA_UBS J Brasil'!#REF!</f>
        <v>#REF!</v>
      </c>
      <c r="N53" s="103" t="e">
        <f t="shared" si="53"/>
        <v>#REF!</v>
      </c>
      <c r="O53" s="92" t="e">
        <f>'AMA_UBS J Brasil'!#REF!</f>
        <v>#REF!</v>
      </c>
      <c r="P53" s="103" t="e">
        <f t="shared" si="54"/>
        <v>#REF!</v>
      </c>
      <c r="Q53" s="670">
        <f t="shared" si="55"/>
        <v>195</v>
      </c>
      <c r="R53" s="94" t="e">
        <f t="shared" si="56"/>
        <v>#REF!</v>
      </c>
      <c r="S53" s="104" t="e">
        <f t="shared" si="57"/>
        <v>#REF!</v>
      </c>
    </row>
    <row r="54" spans="1:19" hidden="1" x14ac:dyDescent="0.25">
      <c r="A54" s="77" t="s">
        <v>10</v>
      </c>
      <c r="B54" s="78">
        <f>'AMA_UBS J Brasil'!B20</f>
        <v>792</v>
      </c>
      <c r="C54" s="92">
        <f>'AMA_UBS J Brasil'!C20</f>
        <v>763</v>
      </c>
      <c r="D54" s="103">
        <f t="shared" si="48"/>
        <v>0.96338383838383834</v>
      </c>
      <c r="E54" s="92" t="e">
        <f>'AMA_UBS J Brasil'!#REF!</f>
        <v>#REF!</v>
      </c>
      <c r="F54" s="103" t="e">
        <f t="shared" si="49"/>
        <v>#REF!</v>
      </c>
      <c r="G54" s="92" t="e">
        <f>'AMA_UBS J Brasil'!#REF!</f>
        <v>#REF!</v>
      </c>
      <c r="H54" s="103" t="e">
        <f t="shared" si="50"/>
        <v>#REF!</v>
      </c>
      <c r="I54" s="94" t="e">
        <f t="shared" si="51"/>
        <v>#REF!</v>
      </c>
      <c r="J54" s="104" t="e">
        <f t="shared" si="52"/>
        <v>#REF!</v>
      </c>
      <c r="K54" s="92" t="e">
        <f>'AMA_UBS J Brasil'!#REF!</f>
        <v>#REF!</v>
      </c>
      <c r="L54" s="103" t="e">
        <f t="shared" si="50"/>
        <v>#REF!</v>
      </c>
      <c r="M54" s="92" t="e">
        <f>'AMA_UBS J Brasil'!#REF!</f>
        <v>#REF!</v>
      </c>
      <c r="N54" s="103" t="e">
        <f t="shared" si="53"/>
        <v>#REF!</v>
      </c>
      <c r="O54" s="92" t="e">
        <f>'AMA_UBS J Brasil'!#REF!</f>
        <v>#REF!</v>
      </c>
      <c r="P54" s="103" t="e">
        <f t="shared" si="54"/>
        <v>#REF!</v>
      </c>
      <c r="Q54" s="670">
        <f t="shared" si="55"/>
        <v>2376</v>
      </c>
      <c r="R54" s="94" t="e">
        <f t="shared" si="56"/>
        <v>#REF!</v>
      </c>
      <c r="S54" s="104" t="e">
        <f t="shared" si="57"/>
        <v>#REF!</v>
      </c>
    </row>
    <row r="55" spans="1:19" hidden="1" x14ac:dyDescent="0.25">
      <c r="A55" s="77" t="s">
        <v>42</v>
      </c>
      <c r="B55" s="78">
        <f>'AMA_UBS J Brasil'!B21</f>
        <v>528</v>
      </c>
      <c r="C55" s="92">
        <f>'AMA_UBS J Brasil'!C21</f>
        <v>356</v>
      </c>
      <c r="D55" s="103">
        <f t="shared" si="48"/>
        <v>0.6742424242424242</v>
      </c>
      <c r="E55" s="92" t="e">
        <f>'AMA_UBS J Brasil'!#REF!</f>
        <v>#REF!</v>
      </c>
      <c r="F55" s="103" t="e">
        <f t="shared" si="49"/>
        <v>#REF!</v>
      </c>
      <c r="G55" s="92" t="e">
        <f>'AMA_UBS J Brasil'!#REF!</f>
        <v>#REF!</v>
      </c>
      <c r="H55" s="103" t="e">
        <f t="shared" si="50"/>
        <v>#REF!</v>
      </c>
      <c r="I55" s="94" t="e">
        <f t="shared" si="51"/>
        <v>#REF!</v>
      </c>
      <c r="J55" s="104" t="e">
        <f t="shared" si="52"/>
        <v>#REF!</v>
      </c>
      <c r="K55" s="92" t="e">
        <f>'AMA_UBS J Brasil'!#REF!</f>
        <v>#REF!</v>
      </c>
      <c r="L55" s="103" t="e">
        <f t="shared" si="50"/>
        <v>#REF!</v>
      </c>
      <c r="M55" s="92" t="e">
        <f>'AMA_UBS J Brasil'!#REF!</f>
        <v>#REF!</v>
      </c>
      <c r="N55" s="103" t="e">
        <f t="shared" si="53"/>
        <v>#REF!</v>
      </c>
      <c r="O55" s="92" t="e">
        <f>'AMA_UBS J Brasil'!#REF!</f>
        <v>#REF!</v>
      </c>
      <c r="P55" s="103" t="e">
        <f t="shared" si="54"/>
        <v>#REF!</v>
      </c>
      <c r="Q55" s="670">
        <f t="shared" si="55"/>
        <v>1584</v>
      </c>
      <c r="R55" s="94" t="e">
        <f t="shared" si="56"/>
        <v>#REF!</v>
      </c>
      <c r="S55" s="104" t="e">
        <f t="shared" si="57"/>
        <v>#REF!</v>
      </c>
    </row>
    <row r="56" spans="1:19" hidden="1" x14ac:dyDescent="0.25">
      <c r="A56" s="77" t="s">
        <v>12</v>
      </c>
      <c r="B56" s="78">
        <f>'AMA_UBS J Brasil'!B22</f>
        <v>160</v>
      </c>
      <c r="C56" s="92">
        <f>'AMA_UBS J Brasil'!C22</f>
        <v>178</v>
      </c>
      <c r="D56" s="103">
        <f t="shared" si="48"/>
        <v>1.1125</v>
      </c>
      <c r="E56" s="92" t="e">
        <f>'AMA_UBS J Brasil'!#REF!</f>
        <v>#REF!</v>
      </c>
      <c r="F56" s="103" t="e">
        <f t="shared" si="49"/>
        <v>#REF!</v>
      </c>
      <c r="G56" s="92" t="e">
        <f>'AMA_UBS J Brasil'!#REF!</f>
        <v>#REF!</v>
      </c>
      <c r="H56" s="103" t="e">
        <f t="shared" si="50"/>
        <v>#REF!</v>
      </c>
      <c r="I56" s="94" t="e">
        <f t="shared" si="51"/>
        <v>#REF!</v>
      </c>
      <c r="J56" s="104" t="e">
        <f t="shared" si="52"/>
        <v>#REF!</v>
      </c>
      <c r="K56" s="92" t="e">
        <f>'AMA_UBS J Brasil'!#REF!</f>
        <v>#REF!</v>
      </c>
      <c r="L56" s="103" t="e">
        <f t="shared" si="50"/>
        <v>#REF!</v>
      </c>
      <c r="M56" s="92" t="e">
        <f>'AMA_UBS J Brasil'!#REF!</f>
        <v>#REF!</v>
      </c>
      <c r="N56" s="103" t="e">
        <f t="shared" si="53"/>
        <v>#REF!</v>
      </c>
      <c r="O56" s="92" t="e">
        <f>'AMA_UBS J Brasil'!#REF!</f>
        <v>#REF!</v>
      </c>
      <c r="P56" s="103" t="e">
        <f t="shared" si="54"/>
        <v>#REF!</v>
      </c>
      <c r="Q56" s="670">
        <f t="shared" si="55"/>
        <v>480</v>
      </c>
      <c r="R56" s="94" t="e">
        <f t="shared" si="56"/>
        <v>#REF!</v>
      </c>
      <c r="S56" s="104" t="e">
        <f t="shared" si="57"/>
        <v>#REF!</v>
      </c>
    </row>
    <row r="57" spans="1:19" ht="15.75" hidden="1" thickBot="1" x14ac:dyDescent="0.3">
      <c r="A57" s="96" t="s">
        <v>13</v>
      </c>
      <c r="B57" s="145">
        <f>'AMA_UBS J Brasil'!B25</f>
        <v>792</v>
      </c>
      <c r="C57" s="97">
        <f>'AMA_UBS J Brasil'!C25</f>
        <v>390</v>
      </c>
      <c r="D57" s="107">
        <f t="shared" si="48"/>
        <v>0.49242424242424243</v>
      </c>
      <c r="E57" s="97" t="e">
        <f>'AMA_UBS J Brasil'!#REF!</f>
        <v>#REF!</v>
      </c>
      <c r="F57" s="107" t="e">
        <f t="shared" si="49"/>
        <v>#REF!</v>
      </c>
      <c r="G57" s="97" t="e">
        <f>'AMA_UBS J Brasil'!#REF!</f>
        <v>#REF!</v>
      </c>
      <c r="H57" s="107" t="e">
        <f t="shared" si="50"/>
        <v>#REF!</v>
      </c>
      <c r="I57" s="99" t="e">
        <f t="shared" si="51"/>
        <v>#REF!</v>
      </c>
      <c r="J57" s="108" t="e">
        <f t="shared" si="52"/>
        <v>#REF!</v>
      </c>
      <c r="K57" s="97" t="e">
        <f>'AMA_UBS J Brasil'!#REF!</f>
        <v>#REF!</v>
      </c>
      <c r="L57" s="107" t="e">
        <f t="shared" si="50"/>
        <v>#REF!</v>
      </c>
      <c r="M57" s="97" t="e">
        <f>'AMA_UBS J Brasil'!#REF!</f>
        <v>#REF!</v>
      </c>
      <c r="N57" s="107" t="e">
        <f t="shared" si="53"/>
        <v>#REF!</v>
      </c>
      <c r="O57" s="97" t="e">
        <f>'AMA_UBS J Brasil'!#REF!</f>
        <v>#REF!</v>
      </c>
      <c r="P57" s="107" t="e">
        <f t="shared" si="54"/>
        <v>#REF!</v>
      </c>
      <c r="Q57" s="671">
        <f t="shared" si="55"/>
        <v>2376</v>
      </c>
      <c r="R57" s="99" t="e">
        <f t="shared" si="56"/>
        <v>#REF!</v>
      </c>
      <c r="S57" s="108" t="e">
        <f t="shared" si="57"/>
        <v>#REF!</v>
      </c>
    </row>
    <row r="58" spans="1:19" ht="15.75" hidden="1" thickBot="1" x14ac:dyDescent="0.3">
      <c r="A58" s="5" t="s">
        <v>7</v>
      </c>
      <c r="B58" s="202">
        <f>SUM(B52:B57)</f>
        <v>2772</v>
      </c>
      <c r="C58" s="7">
        <f>SUM(C52:C57)</f>
        <v>2325</v>
      </c>
      <c r="D58" s="21">
        <f t="shared" si="48"/>
        <v>0.83874458874458879</v>
      </c>
      <c r="E58" s="7" t="e">
        <f>SUM(E52:E57)</f>
        <v>#REF!</v>
      </c>
      <c r="F58" s="21" t="e">
        <f t="shared" si="49"/>
        <v>#REF!</v>
      </c>
      <c r="G58" s="7" t="e">
        <f>SUM(G52:G57)</f>
        <v>#REF!</v>
      </c>
      <c r="H58" s="21" t="e">
        <f t="shared" si="50"/>
        <v>#REF!</v>
      </c>
      <c r="I58" s="71" t="e">
        <f t="shared" si="51"/>
        <v>#REF!</v>
      </c>
      <c r="J58" s="72" t="e">
        <f t="shared" si="52"/>
        <v>#REF!</v>
      </c>
      <c r="K58" s="7" t="e">
        <f>SUM(K52:K57)</f>
        <v>#REF!</v>
      </c>
      <c r="L58" s="21" t="e">
        <f t="shared" si="50"/>
        <v>#REF!</v>
      </c>
      <c r="M58" s="7" t="e">
        <f t="shared" ref="M58" si="58">SUM(M52:M57)</f>
        <v>#REF!</v>
      </c>
      <c r="N58" s="21" t="e">
        <f t="shared" si="53"/>
        <v>#REF!</v>
      </c>
      <c r="O58" s="7" t="e">
        <f t="shared" ref="O58" si="59">SUM(O52:O57)</f>
        <v>#REF!</v>
      </c>
      <c r="P58" s="21" t="e">
        <f t="shared" si="54"/>
        <v>#REF!</v>
      </c>
      <c r="Q58" s="672">
        <f t="shared" si="55"/>
        <v>8316</v>
      </c>
      <c r="R58" s="71" t="e">
        <f t="shared" si="56"/>
        <v>#REF!</v>
      </c>
      <c r="S58" s="72" t="e">
        <f t="shared" si="57"/>
        <v>#REF!</v>
      </c>
    </row>
    <row r="59" spans="1:19" hidden="1" x14ac:dyDescent="0.25"/>
    <row r="60" spans="1:19" ht="15.75" hidden="1" x14ac:dyDescent="0.25">
      <c r="A60" s="1000" t="s">
        <v>265</v>
      </c>
      <c r="B60" s="1001"/>
      <c r="C60" s="1001"/>
      <c r="D60" s="1001"/>
      <c r="E60" s="1001"/>
      <c r="F60" s="1001"/>
      <c r="G60" s="1001"/>
      <c r="H60" s="1001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</row>
    <row r="61" spans="1:19" ht="34.5" hidden="1" thickBot="1" x14ac:dyDescent="0.3">
      <c r="A61" s="74" t="s">
        <v>14</v>
      </c>
      <c r="B61" s="141" t="s">
        <v>15</v>
      </c>
      <c r="C61" s="207" t="s">
        <v>2</v>
      </c>
      <c r="D61" s="208" t="s">
        <v>1</v>
      </c>
      <c r="E61" s="207" t="s">
        <v>3</v>
      </c>
      <c r="F61" s="208" t="s">
        <v>1</v>
      </c>
      <c r="G61" s="207" t="s">
        <v>4</v>
      </c>
      <c r="H61" s="208" t="s">
        <v>1</v>
      </c>
      <c r="I61" s="86" t="s">
        <v>193</v>
      </c>
      <c r="J61" s="12" t="s">
        <v>192</v>
      </c>
      <c r="K61" s="207" t="s">
        <v>5</v>
      </c>
      <c r="L61" s="208" t="s">
        <v>1</v>
      </c>
      <c r="M61" s="209" t="s">
        <v>190</v>
      </c>
      <c r="N61" s="210" t="s">
        <v>1</v>
      </c>
      <c r="O61" s="209" t="s">
        <v>191</v>
      </c>
      <c r="P61" s="210" t="s">
        <v>1</v>
      </c>
      <c r="Q61" s="553" t="s">
        <v>355</v>
      </c>
      <c r="R61" s="86" t="s">
        <v>193</v>
      </c>
      <c r="S61" s="12" t="s">
        <v>192</v>
      </c>
    </row>
    <row r="62" spans="1:19" ht="15.75" hidden="1" thickTop="1" x14ac:dyDescent="0.25">
      <c r="A62" s="77" t="s">
        <v>10</v>
      </c>
      <c r="B62" s="78">
        <f>'UBS V Guilherme'!B12</f>
        <v>660</v>
      </c>
      <c r="C62" s="92">
        <f>'UBS V Guilherme'!C12</f>
        <v>680</v>
      </c>
      <c r="D62" s="103">
        <f t="shared" ref="D62:D66" si="60">C62/$B62</f>
        <v>1.0303030303030303</v>
      </c>
      <c r="E62" s="92" t="e">
        <f>'UBS V Guilherme'!#REF!</f>
        <v>#REF!</v>
      </c>
      <c r="F62" s="103" t="e">
        <f t="shared" ref="F62:F66" si="61">E62/$B62</f>
        <v>#REF!</v>
      </c>
      <c r="G62" s="92" t="e">
        <f>'UBS V Guilherme'!#REF!</f>
        <v>#REF!</v>
      </c>
      <c r="H62" s="103" t="e">
        <f t="shared" ref="H62:L66" si="62">G62/$B62</f>
        <v>#REF!</v>
      </c>
      <c r="I62" s="94" t="e">
        <f t="shared" ref="I62:I66" si="63">SUM(C62,E62,G62)</f>
        <v>#REF!</v>
      </c>
      <c r="J62" s="104" t="e">
        <f t="shared" ref="J62:J66" si="64">((I62/Q62))</f>
        <v>#REF!</v>
      </c>
      <c r="K62" s="92" t="e">
        <f>'UBS V Guilherme'!#REF!</f>
        <v>#REF!</v>
      </c>
      <c r="L62" s="103" t="e">
        <f t="shared" si="62"/>
        <v>#REF!</v>
      </c>
      <c r="M62" s="92" t="e">
        <f>'UBS V Guilherme'!#REF!</f>
        <v>#REF!</v>
      </c>
      <c r="N62" s="103" t="e">
        <f t="shared" ref="N62:N66" si="65">M62/$B62</f>
        <v>#REF!</v>
      </c>
      <c r="O62" s="92" t="e">
        <f>'UBS V Guilherme'!#REF!</f>
        <v>#REF!</v>
      </c>
      <c r="P62" s="103" t="e">
        <f t="shared" ref="P62:P66" si="66">O62/$B62</f>
        <v>#REF!</v>
      </c>
      <c r="Q62" s="670">
        <f>B62*3</f>
        <v>1980</v>
      </c>
      <c r="R62" s="94" t="e">
        <f t="shared" ref="R62:R66" si="67">SUM(K62,M62,O62)</f>
        <v>#REF!</v>
      </c>
      <c r="S62" s="104" t="e">
        <f>R62/($B62*3)</f>
        <v>#REF!</v>
      </c>
    </row>
    <row r="63" spans="1:19" hidden="1" x14ac:dyDescent="0.25">
      <c r="A63" s="77" t="s">
        <v>42</v>
      </c>
      <c r="B63" s="78">
        <f>'UBS V Guilherme'!B13</f>
        <v>528</v>
      </c>
      <c r="C63" s="92">
        <f>'UBS V Guilherme'!C13</f>
        <v>471</v>
      </c>
      <c r="D63" s="103">
        <f>C63/$B63</f>
        <v>0.89204545454545459</v>
      </c>
      <c r="E63" s="92" t="e">
        <f>'UBS V Guilherme'!#REF!</f>
        <v>#REF!</v>
      </c>
      <c r="F63" s="103" t="e">
        <f>E63/$B63</f>
        <v>#REF!</v>
      </c>
      <c r="G63" s="92" t="e">
        <f>'UBS V Guilherme'!#REF!</f>
        <v>#REF!</v>
      </c>
      <c r="H63" s="103" t="e">
        <f>G63/$B63</f>
        <v>#REF!</v>
      </c>
      <c r="I63" s="94" t="e">
        <f t="shared" si="63"/>
        <v>#REF!</v>
      </c>
      <c r="J63" s="104" t="e">
        <f t="shared" si="64"/>
        <v>#REF!</v>
      </c>
      <c r="K63" s="92" t="e">
        <f>'UBS V Guilherme'!#REF!</f>
        <v>#REF!</v>
      </c>
      <c r="L63" s="103" t="e">
        <f>K63/$B63</f>
        <v>#REF!</v>
      </c>
      <c r="M63" s="92" t="e">
        <f>'UBS V Guilherme'!#REF!</f>
        <v>#REF!</v>
      </c>
      <c r="N63" s="103" t="e">
        <f t="shared" si="65"/>
        <v>#REF!</v>
      </c>
      <c r="O63" s="92" t="e">
        <f>'UBS V Guilherme'!#REF!</f>
        <v>#REF!</v>
      </c>
      <c r="P63" s="103" t="e">
        <f t="shared" si="66"/>
        <v>#REF!</v>
      </c>
      <c r="Q63" s="670">
        <f>B63*3</f>
        <v>1584</v>
      </c>
      <c r="R63" s="94" t="e">
        <f t="shared" si="67"/>
        <v>#REF!</v>
      </c>
      <c r="S63" s="104" t="e">
        <f>R63/($B63*3)</f>
        <v>#REF!</v>
      </c>
    </row>
    <row r="64" spans="1:19" hidden="1" x14ac:dyDescent="0.25">
      <c r="A64" s="77" t="s">
        <v>12</v>
      </c>
      <c r="B64" s="78">
        <f>'UBS V Guilherme'!B14</f>
        <v>160</v>
      </c>
      <c r="C64" s="92">
        <f>'UBS V Guilherme'!C14</f>
        <v>0</v>
      </c>
      <c r="D64" s="103">
        <f t="shared" si="60"/>
        <v>0</v>
      </c>
      <c r="E64" s="92" t="e">
        <f>'UBS V Guilherme'!#REF!</f>
        <v>#REF!</v>
      </c>
      <c r="F64" s="103" t="e">
        <f t="shared" si="61"/>
        <v>#REF!</v>
      </c>
      <c r="G64" s="92" t="e">
        <f>'UBS V Guilherme'!#REF!</f>
        <v>#REF!</v>
      </c>
      <c r="H64" s="103" t="e">
        <f t="shared" si="62"/>
        <v>#REF!</v>
      </c>
      <c r="I64" s="94" t="e">
        <f t="shared" si="63"/>
        <v>#REF!</v>
      </c>
      <c r="J64" s="104" t="e">
        <f t="shared" si="64"/>
        <v>#REF!</v>
      </c>
      <c r="K64" s="92" t="e">
        <f>'UBS V Guilherme'!#REF!</f>
        <v>#REF!</v>
      </c>
      <c r="L64" s="103" t="e">
        <f t="shared" si="62"/>
        <v>#REF!</v>
      </c>
      <c r="M64" s="92" t="e">
        <f>'UBS V Guilherme'!#REF!</f>
        <v>#REF!</v>
      </c>
      <c r="N64" s="103" t="e">
        <f t="shared" si="65"/>
        <v>#REF!</v>
      </c>
      <c r="O64" s="92" t="e">
        <f>'UBS V Guilherme'!#REF!</f>
        <v>#REF!</v>
      </c>
      <c r="P64" s="103" t="e">
        <f t="shared" si="66"/>
        <v>#REF!</v>
      </c>
      <c r="Q64" s="670">
        <f>B64*3</f>
        <v>480</v>
      </c>
      <c r="R64" s="94" t="e">
        <f t="shared" si="67"/>
        <v>#REF!</v>
      </c>
      <c r="S64" s="104" t="e">
        <f>R64/($B64*3)</f>
        <v>#REF!</v>
      </c>
    </row>
    <row r="65" spans="1:19" ht="15.75" hidden="1" thickBot="1" x14ac:dyDescent="0.3">
      <c r="A65" s="96" t="s">
        <v>13</v>
      </c>
      <c r="B65" s="145">
        <f>'UBS V Guilherme'!B15</f>
        <v>554</v>
      </c>
      <c r="C65" s="97">
        <f>'UBS V Guilherme'!C15</f>
        <v>239</v>
      </c>
      <c r="D65" s="107">
        <f t="shared" si="60"/>
        <v>0.43140794223826717</v>
      </c>
      <c r="E65" s="97" t="e">
        <f>'UBS V Guilherme'!#REF!</f>
        <v>#REF!</v>
      </c>
      <c r="F65" s="107" t="e">
        <f t="shared" si="61"/>
        <v>#REF!</v>
      </c>
      <c r="G65" s="97" t="e">
        <f>'UBS V Guilherme'!#REF!</f>
        <v>#REF!</v>
      </c>
      <c r="H65" s="107" t="e">
        <f t="shared" si="62"/>
        <v>#REF!</v>
      </c>
      <c r="I65" s="99" t="e">
        <f t="shared" si="63"/>
        <v>#REF!</v>
      </c>
      <c r="J65" s="108" t="e">
        <f t="shared" si="64"/>
        <v>#REF!</v>
      </c>
      <c r="K65" s="97" t="e">
        <f>'UBS V Guilherme'!#REF!</f>
        <v>#REF!</v>
      </c>
      <c r="L65" s="107" t="e">
        <f t="shared" si="62"/>
        <v>#REF!</v>
      </c>
      <c r="M65" s="97" t="e">
        <f>'UBS V Guilherme'!#REF!</f>
        <v>#REF!</v>
      </c>
      <c r="N65" s="107" t="e">
        <f t="shared" si="65"/>
        <v>#REF!</v>
      </c>
      <c r="O65" s="97" t="e">
        <f>'UBS V Guilherme'!#REF!</f>
        <v>#REF!</v>
      </c>
      <c r="P65" s="107" t="e">
        <f t="shared" si="66"/>
        <v>#REF!</v>
      </c>
      <c r="Q65" s="671">
        <f>B65*3</f>
        <v>1662</v>
      </c>
      <c r="R65" s="99" t="e">
        <f t="shared" si="67"/>
        <v>#REF!</v>
      </c>
      <c r="S65" s="108" t="e">
        <f>R65/($B65*3)</f>
        <v>#REF!</v>
      </c>
    </row>
    <row r="66" spans="1:19" ht="15.75" hidden="1" thickBot="1" x14ac:dyDescent="0.3">
      <c r="A66" s="5" t="s">
        <v>7</v>
      </c>
      <c r="B66" s="202">
        <f>SUM(B62:B65)</f>
        <v>1902</v>
      </c>
      <c r="C66" s="7">
        <f>SUM(C62:C65)</f>
        <v>1390</v>
      </c>
      <c r="D66" s="21">
        <f t="shared" si="60"/>
        <v>0.73080967402733965</v>
      </c>
      <c r="E66" s="7" t="e">
        <f>SUM(E62:E65)</f>
        <v>#REF!</v>
      </c>
      <c r="F66" s="21" t="e">
        <f t="shared" si="61"/>
        <v>#REF!</v>
      </c>
      <c r="G66" s="7" t="e">
        <f>SUM(G62:G65)</f>
        <v>#REF!</v>
      </c>
      <c r="H66" s="21" t="e">
        <f t="shared" si="62"/>
        <v>#REF!</v>
      </c>
      <c r="I66" s="71" t="e">
        <f t="shared" si="63"/>
        <v>#REF!</v>
      </c>
      <c r="J66" s="72" t="e">
        <f t="shared" si="64"/>
        <v>#REF!</v>
      </c>
      <c r="K66" s="7" t="e">
        <f>SUM(K62:K65)</f>
        <v>#REF!</v>
      </c>
      <c r="L66" s="21" t="e">
        <f t="shared" si="62"/>
        <v>#REF!</v>
      </c>
      <c r="M66" s="7" t="e">
        <f t="shared" ref="M66" si="68">SUM(M62:M65)</f>
        <v>#REF!</v>
      </c>
      <c r="N66" s="21" t="e">
        <f t="shared" si="65"/>
        <v>#REF!</v>
      </c>
      <c r="O66" s="7" t="e">
        <f t="shared" ref="O66" si="69">SUM(O62:O65)</f>
        <v>#REF!</v>
      </c>
      <c r="P66" s="21" t="e">
        <f t="shared" si="66"/>
        <v>#REF!</v>
      </c>
      <c r="Q66" s="672">
        <f t="shared" ref="Q66" si="70">B66*3</f>
        <v>5706</v>
      </c>
      <c r="R66" s="71" t="e">
        <f t="shared" si="67"/>
        <v>#REF!</v>
      </c>
      <c r="S66" s="72" t="e">
        <f>R66/($B66*3)</f>
        <v>#REF!</v>
      </c>
    </row>
    <row r="67" spans="1:19" hidden="1" x14ac:dyDescent="0.25"/>
    <row r="68" spans="1:19" ht="15.75" hidden="1" x14ac:dyDescent="0.25">
      <c r="A68" s="1000" t="s">
        <v>267</v>
      </c>
      <c r="B68" s="1001"/>
      <c r="C68" s="1001"/>
      <c r="D68" s="1001"/>
      <c r="E68" s="1001"/>
      <c r="F68" s="1001"/>
      <c r="G68" s="1001"/>
      <c r="H68" s="1001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</row>
    <row r="69" spans="1:19" ht="34.5" hidden="1" thickBot="1" x14ac:dyDescent="0.3">
      <c r="A69" s="74" t="s">
        <v>14</v>
      </c>
      <c r="B69" s="141" t="s">
        <v>15</v>
      </c>
      <c r="C69" s="207" t="s">
        <v>2</v>
      </c>
      <c r="D69" s="208" t="s">
        <v>1</v>
      </c>
      <c r="E69" s="207" t="s">
        <v>3</v>
      </c>
      <c r="F69" s="208" t="s">
        <v>1</v>
      </c>
      <c r="G69" s="207" t="s">
        <v>4</v>
      </c>
      <c r="H69" s="208" t="s">
        <v>1</v>
      </c>
      <c r="I69" s="86" t="s">
        <v>193</v>
      </c>
      <c r="J69" s="12" t="s">
        <v>192</v>
      </c>
      <c r="K69" s="207" t="s">
        <v>5</v>
      </c>
      <c r="L69" s="208" t="s">
        <v>1</v>
      </c>
      <c r="M69" s="209" t="s">
        <v>190</v>
      </c>
      <c r="N69" s="210" t="s">
        <v>1</v>
      </c>
      <c r="O69" s="209" t="s">
        <v>191</v>
      </c>
      <c r="P69" s="210" t="s">
        <v>1</v>
      </c>
      <c r="Q69" s="553" t="s">
        <v>355</v>
      </c>
      <c r="R69" s="86" t="s">
        <v>193</v>
      </c>
      <c r="S69" s="12" t="s">
        <v>192</v>
      </c>
    </row>
    <row r="70" spans="1:19" ht="15.75" hidden="1" thickTop="1" x14ac:dyDescent="0.25">
      <c r="A70" s="26" t="s">
        <v>52</v>
      </c>
      <c r="B70" s="76">
        <f>'CEO II VG'!B10</f>
        <v>160</v>
      </c>
      <c r="C70" s="91">
        <f>'CEO II VG'!C10</f>
        <v>140</v>
      </c>
      <c r="D70" s="18">
        <f t="shared" ref="D70:D78" si="71">C70/$B70</f>
        <v>0.875</v>
      </c>
      <c r="E70" s="91" t="e">
        <f>'CEO II VG'!#REF!</f>
        <v>#REF!</v>
      </c>
      <c r="F70" s="18" t="e">
        <f>E70/$B70</f>
        <v>#REF!</v>
      </c>
      <c r="G70" s="91" t="e">
        <f>'CEO II VG'!#REF!</f>
        <v>#REF!</v>
      </c>
      <c r="H70" s="18" t="e">
        <f>G70/$B70</f>
        <v>#REF!</v>
      </c>
      <c r="I70" s="68" t="e">
        <f t="shared" ref="I70:I78" si="72">SUM(C70,E70,G70)</f>
        <v>#REF!</v>
      </c>
      <c r="J70" s="102" t="e">
        <f t="shared" ref="J70:J78" si="73">((I70/Q70))</f>
        <v>#REF!</v>
      </c>
      <c r="K70" s="91" t="e">
        <f>'CEO II VG'!#REF!</f>
        <v>#REF!</v>
      </c>
      <c r="L70" s="18" t="e">
        <f>K70/$B70</f>
        <v>#REF!</v>
      </c>
      <c r="M70" s="91" t="e">
        <f>'CEO II VG'!#REF!</f>
        <v>#REF!</v>
      </c>
      <c r="N70" s="18" t="e">
        <f t="shared" ref="N70" si="74">M70/$B70</f>
        <v>#REF!</v>
      </c>
      <c r="O70" s="91" t="e">
        <f>'CEO II VG'!#REF!</f>
        <v>#REF!</v>
      </c>
      <c r="P70" s="18" t="e">
        <f t="shared" ref="P70" si="75">O70/$B70</f>
        <v>#REF!</v>
      </c>
      <c r="Q70" s="669">
        <f t="shared" ref="Q70:Q78" si="76">B70*3</f>
        <v>480</v>
      </c>
      <c r="R70" s="68" t="e">
        <f t="shared" ref="R70:R78" si="77">SUM(K70,M70,O70)</f>
        <v>#REF!</v>
      </c>
      <c r="S70" s="102" t="e">
        <f t="shared" ref="S70:S78" si="78">R70/($B70*3)</f>
        <v>#REF!</v>
      </c>
    </row>
    <row r="71" spans="1:19" hidden="1" x14ac:dyDescent="0.25">
      <c r="A71" s="105" t="s">
        <v>53</v>
      </c>
      <c r="B71" s="146">
        <f>'CEO II VG'!B9</f>
        <v>44</v>
      </c>
      <c r="C71" s="92">
        <f>'CEO II VG'!C9</f>
        <v>65</v>
      </c>
      <c r="D71" s="18" t="s">
        <v>186</v>
      </c>
      <c r="E71" s="92" t="e">
        <f>'CEO II VG'!#REF!</f>
        <v>#REF!</v>
      </c>
      <c r="F71" s="18" t="s">
        <v>186</v>
      </c>
      <c r="G71" s="92" t="e">
        <f>'CEO II VG'!#REF!</f>
        <v>#REF!</v>
      </c>
      <c r="H71" s="18" t="s">
        <v>186</v>
      </c>
      <c r="I71" s="94" t="e">
        <f t="shared" si="72"/>
        <v>#REF!</v>
      </c>
      <c r="J71" s="102" t="e">
        <f t="shared" si="73"/>
        <v>#REF!</v>
      </c>
      <c r="K71" s="92" t="e">
        <f>'CEO II VG'!#REF!</f>
        <v>#REF!</v>
      </c>
      <c r="L71" s="18" t="s">
        <v>186</v>
      </c>
      <c r="M71" s="92" t="e">
        <f>'CEO II VG'!#REF!</f>
        <v>#REF!</v>
      </c>
      <c r="N71" s="18" t="s">
        <v>186</v>
      </c>
      <c r="O71" s="92" t="e">
        <f>'CEO II VG'!#REF!</f>
        <v>#REF!</v>
      </c>
      <c r="P71" s="18" t="s">
        <v>186</v>
      </c>
      <c r="Q71" s="670">
        <f t="shared" si="76"/>
        <v>132</v>
      </c>
      <c r="R71" s="94" t="e">
        <f t="shared" si="77"/>
        <v>#REF!</v>
      </c>
      <c r="S71" s="102" t="e">
        <f>R71/($B71*3)</f>
        <v>#REF!</v>
      </c>
    </row>
    <row r="72" spans="1:19" hidden="1" x14ac:dyDescent="0.25">
      <c r="A72" s="105" t="s">
        <v>54</v>
      </c>
      <c r="B72" s="78">
        <f>'CEO II VG'!B11</f>
        <v>120</v>
      </c>
      <c r="C72" s="92">
        <f>'CEO II VG'!C11</f>
        <v>250</v>
      </c>
      <c r="D72" s="18">
        <f t="shared" si="71"/>
        <v>2.0833333333333335</v>
      </c>
      <c r="E72" s="92" t="e">
        <f>'CEO II VG'!#REF!</f>
        <v>#REF!</v>
      </c>
      <c r="F72" s="18" t="e">
        <f t="shared" ref="F72:F78" si="79">E72/$B72</f>
        <v>#REF!</v>
      </c>
      <c r="G72" s="92" t="e">
        <f>'CEO II VG'!#REF!</f>
        <v>#REF!</v>
      </c>
      <c r="H72" s="18" t="e">
        <f t="shared" ref="H72:L78" si="80">G72/$B72</f>
        <v>#REF!</v>
      </c>
      <c r="I72" s="94" t="e">
        <f t="shared" si="72"/>
        <v>#REF!</v>
      </c>
      <c r="J72" s="102" t="e">
        <f t="shared" si="73"/>
        <v>#REF!</v>
      </c>
      <c r="K72" s="92" t="e">
        <f>'CEO II VG'!#REF!</f>
        <v>#REF!</v>
      </c>
      <c r="L72" s="18" t="e">
        <f t="shared" si="80"/>
        <v>#REF!</v>
      </c>
      <c r="M72" s="92" t="e">
        <f>'CEO II VG'!#REF!</f>
        <v>#REF!</v>
      </c>
      <c r="N72" s="18" t="e">
        <f t="shared" ref="N72:N78" si="81">M72/$B72</f>
        <v>#REF!</v>
      </c>
      <c r="O72" s="92" t="e">
        <f>'CEO II VG'!#REF!</f>
        <v>#REF!</v>
      </c>
      <c r="P72" s="18" t="e">
        <f t="shared" ref="P72:P78" si="82">O72/$B72</f>
        <v>#REF!</v>
      </c>
      <c r="Q72" s="670">
        <f t="shared" si="76"/>
        <v>360</v>
      </c>
      <c r="R72" s="94" t="e">
        <f t="shared" si="77"/>
        <v>#REF!</v>
      </c>
      <c r="S72" s="102" t="e">
        <f>R72/($B72*3)</f>
        <v>#REF!</v>
      </c>
    </row>
    <row r="73" spans="1:19" hidden="1" x14ac:dyDescent="0.25">
      <c r="A73" s="105" t="s">
        <v>55</v>
      </c>
      <c r="B73" s="78">
        <f>'CEO II VG'!B12</f>
        <v>108</v>
      </c>
      <c r="C73" s="92">
        <f>'CEO II VG'!C12</f>
        <v>79</v>
      </c>
      <c r="D73" s="18">
        <f t="shared" si="71"/>
        <v>0.73148148148148151</v>
      </c>
      <c r="E73" s="92" t="e">
        <f>'CEO II VG'!#REF!</f>
        <v>#REF!</v>
      </c>
      <c r="F73" s="18" t="e">
        <f t="shared" si="79"/>
        <v>#REF!</v>
      </c>
      <c r="G73" s="92" t="e">
        <f>'CEO II VG'!#REF!</f>
        <v>#REF!</v>
      </c>
      <c r="H73" s="18" t="e">
        <f t="shared" si="80"/>
        <v>#REF!</v>
      </c>
      <c r="I73" s="94" t="e">
        <f t="shared" si="72"/>
        <v>#REF!</v>
      </c>
      <c r="J73" s="102" t="e">
        <f t="shared" si="73"/>
        <v>#REF!</v>
      </c>
      <c r="K73" s="92" t="e">
        <f>'CEO II VG'!#REF!</f>
        <v>#REF!</v>
      </c>
      <c r="L73" s="18" t="e">
        <f t="shared" si="80"/>
        <v>#REF!</v>
      </c>
      <c r="M73" s="92" t="e">
        <f>'CEO II VG'!#REF!</f>
        <v>#REF!</v>
      </c>
      <c r="N73" s="18" t="e">
        <f t="shared" si="81"/>
        <v>#REF!</v>
      </c>
      <c r="O73" s="92" t="e">
        <f>'CEO II VG'!#REF!</f>
        <v>#REF!</v>
      </c>
      <c r="P73" s="18" t="e">
        <f t="shared" si="82"/>
        <v>#REF!</v>
      </c>
      <c r="Q73" s="670">
        <f t="shared" si="76"/>
        <v>324</v>
      </c>
      <c r="R73" s="94" t="e">
        <f t="shared" si="77"/>
        <v>#REF!</v>
      </c>
      <c r="S73" s="102" t="e">
        <f>R73/($B73*3)</f>
        <v>#REF!</v>
      </c>
    </row>
    <row r="74" spans="1:19" hidden="1" x14ac:dyDescent="0.25">
      <c r="A74" s="105" t="s">
        <v>56</v>
      </c>
      <c r="B74" s="78">
        <f>'CEO II VG'!B13</f>
        <v>80</v>
      </c>
      <c r="C74" s="92">
        <f>'CEO II VG'!C13</f>
        <v>0</v>
      </c>
      <c r="D74" s="18">
        <f t="shared" si="71"/>
        <v>0</v>
      </c>
      <c r="E74" s="92" t="e">
        <f>'CEO II VG'!#REF!</f>
        <v>#REF!</v>
      </c>
      <c r="F74" s="18" t="e">
        <f t="shared" si="79"/>
        <v>#REF!</v>
      </c>
      <c r="G74" s="92" t="e">
        <f>'CEO II VG'!#REF!</f>
        <v>#REF!</v>
      </c>
      <c r="H74" s="18" t="e">
        <f t="shared" si="80"/>
        <v>#REF!</v>
      </c>
      <c r="I74" s="94" t="e">
        <f t="shared" si="72"/>
        <v>#REF!</v>
      </c>
      <c r="J74" s="102" t="e">
        <f t="shared" si="73"/>
        <v>#REF!</v>
      </c>
      <c r="K74" s="92" t="e">
        <f>'CEO II VG'!#REF!</f>
        <v>#REF!</v>
      </c>
      <c r="L74" s="18" t="e">
        <f t="shared" si="80"/>
        <v>#REF!</v>
      </c>
      <c r="M74" s="92" t="e">
        <f>'CEO II VG'!#REF!</f>
        <v>#REF!</v>
      </c>
      <c r="N74" s="18" t="e">
        <f t="shared" si="81"/>
        <v>#REF!</v>
      </c>
      <c r="O74" s="92" t="e">
        <f>'CEO II VG'!#REF!</f>
        <v>#REF!</v>
      </c>
      <c r="P74" s="18" t="e">
        <f t="shared" si="82"/>
        <v>#REF!</v>
      </c>
      <c r="Q74" s="670">
        <f t="shared" si="76"/>
        <v>240</v>
      </c>
      <c r="R74" s="94" t="e">
        <f t="shared" si="77"/>
        <v>#REF!</v>
      </c>
      <c r="S74" s="102" t="e">
        <f>R74/($B74*3)</f>
        <v>#REF!</v>
      </c>
    </row>
    <row r="75" spans="1:19" hidden="1" x14ac:dyDescent="0.25">
      <c r="A75" s="147" t="s">
        <v>57</v>
      </c>
      <c r="B75" s="78">
        <f>'CEO II VG'!B15</f>
        <v>63</v>
      </c>
      <c r="C75" s="92">
        <f>'CEO II VG'!C15</f>
        <v>45</v>
      </c>
      <c r="D75" s="18">
        <f t="shared" si="71"/>
        <v>0.7142857142857143</v>
      </c>
      <c r="E75" s="92" t="e">
        <f>'CEO II VG'!#REF!</f>
        <v>#REF!</v>
      </c>
      <c r="F75" s="18" t="e">
        <f t="shared" si="79"/>
        <v>#REF!</v>
      </c>
      <c r="G75" s="92" t="e">
        <f>'CEO II VG'!#REF!</f>
        <v>#REF!</v>
      </c>
      <c r="H75" s="18" t="e">
        <f t="shared" si="80"/>
        <v>#REF!</v>
      </c>
      <c r="I75" s="94" t="e">
        <f t="shared" si="72"/>
        <v>#REF!</v>
      </c>
      <c r="J75" s="102" t="e">
        <f t="shared" si="73"/>
        <v>#REF!</v>
      </c>
      <c r="K75" s="92" t="e">
        <f>'CEO II VG'!#REF!</f>
        <v>#REF!</v>
      </c>
      <c r="L75" s="18" t="e">
        <f t="shared" si="80"/>
        <v>#REF!</v>
      </c>
      <c r="M75" s="92" t="e">
        <f>'CEO II VG'!#REF!</f>
        <v>#REF!</v>
      </c>
      <c r="N75" s="18" t="e">
        <f t="shared" si="81"/>
        <v>#REF!</v>
      </c>
      <c r="O75" s="92" t="e">
        <f>'CEO II VG'!#REF!</f>
        <v>#REF!</v>
      </c>
      <c r="P75" s="18" t="e">
        <f t="shared" si="82"/>
        <v>#REF!</v>
      </c>
      <c r="Q75" s="670">
        <f t="shared" si="76"/>
        <v>189</v>
      </c>
      <c r="R75" s="94" t="e">
        <f t="shared" si="77"/>
        <v>#REF!</v>
      </c>
      <c r="S75" s="102" t="e">
        <f t="shared" si="78"/>
        <v>#REF!</v>
      </c>
    </row>
    <row r="76" spans="1:19" ht="24" hidden="1" x14ac:dyDescent="0.25">
      <c r="A76" s="147" t="s">
        <v>58</v>
      </c>
      <c r="B76" s="78">
        <f>'CEO II VG'!B16</f>
        <v>10</v>
      </c>
      <c r="C76" s="92">
        <f>'CEO II VG'!C16</f>
        <v>16</v>
      </c>
      <c r="D76" s="18">
        <f t="shared" si="71"/>
        <v>1.6</v>
      </c>
      <c r="E76" s="92" t="e">
        <f>'CEO II VG'!#REF!</f>
        <v>#REF!</v>
      </c>
      <c r="F76" s="18" t="e">
        <f t="shared" si="79"/>
        <v>#REF!</v>
      </c>
      <c r="G76" s="92" t="e">
        <f>'CEO II VG'!#REF!</f>
        <v>#REF!</v>
      </c>
      <c r="H76" s="18" t="e">
        <f t="shared" si="80"/>
        <v>#REF!</v>
      </c>
      <c r="I76" s="94" t="e">
        <f t="shared" si="72"/>
        <v>#REF!</v>
      </c>
      <c r="J76" s="102" t="e">
        <f t="shared" si="73"/>
        <v>#REF!</v>
      </c>
      <c r="K76" s="92" t="e">
        <f>'CEO II VG'!#REF!</f>
        <v>#REF!</v>
      </c>
      <c r="L76" s="18" t="e">
        <f t="shared" si="80"/>
        <v>#REF!</v>
      </c>
      <c r="M76" s="92" t="e">
        <f>'CEO II VG'!#REF!</f>
        <v>#REF!</v>
      </c>
      <c r="N76" s="18" t="e">
        <f t="shared" si="81"/>
        <v>#REF!</v>
      </c>
      <c r="O76" s="92" t="e">
        <f>'CEO II VG'!#REF!</f>
        <v>#REF!</v>
      </c>
      <c r="P76" s="18" t="e">
        <f t="shared" si="82"/>
        <v>#REF!</v>
      </c>
      <c r="Q76" s="670">
        <f t="shared" si="76"/>
        <v>30</v>
      </c>
      <c r="R76" s="94" t="e">
        <f t="shared" si="77"/>
        <v>#REF!</v>
      </c>
      <c r="S76" s="102" t="e">
        <f t="shared" si="78"/>
        <v>#REF!</v>
      </c>
    </row>
    <row r="77" spans="1:19" ht="24.75" hidden="1" thickBot="1" x14ac:dyDescent="0.3">
      <c r="A77" s="106" t="s">
        <v>59</v>
      </c>
      <c r="B77" s="145" t="e">
        <f>'CEO II VG'!#REF!</f>
        <v>#REF!</v>
      </c>
      <c r="C77" s="97" t="e">
        <f>'CEO II VG'!#REF!</f>
        <v>#REF!</v>
      </c>
      <c r="D77" s="107" t="e">
        <f t="shared" si="71"/>
        <v>#REF!</v>
      </c>
      <c r="E77" s="97" t="e">
        <f>'CEO II VG'!#REF!</f>
        <v>#REF!</v>
      </c>
      <c r="F77" s="107" t="e">
        <f t="shared" si="79"/>
        <v>#REF!</v>
      </c>
      <c r="G77" s="97" t="e">
        <f>'CEO II VG'!#REF!</f>
        <v>#REF!</v>
      </c>
      <c r="H77" s="107" t="e">
        <f t="shared" si="80"/>
        <v>#REF!</v>
      </c>
      <c r="I77" s="99" t="e">
        <f t="shared" si="72"/>
        <v>#REF!</v>
      </c>
      <c r="J77" s="108" t="e">
        <f t="shared" si="73"/>
        <v>#REF!</v>
      </c>
      <c r="K77" s="97" t="e">
        <f>'CEO II VG'!#REF!</f>
        <v>#REF!</v>
      </c>
      <c r="L77" s="107" t="e">
        <f t="shared" si="80"/>
        <v>#REF!</v>
      </c>
      <c r="M77" s="97" t="e">
        <f>'CEO II VG'!#REF!</f>
        <v>#REF!</v>
      </c>
      <c r="N77" s="107" t="e">
        <f t="shared" si="81"/>
        <v>#REF!</v>
      </c>
      <c r="O77" s="97" t="e">
        <f>'CEO II VG'!#REF!</f>
        <v>#REF!</v>
      </c>
      <c r="P77" s="107" t="e">
        <f t="shared" si="82"/>
        <v>#REF!</v>
      </c>
      <c r="Q77" s="671" t="e">
        <f t="shared" si="76"/>
        <v>#REF!</v>
      </c>
      <c r="R77" s="99" t="e">
        <f t="shared" si="77"/>
        <v>#REF!</v>
      </c>
      <c r="S77" s="108" t="e">
        <f t="shared" si="78"/>
        <v>#REF!</v>
      </c>
    </row>
    <row r="78" spans="1:19" ht="15.75" hidden="1" thickBot="1" x14ac:dyDescent="0.3">
      <c r="A78" s="5" t="s">
        <v>7</v>
      </c>
      <c r="B78" s="202" t="e">
        <f>SUM(B70:B77)</f>
        <v>#REF!</v>
      </c>
      <c r="C78" s="7" t="e">
        <f>SUM(C70:C77)</f>
        <v>#REF!</v>
      </c>
      <c r="D78" s="21" t="e">
        <f t="shared" si="71"/>
        <v>#REF!</v>
      </c>
      <c r="E78" s="7" t="e">
        <f>SUM(E70:E77)</f>
        <v>#REF!</v>
      </c>
      <c r="F78" s="21" t="e">
        <f t="shared" si="79"/>
        <v>#REF!</v>
      </c>
      <c r="G78" s="7" t="e">
        <f>SUM(G70:G77)</f>
        <v>#REF!</v>
      </c>
      <c r="H78" s="21" t="e">
        <f t="shared" si="80"/>
        <v>#REF!</v>
      </c>
      <c r="I78" s="71" t="e">
        <f t="shared" si="72"/>
        <v>#REF!</v>
      </c>
      <c r="J78" s="72" t="e">
        <f t="shared" si="73"/>
        <v>#REF!</v>
      </c>
      <c r="K78" s="7" t="e">
        <f>SUM(K70:K77)</f>
        <v>#REF!</v>
      </c>
      <c r="L78" s="21" t="e">
        <f t="shared" si="80"/>
        <v>#REF!</v>
      </c>
      <c r="M78" s="7" t="e">
        <f t="shared" ref="M78" si="83">SUM(M70:M77)</f>
        <v>#REF!</v>
      </c>
      <c r="N78" s="21" t="e">
        <f t="shared" si="81"/>
        <v>#REF!</v>
      </c>
      <c r="O78" s="7" t="e">
        <f t="shared" ref="O78" si="84">SUM(O70:O77)</f>
        <v>#REF!</v>
      </c>
      <c r="P78" s="21" t="e">
        <f t="shared" si="82"/>
        <v>#REF!</v>
      </c>
      <c r="Q78" s="672" t="e">
        <f t="shared" si="76"/>
        <v>#REF!</v>
      </c>
      <c r="R78" s="71" t="e">
        <f t="shared" si="77"/>
        <v>#REF!</v>
      </c>
      <c r="S78" s="72" t="e">
        <f t="shared" si="78"/>
        <v>#REF!</v>
      </c>
    </row>
    <row r="79" spans="1:19" hidden="1" x14ac:dyDescent="0.25"/>
    <row r="80" spans="1:19" ht="15.75" hidden="1" x14ac:dyDescent="0.25">
      <c r="A80" s="1000" t="s">
        <v>269</v>
      </c>
      <c r="B80" s="1001"/>
      <c r="C80" s="1001"/>
      <c r="D80" s="1001"/>
      <c r="E80" s="1001"/>
      <c r="F80" s="1001"/>
      <c r="G80" s="1001"/>
      <c r="H80" s="1001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</row>
    <row r="81" spans="1:19" ht="34.5" hidden="1" thickBot="1" x14ac:dyDescent="0.3">
      <c r="A81" s="74" t="s">
        <v>14</v>
      </c>
      <c r="B81" s="141" t="s">
        <v>15</v>
      </c>
      <c r="C81" s="207" t="s">
        <v>2</v>
      </c>
      <c r="D81" s="208" t="s">
        <v>1</v>
      </c>
      <c r="E81" s="207" t="s">
        <v>3</v>
      </c>
      <c r="F81" s="208" t="s">
        <v>1</v>
      </c>
      <c r="G81" s="207" t="s">
        <v>4</v>
      </c>
      <c r="H81" s="208" t="s">
        <v>1</v>
      </c>
      <c r="I81" s="86" t="s">
        <v>193</v>
      </c>
      <c r="J81" s="12" t="s">
        <v>192</v>
      </c>
      <c r="K81" s="207" t="s">
        <v>5</v>
      </c>
      <c r="L81" s="208" t="s">
        <v>1</v>
      </c>
      <c r="M81" s="209" t="s">
        <v>190</v>
      </c>
      <c r="N81" s="210" t="s">
        <v>1</v>
      </c>
      <c r="O81" s="209" t="s">
        <v>191</v>
      </c>
      <c r="P81" s="210" t="s">
        <v>1</v>
      </c>
      <c r="Q81" s="553" t="s">
        <v>355</v>
      </c>
      <c r="R81" s="86" t="s">
        <v>193</v>
      </c>
      <c r="S81" s="12" t="s">
        <v>192</v>
      </c>
    </row>
    <row r="82" spans="1:19" ht="15.75" hidden="1" thickTop="1" x14ac:dyDescent="0.25">
      <c r="A82" s="77" t="s">
        <v>8</v>
      </c>
      <c r="B82" s="76">
        <f>'AMA_UBS V Medeiros'!B9</f>
        <v>522</v>
      </c>
      <c r="C82" s="91">
        <f>'AMA_UBS V Medeiros'!C9</f>
        <v>522</v>
      </c>
      <c r="D82" s="18">
        <f t="shared" ref="D82:D88" si="85">C82/$B82</f>
        <v>1</v>
      </c>
      <c r="E82" s="91" t="e">
        <f>'AMA_UBS V Medeiros'!#REF!</f>
        <v>#REF!</v>
      </c>
      <c r="F82" s="18" t="e">
        <f t="shared" ref="F82:F88" si="86">E82/$B82</f>
        <v>#REF!</v>
      </c>
      <c r="G82" s="91" t="e">
        <f>'AMA_UBS V Medeiros'!#REF!</f>
        <v>#REF!</v>
      </c>
      <c r="H82" s="18" t="e">
        <f t="shared" ref="H82:L88" si="87">G82/$B82</f>
        <v>#REF!</v>
      </c>
      <c r="I82" s="68" t="e">
        <f t="shared" ref="I82:I88" si="88">SUM(C82,E82,G82)</f>
        <v>#REF!</v>
      </c>
      <c r="J82" s="102" t="e">
        <f t="shared" ref="J82:J88" si="89">((I82/Q82))</f>
        <v>#REF!</v>
      </c>
      <c r="K82" s="91" t="e">
        <f>'AMA_UBS V Medeiros'!#REF!</f>
        <v>#REF!</v>
      </c>
      <c r="L82" s="18" t="e">
        <f t="shared" si="87"/>
        <v>#REF!</v>
      </c>
      <c r="M82" s="91" t="e">
        <f>'AMA_UBS V Medeiros'!#REF!</f>
        <v>#REF!</v>
      </c>
      <c r="N82" s="18" t="e">
        <f t="shared" ref="N82:N88" si="90">M82/$B82</f>
        <v>#REF!</v>
      </c>
      <c r="O82" s="91" t="e">
        <f>'AMA_UBS V Medeiros'!#REF!</f>
        <v>#REF!</v>
      </c>
      <c r="P82" s="18" t="e">
        <f t="shared" ref="P82:P88" si="91">O82/$B82</f>
        <v>#REF!</v>
      </c>
      <c r="Q82" s="669">
        <f t="shared" ref="Q82:Q88" si="92">B82*3</f>
        <v>1566</v>
      </c>
      <c r="R82" s="68" t="e">
        <f t="shared" ref="R82:R88" si="93">SUM(K82,M82,O82)</f>
        <v>#REF!</v>
      </c>
      <c r="S82" s="102" t="e">
        <f t="shared" ref="S82:S88" si="94">R82/($B82*3)</f>
        <v>#REF!</v>
      </c>
    </row>
    <row r="83" spans="1:19" hidden="1" x14ac:dyDescent="0.25">
      <c r="A83" s="77" t="s">
        <v>9</v>
      </c>
      <c r="B83" s="78">
        <f>'AMA_UBS V Medeiros'!B10</f>
        <v>78</v>
      </c>
      <c r="C83" s="92">
        <f>'AMA_UBS V Medeiros'!C10</f>
        <v>89</v>
      </c>
      <c r="D83" s="103">
        <f t="shared" si="85"/>
        <v>1.141025641025641</v>
      </c>
      <c r="E83" s="92" t="e">
        <f>'AMA_UBS V Medeiros'!#REF!</f>
        <v>#REF!</v>
      </c>
      <c r="F83" s="103" t="e">
        <f t="shared" si="86"/>
        <v>#REF!</v>
      </c>
      <c r="G83" s="92" t="e">
        <f>'AMA_UBS V Medeiros'!#REF!</f>
        <v>#REF!</v>
      </c>
      <c r="H83" s="103" t="e">
        <f t="shared" si="87"/>
        <v>#REF!</v>
      </c>
      <c r="I83" s="94" t="e">
        <f t="shared" si="88"/>
        <v>#REF!</v>
      </c>
      <c r="J83" s="104" t="e">
        <f t="shared" si="89"/>
        <v>#REF!</v>
      </c>
      <c r="K83" s="92" t="e">
        <f>'AMA_UBS V Medeiros'!#REF!</f>
        <v>#REF!</v>
      </c>
      <c r="L83" s="103" t="e">
        <f t="shared" si="87"/>
        <v>#REF!</v>
      </c>
      <c r="M83" s="92" t="e">
        <f>'AMA_UBS V Medeiros'!#REF!</f>
        <v>#REF!</v>
      </c>
      <c r="N83" s="103" t="e">
        <f t="shared" si="90"/>
        <v>#REF!</v>
      </c>
      <c r="O83" s="92" t="e">
        <f>'AMA_UBS V Medeiros'!#REF!</f>
        <v>#REF!</v>
      </c>
      <c r="P83" s="103" t="e">
        <f t="shared" si="91"/>
        <v>#REF!</v>
      </c>
      <c r="Q83" s="670">
        <f t="shared" si="92"/>
        <v>234</v>
      </c>
      <c r="R83" s="94" t="e">
        <f t="shared" si="93"/>
        <v>#REF!</v>
      </c>
      <c r="S83" s="104" t="e">
        <f t="shared" si="94"/>
        <v>#REF!</v>
      </c>
    </row>
    <row r="84" spans="1:19" hidden="1" x14ac:dyDescent="0.25">
      <c r="A84" s="77" t="s">
        <v>10</v>
      </c>
      <c r="B84" s="78">
        <f>'AMA_UBS V Medeiros'!B12</f>
        <v>1320</v>
      </c>
      <c r="C84" s="92">
        <f>'AMA_UBS V Medeiros'!C12</f>
        <v>910</v>
      </c>
      <c r="D84" s="103">
        <f t="shared" si="85"/>
        <v>0.68939393939393945</v>
      </c>
      <c r="E84" s="92" t="e">
        <f>'AMA_UBS V Medeiros'!#REF!</f>
        <v>#REF!</v>
      </c>
      <c r="F84" s="103" t="e">
        <f t="shared" si="86"/>
        <v>#REF!</v>
      </c>
      <c r="G84" s="92" t="e">
        <f>'AMA_UBS V Medeiros'!#REF!</f>
        <v>#REF!</v>
      </c>
      <c r="H84" s="103" t="e">
        <f t="shared" si="87"/>
        <v>#REF!</v>
      </c>
      <c r="I84" s="94" t="e">
        <f t="shared" si="88"/>
        <v>#REF!</v>
      </c>
      <c r="J84" s="104" t="e">
        <f t="shared" si="89"/>
        <v>#REF!</v>
      </c>
      <c r="K84" s="92" t="e">
        <f>'AMA_UBS V Medeiros'!#REF!</f>
        <v>#REF!</v>
      </c>
      <c r="L84" s="103" t="e">
        <f t="shared" si="87"/>
        <v>#REF!</v>
      </c>
      <c r="M84" s="92" t="e">
        <f>'AMA_UBS V Medeiros'!#REF!</f>
        <v>#REF!</v>
      </c>
      <c r="N84" s="103" t="e">
        <f t="shared" si="90"/>
        <v>#REF!</v>
      </c>
      <c r="O84" s="92" t="e">
        <f>'AMA_UBS V Medeiros'!#REF!</f>
        <v>#REF!</v>
      </c>
      <c r="P84" s="103" t="e">
        <f t="shared" si="91"/>
        <v>#REF!</v>
      </c>
      <c r="Q84" s="670">
        <f t="shared" si="92"/>
        <v>3960</v>
      </c>
      <c r="R84" s="94" t="e">
        <f t="shared" si="93"/>
        <v>#REF!</v>
      </c>
      <c r="S84" s="104" t="e">
        <f t="shared" si="94"/>
        <v>#REF!</v>
      </c>
    </row>
    <row r="85" spans="1:19" hidden="1" x14ac:dyDescent="0.25">
      <c r="A85" s="77" t="s">
        <v>11</v>
      </c>
      <c r="B85" s="78">
        <f>'AMA_UBS V Medeiros'!B13</f>
        <v>264</v>
      </c>
      <c r="C85" s="92">
        <f>'AMA_UBS V Medeiros'!C13</f>
        <v>0</v>
      </c>
      <c r="D85" s="103">
        <f t="shared" si="85"/>
        <v>0</v>
      </c>
      <c r="E85" s="92" t="e">
        <f>'AMA_UBS V Medeiros'!#REF!</f>
        <v>#REF!</v>
      </c>
      <c r="F85" s="103" t="e">
        <f t="shared" si="86"/>
        <v>#REF!</v>
      </c>
      <c r="G85" s="92" t="e">
        <f>'AMA_UBS V Medeiros'!#REF!</f>
        <v>#REF!</v>
      </c>
      <c r="H85" s="103" t="e">
        <f t="shared" si="87"/>
        <v>#REF!</v>
      </c>
      <c r="I85" s="94" t="e">
        <f t="shared" si="88"/>
        <v>#REF!</v>
      </c>
      <c r="J85" s="104" t="e">
        <f t="shared" si="89"/>
        <v>#REF!</v>
      </c>
      <c r="K85" s="92" t="e">
        <f>'AMA_UBS V Medeiros'!#REF!</f>
        <v>#REF!</v>
      </c>
      <c r="L85" s="103" t="e">
        <f t="shared" si="87"/>
        <v>#REF!</v>
      </c>
      <c r="M85" s="92" t="e">
        <f>'AMA_UBS V Medeiros'!#REF!</f>
        <v>#REF!</v>
      </c>
      <c r="N85" s="103" t="e">
        <f t="shared" si="90"/>
        <v>#REF!</v>
      </c>
      <c r="O85" s="92" t="e">
        <f>'AMA_UBS V Medeiros'!#REF!</f>
        <v>#REF!</v>
      </c>
      <c r="P85" s="103" t="e">
        <f t="shared" si="91"/>
        <v>#REF!</v>
      </c>
      <c r="Q85" s="670">
        <f t="shared" si="92"/>
        <v>792</v>
      </c>
      <c r="R85" s="94" t="e">
        <f t="shared" si="93"/>
        <v>#REF!</v>
      </c>
      <c r="S85" s="104" t="e">
        <f t="shared" si="94"/>
        <v>#REF!</v>
      </c>
    </row>
    <row r="86" spans="1:19" hidden="1" x14ac:dyDescent="0.25">
      <c r="A86" s="77" t="s">
        <v>12</v>
      </c>
      <c r="B86" s="78">
        <f>'AMA_UBS V Medeiros'!B14</f>
        <v>320</v>
      </c>
      <c r="C86" s="92">
        <f>'AMA_UBS V Medeiros'!C14</f>
        <v>268</v>
      </c>
      <c r="D86" s="103">
        <f t="shared" si="85"/>
        <v>0.83750000000000002</v>
      </c>
      <c r="E86" s="92" t="e">
        <f>'AMA_UBS V Medeiros'!#REF!</f>
        <v>#REF!</v>
      </c>
      <c r="F86" s="103" t="e">
        <f t="shared" si="86"/>
        <v>#REF!</v>
      </c>
      <c r="G86" s="92" t="e">
        <f>'AMA_UBS V Medeiros'!#REF!</f>
        <v>#REF!</v>
      </c>
      <c r="H86" s="103" t="e">
        <f t="shared" si="87"/>
        <v>#REF!</v>
      </c>
      <c r="I86" s="94" t="e">
        <f t="shared" si="88"/>
        <v>#REF!</v>
      </c>
      <c r="J86" s="104" t="e">
        <f t="shared" si="89"/>
        <v>#REF!</v>
      </c>
      <c r="K86" s="92" t="e">
        <f>'AMA_UBS V Medeiros'!#REF!</f>
        <v>#REF!</v>
      </c>
      <c r="L86" s="103" t="e">
        <f t="shared" si="87"/>
        <v>#REF!</v>
      </c>
      <c r="M86" s="92" t="e">
        <f>'AMA_UBS V Medeiros'!#REF!</f>
        <v>#REF!</v>
      </c>
      <c r="N86" s="103" t="e">
        <f t="shared" si="90"/>
        <v>#REF!</v>
      </c>
      <c r="O86" s="92" t="e">
        <f>'AMA_UBS V Medeiros'!#REF!</f>
        <v>#REF!</v>
      </c>
      <c r="P86" s="103" t="e">
        <f t="shared" si="91"/>
        <v>#REF!</v>
      </c>
      <c r="Q86" s="670">
        <f t="shared" si="92"/>
        <v>960</v>
      </c>
      <c r="R86" s="94" t="e">
        <f t="shared" si="93"/>
        <v>#REF!</v>
      </c>
      <c r="S86" s="104" t="e">
        <f t="shared" si="94"/>
        <v>#REF!</v>
      </c>
    </row>
    <row r="87" spans="1:19" ht="15.75" hidden="1" thickBot="1" x14ac:dyDescent="0.3">
      <c r="A87" s="96" t="s">
        <v>13</v>
      </c>
      <c r="B87" s="145">
        <f>'AMA_UBS V Medeiros'!B18</f>
        <v>792</v>
      </c>
      <c r="C87" s="97">
        <f>'AMA_UBS V Medeiros'!C18</f>
        <v>419</v>
      </c>
      <c r="D87" s="107">
        <f t="shared" si="85"/>
        <v>0.52904040404040409</v>
      </c>
      <c r="E87" s="97" t="e">
        <f>'AMA_UBS V Medeiros'!#REF!</f>
        <v>#REF!</v>
      </c>
      <c r="F87" s="107" t="e">
        <f t="shared" si="86"/>
        <v>#REF!</v>
      </c>
      <c r="G87" s="97" t="e">
        <f>'AMA_UBS V Medeiros'!#REF!</f>
        <v>#REF!</v>
      </c>
      <c r="H87" s="107" t="e">
        <f t="shared" si="87"/>
        <v>#REF!</v>
      </c>
      <c r="I87" s="99" t="e">
        <f t="shared" si="88"/>
        <v>#REF!</v>
      </c>
      <c r="J87" s="108" t="e">
        <f t="shared" si="89"/>
        <v>#REF!</v>
      </c>
      <c r="K87" s="97" t="e">
        <f>'AMA_UBS V Medeiros'!#REF!</f>
        <v>#REF!</v>
      </c>
      <c r="L87" s="107" t="e">
        <f t="shared" si="87"/>
        <v>#REF!</v>
      </c>
      <c r="M87" s="97" t="e">
        <f>'AMA_UBS V Medeiros'!#REF!</f>
        <v>#REF!</v>
      </c>
      <c r="N87" s="107" t="e">
        <f t="shared" si="90"/>
        <v>#REF!</v>
      </c>
      <c r="O87" s="97" t="e">
        <f>'AMA_UBS V Medeiros'!#REF!</f>
        <v>#REF!</v>
      </c>
      <c r="P87" s="107" t="e">
        <f t="shared" si="91"/>
        <v>#REF!</v>
      </c>
      <c r="Q87" s="671">
        <f t="shared" si="92"/>
        <v>2376</v>
      </c>
      <c r="R87" s="99" t="e">
        <f t="shared" si="93"/>
        <v>#REF!</v>
      </c>
      <c r="S87" s="108" t="e">
        <f t="shared" si="94"/>
        <v>#REF!</v>
      </c>
    </row>
    <row r="88" spans="1:19" ht="15.75" hidden="1" thickBot="1" x14ac:dyDescent="0.3">
      <c r="A88" s="5" t="s">
        <v>7</v>
      </c>
      <c r="B88" s="202">
        <f>SUM(B82:B87)</f>
        <v>3296</v>
      </c>
      <c r="C88" s="7">
        <f>SUM(C82:C87)</f>
        <v>2208</v>
      </c>
      <c r="D88" s="21">
        <f t="shared" si="85"/>
        <v>0.66990291262135926</v>
      </c>
      <c r="E88" s="7" t="e">
        <f>SUM(E82:E87)</f>
        <v>#REF!</v>
      </c>
      <c r="F88" s="21" t="e">
        <f t="shared" si="86"/>
        <v>#REF!</v>
      </c>
      <c r="G88" s="7" t="e">
        <f>SUM(G82:G87)</f>
        <v>#REF!</v>
      </c>
      <c r="H88" s="21" t="e">
        <f t="shared" si="87"/>
        <v>#REF!</v>
      </c>
      <c r="I88" s="71" t="e">
        <f t="shared" si="88"/>
        <v>#REF!</v>
      </c>
      <c r="J88" s="72" t="e">
        <f t="shared" si="89"/>
        <v>#REF!</v>
      </c>
      <c r="K88" s="7" t="e">
        <f>SUM(K82:K87)</f>
        <v>#REF!</v>
      </c>
      <c r="L88" s="21" t="e">
        <f t="shared" si="87"/>
        <v>#REF!</v>
      </c>
      <c r="M88" s="7" t="e">
        <f t="shared" ref="M88" si="95">SUM(M82:M87)</f>
        <v>#REF!</v>
      </c>
      <c r="N88" s="21" t="e">
        <f t="shared" si="90"/>
        <v>#REF!</v>
      </c>
      <c r="O88" s="7" t="e">
        <f t="shared" ref="O88" si="96">SUM(O82:O87)</f>
        <v>#REF!</v>
      </c>
      <c r="P88" s="21" t="e">
        <f t="shared" si="91"/>
        <v>#REF!</v>
      </c>
      <c r="Q88" s="672">
        <f t="shared" si="92"/>
        <v>9888</v>
      </c>
      <c r="R88" s="71" t="e">
        <f t="shared" si="93"/>
        <v>#REF!</v>
      </c>
      <c r="S88" s="72" t="e">
        <f t="shared" si="94"/>
        <v>#REF!</v>
      </c>
    </row>
    <row r="89" spans="1:19" hidden="1" x14ac:dyDescent="0.25"/>
    <row r="90" spans="1:19" ht="15.75" hidden="1" x14ac:dyDescent="0.25">
      <c r="A90" s="1000" t="s">
        <v>271</v>
      </c>
      <c r="B90" s="1001"/>
      <c r="C90" s="1001"/>
      <c r="D90" s="1001"/>
      <c r="E90" s="1001"/>
      <c r="F90" s="1001"/>
      <c r="G90" s="1001"/>
      <c r="H90" s="1001"/>
      <c r="I90" s="1001"/>
      <c r="J90" s="1001"/>
      <c r="K90" s="1001"/>
      <c r="L90" s="1001"/>
      <c r="M90" s="1001"/>
      <c r="N90" s="1001"/>
      <c r="O90" s="1001"/>
      <c r="P90" s="1001"/>
      <c r="Q90" s="1001"/>
      <c r="R90" s="1001"/>
      <c r="S90" s="1001"/>
    </row>
    <row r="91" spans="1:19" ht="34.5" hidden="1" thickBot="1" x14ac:dyDescent="0.3">
      <c r="A91" s="74" t="s">
        <v>14</v>
      </c>
      <c r="B91" s="141" t="s">
        <v>15</v>
      </c>
      <c r="C91" s="207" t="s">
        <v>2</v>
      </c>
      <c r="D91" s="208" t="s">
        <v>1</v>
      </c>
      <c r="E91" s="207" t="s">
        <v>3</v>
      </c>
      <c r="F91" s="208" t="s">
        <v>1</v>
      </c>
      <c r="G91" s="207" t="s">
        <v>4</v>
      </c>
      <c r="H91" s="208" t="s">
        <v>1</v>
      </c>
      <c r="I91" s="86" t="s">
        <v>193</v>
      </c>
      <c r="J91" s="12" t="s">
        <v>192</v>
      </c>
      <c r="K91" s="207" t="s">
        <v>5</v>
      </c>
      <c r="L91" s="208" t="s">
        <v>1</v>
      </c>
      <c r="M91" s="209" t="s">
        <v>190</v>
      </c>
      <c r="N91" s="210" t="s">
        <v>1</v>
      </c>
      <c r="O91" s="209" t="s">
        <v>191</v>
      </c>
      <c r="P91" s="210" t="s">
        <v>1</v>
      </c>
      <c r="Q91" s="553" t="s">
        <v>355</v>
      </c>
      <c r="R91" s="86" t="s">
        <v>193</v>
      </c>
      <c r="S91" s="12" t="s">
        <v>192</v>
      </c>
    </row>
    <row r="92" spans="1:19" ht="15.75" hidden="1" thickTop="1" x14ac:dyDescent="0.25">
      <c r="A92" s="77" t="s">
        <v>8</v>
      </c>
      <c r="B92" s="76">
        <f>'UBS Izolina Mazzei'!B9</f>
        <v>783</v>
      </c>
      <c r="C92" s="91">
        <f>'UBS Izolina Mazzei'!C9</f>
        <v>867</v>
      </c>
      <c r="D92" s="18">
        <f t="shared" ref="D92:D99" si="97">C92/$B92</f>
        <v>1.1072796934865901</v>
      </c>
      <c r="E92" s="91" t="e">
        <f>'UBS Izolina Mazzei'!#REF!</f>
        <v>#REF!</v>
      </c>
      <c r="F92" s="18" t="e">
        <f t="shared" ref="F92:F99" si="98">E92/$B92</f>
        <v>#REF!</v>
      </c>
      <c r="G92" s="91" t="e">
        <f>'UBS Izolina Mazzei'!#REF!</f>
        <v>#REF!</v>
      </c>
      <c r="H92" s="18" t="e">
        <f t="shared" ref="H92:L99" si="99">G92/$B92</f>
        <v>#REF!</v>
      </c>
      <c r="I92" s="68" t="e">
        <f t="shared" ref="I92:I99" si="100">SUM(C92,E92,G92)</f>
        <v>#REF!</v>
      </c>
      <c r="J92" s="102" t="e">
        <f t="shared" ref="J92:J99" si="101">((I92/Q92))</f>
        <v>#REF!</v>
      </c>
      <c r="K92" s="91" t="e">
        <f>'UBS Izolina Mazzei'!#REF!</f>
        <v>#REF!</v>
      </c>
      <c r="L92" s="18" t="e">
        <f t="shared" si="99"/>
        <v>#REF!</v>
      </c>
      <c r="M92" s="91" t="e">
        <f>'UBS Izolina Mazzei'!#REF!</f>
        <v>#REF!</v>
      </c>
      <c r="N92" s="18" t="e">
        <f t="shared" ref="N92:N99" si="102">M92/$B92</f>
        <v>#REF!</v>
      </c>
      <c r="O92" s="91" t="e">
        <f>'UBS Izolina Mazzei'!#REF!</f>
        <v>#REF!</v>
      </c>
      <c r="P92" s="18" t="e">
        <f t="shared" ref="P92:P99" si="103">O92/$B92</f>
        <v>#REF!</v>
      </c>
      <c r="Q92" s="669">
        <f t="shared" ref="Q92:Q99" si="104">B92*3</f>
        <v>2349</v>
      </c>
      <c r="R92" s="68" t="e">
        <f t="shared" ref="R92:R99" si="105">SUM(K92,M92,O92)</f>
        <v>#REF!</v>
      </c>
      <c r="S92" s="102" t="e">
        <f t="shared" ref="S92:S99" si="106">R92/($B92*3)</f>
        <v>#REF!</v>
      </c>
    </row>
    <row r="93" spans="1:19" hidden="1" x14ac:dyDescent="0.25">
      <c r="A93" s="77" t="s">
        <v>9</v>
      </c>
      <c r="B93" s="78">
        <f>'UBS Izolina Mazzei'!B10</f>
        <v>117</v>
      </c>
      <c r="C93" s="92">
        <f>'UBS Izolina Mazzei'!C10</f>
        <v>179</v>
      </c>
      <c r="D93" s="103">
        <f t="shared" si="97"/>
        <v>1.5299145299145298</v>
      </c>
      <c r="E93" s="92" t="e">
        <f>'UBS Izolina Mazzei'!#REF!</f>
        <v>#REF!</v>
      </c>
      <c r="F93" s="103" t="e">
        <f t="shared" si="98"/>
        <v>#REF!</v>
      </c>
      <c r="G93" s="92" t="e">
        <f>'UBS Izolina Mazzei'!#REF!</f>
        <v>#REF!</v>
      </c>
      <c r="H93" s="103" t="e">
        <f t="shared" si="99"/>
        <v>#REF!</v>
      </c>
      <c r="I93" s="94" t="e">
        <f t="shared" si="100"/>
        <v>#REF!</v>
      </c>
      <c r="J93" s="104" t="e">
        <f t="shared" si="101"/>
        <v>#REF!</v>
      </c>
      <c r="K93" s="92" t="e">
        <f>'UBS Izolina Mazzei'!#REF!</f>
        <v>#REF!</v>
      </c>
      <c r="L93" s="103" t="e">
        <f t="shared" si="99"/>
        <v>#REF!</v>
      </c>
      <c r="M93" s="92" t="e">
        <f>'UBS Izolina Mazzei'!#REF!</f>
        <v>#REF!</v>
      </c>
      <c r="N93" s="103" t="e">
        <f t="shared" si="102"/>
        <v>#REF!</v>
      </c>
      <c r="O93" s="92" t="e">
        <f>'UBS Izolina Mazzei'!#REF!</f>
        <v>#REF!</v>
      </c>
      <c r="P93" s="103" t="e">
        <f t="shared" si="103"/>
        <v>#REF!</v>
      </c>
      <c r="Q93" s="670">
        <f t="shared" si="104"/>
        <v>351</v>
      </c>
      <c r="R93" s="94" t="e">
        <f t="shared" si="105"/>
        <v>#REF!</v>
      </c>
      <c r="S93" s="104" t="e">
        <f t="shared" si="106"/>
        <v>#REF!</v>
      </c>
    </row>
    <row r="94" spans="1:19" hidden="1" x14ac:dyDescent="0.25">
      <c r="A94" s="77" t="s">
        <v>10</v>
      </c>
      <c r="B94" s="78">
        <f>'UBS Izolina Mazzei'!B12</f>
        <v>1056</v>
      </c>
      <c r="C94" s="92">
        <f>'UBS Izolina Mazzei'!C12</f>
        <v>697</v>
      </c>
      <c r="D94" s="103">
        <f t="shared" si="97"/>
        <v>0.66003787878787878</v>
      </c>
      <c r="E94" s="92" t="e">
        <f>'UBS Izolina Mazzei'!#REF!</f>
        <v>#REF!</v>
      </c>
      <c r="F94" s="103" t="e">
        <f t="shared" si="98"/>
        <v>#REF!</v>
      </c>
      <c r="G94" s="92" t="e">
        <f>'UBS Izolina Mazzei'!#REF!</f>
        <v>#REF!</v>
      </c>
      <c r="H94" s="103" t="e">
        <f t="shared" si="99"/>
        <v>#REF!</v>
      </c>
      <c r="I94" s="94" t="e">
        <f t="shared" si="100"/>
        <v>#REF!</v>
      </c>
      <c r="J94" s="104" t="e">
        <f t="shared" si="101"/>
        <v>#REF!</v>
      </c>
      <c r="K94" s="92" t="e">
        <f>'UBS Izolina Mazzei'!#REF!</f>
        <v>#REF!</v>
      </c>
      <c r="L94" s="103" t="e">
        <f t="shared" si="99"/>
        <v>#REF!</v>
      </c>
      <c r="M94" s="92" t="e">
        <f>'UBS Izolina Mazzei'!#REF!</f>
        <v>#REF!</v>
      </c>
      <c r="N94" s="103" t="e">
        <f t="shared" si="102"/>
        <v>#REF!</v>
      </c>
      <c r="O94" s="92" t="e">
        <f>'UBS Izolina Mazzei'!#REF!</f>
        <v>#REF!</v>
      </c>
      <c r="P94" s="103" t="e">
        <f t="shared" si="103"/>
        <v>#REF!</v>
      </c>
      <c r="Q94" s="670">
        <f t="shared" si="104"/>
        <v>3168</v>
      </c>
      <c r="R94" s="94" t="e">
        <f t="shared" si="105"/>
        <v>#REF!</v>
      </c>
      <c r="S94" s="104" t="e">
        <f t="shared" si="106"/>
        <v>#REF!</v>
      </c>
    </row>
    <row r="95" spans="1:19" hidden="1" x14ac:dyDescent="0.25">
      <c r="A95" s="77" t="s">
        <v>42</v>
      </c>
      <c r="B95" s="78">
        <f>'UBS Izolina Mazzei'!B13</f>
        <v>528</v>
      </c>
      <c r="C95" s="92">
        <f>'UBS Izolina Mazzei'!C13</f>
        <v>388</v>
      </c>
      <c r="D95" s="103">
        <f t="shared" si="97"/>
        <v>0.73484848484848486</v>
      </c>
      <c r="E95" s="92" t="e">
        <f>'UBS Izolina Mazzei'!#REF!</f>
        <v>#REF!</v>
      </c>
      <c r="F95" s="103" t="e">
        <f t="shared" si="98"/>
        <v>#REF!</v>
      </c>
      <c r="G95" s="92" t="e">
        <f>'UBS Izolina Mazzei'!#REF!</f>
        <v>#REF!</v>
      </c>
      <c r="H95" s="103" t="e">
        <f t="shared" si="99"/>
        <v>#REF!</v>
      </c>
      <c r="I95" s="94" t="e">
        <f t="shared" si="100"/>
        <v>#REF!</v>
      </c>
      <c r="J95" s="104" t="e">
        <f t="shared" si="101"/>
        <v>#REF!</v>
      </c>
      <c r="K95" s="92" t="e">
        <f>'UBS Izolina Mazzei'!#REF!</f>
        <v>#REF!</v>
      </c>
      <c r="L95" s="103" t="e">
        <f t="shared" si="99"/>
        <v>#REF!</v>
      </c>
      <c r="M95" s="92" t="e">
        <f>'UBS Izolina Mazzei'!#REF!</f>
        <v>#REF!</v>
      </c>
      <c r="N95" s="103" t="e">
        <f t="shared" si="102"/>
        <v>#REF!</v>
      </c>
      <c r="O95" s="92" t="e">
        <f>'UBS Izolina Mazzei'!#REF!</f>
        <v>#REF!</v>
      </c>
      <c r="P95" s="103" t="e">
        <f t="shared" si="103"/>
        <v>#REF!</v>
      </c>
      <c r="Q95" s="670">
        <f t="shared" si="104"/>
        <v>1584</v>
      </c>
      <c r="R95" s="94" t="e">
        <f t="shared" si="105"/>
        <v>#REF!</v>
      </c>
      <c r="S95" s="104" t="e">
        <f t="shared" si="106"/>
        <v>#REF!</v>
      </c>
    </row>
    <row r="96" spans="1:19" hidden="1" x14ac:dyDescent="0.25">
      <c r="A96" s="55" t="s">
        <v>181</v>
      </c>
      <c r="B96" s="79">
        <f>'UBS Izolina Mazzei'!B14</f>
        <v>125</v>
      </c>
      <c r="C96" s="101">
        <f>'UBS Izolina Mazzei'!C14</f>
        <v>106</v>
      </c>
      <c r="D96" s="57">
        <f t="shared" si="97"/>
        <v>0.84799999999999998</v>
      </c>
      <c r="E96" s="101" t="e">
        <f>'UBS Izolina Mazzei'!#REF!</f>
        <v>#REF!</v>
      </c>
      <c r="F96" s="57" t="e">
        <f t="shared" si="98"/>
        <v>#REF!</v>
      </c>
      <c r="G96" s="101" t="e">
        <f>'UBS Izolina Mazzei'!#REF!</f>
        <v>#REF!</v>
      </c>
      <c r="H96" s="57" t="e">
        <f t="shared" si="99"/>
        <v>#REF!</v>
      </c>
      <c r="I96" s="116" t="e">
        <f t="shared" si="100"/>
        <v>#REF!</v>
      </c>
      <c r="J96" s="163" t="e">
        <f t="shared" si="101"/>
        <v>#REF!</v>
      </c>
      <c r="K96" s="101" t="e">
        <f>'UBS Izolina Mazzei'!#REF!</f>
        <v>#REF!</v>
      </c>
      <c r="L96" s="57" t="e">
        <f t="shared" si="99"/>
        <v>#REF!</v>
      </c>
      <c r="M96" s="101" t="e">
        <f>'UBS Izolina Mazzei'!#REF!</f>
        <v>#REF!</v>
      </c>
      <c r="N96" s="57" t="e">
        <f t="shared" si="102"/>
        <v>#REF!</v>
      </c>
      <c r="O96" s="101" t="e">
        <f>'UBS Izolina Mazzei'!#REF!</f>
        <v>#REF!</v>
      </c>
      <c r="P96" s="57" t="e">
        <f t="shared" si="103"/>
        <v>#REF!</v>
      </c>
      <c r="Q96" s="673">
        <f t="shared" si="104"/>
        <v>375</v>
      </c>
      <c r="R96" s="116" t="e">
        <f t="shared" si="105"/>
        <v>#REF!</v>
      </c>
      <c r="S96" s="163" t="e">
        <f t="shared" si="106"/>
        <v>#REF!</v>
      </c>
    </row>
    <row r="97" spans="1:19" hidden="1" x14ac:dyDescent="0.25">
      <c r="A97" s="180" t="s">
        <v>13</v>
      </c>
      <c r="B97" s="181">
        <f>'UBS Izolina Mazzei'!B15</f>
        <v>662</v>
      </c>
      <c r="C97" s="182">
        <f>'UBS Izolina Mazzei'!C15</f>
        <v>381</v>
      </c>
      <c r="D97" s="183">
        <f t="shared" si="97"/>
        <v>0.57552870090634445</v>
      </c>
      <c r="E97" s="182" t="e">
        <f>'UBS Izolina Mazzei'!#REF!</f>
        <v>#REF!</v>
      </c>
      <c r="F97" s="183" t="e">
        <f t="shared" si="98"/>
        <v>#REF!</v>
      </c>
      <c r="G97" s="182" t="e">
        <f>'UBS Izolina Mazzei'!#REF!</f>
        <v>#REF!</v>
      </c>
      <c r="H97" s="183" t="e">
        <f t="shared" si="99"/>
        <v>#REF!</v>
      </c>
      <c r="I97" s="184" t="e">
        <f t="shared" si="100"/>
        <v>#REF!</v>
      </c>
      <c r="J97" s="185" t="e">
        <f t="shared" si="101"/>
        <v>#REF!</v>
      </c>
      <c r="K97" s="182" t="e">
        <f>'UBS Izolina Mazzei'!#REF!</f>
        <v>#REF!</v>
      </c>
      <c r="L97" s="183" t="e">
        <f t="shared" si="99"/>
        <v>#REF!</v>
      </c>
      <c r="M97" s="182" t="e">
        <f>'UBS Izolina Mazzei'!#REF!</f>
        <v>#REF!</v>
      </c>
      <c r="N97" s="183" t="e">
        <f t="shared" si="102"/>
        <v>#REF!</v>
      </c>
      <c r="O97" s="182" t="e">
        <f>'UBS Izolina Mazzei'!#REF!</f>
        <v>#REF!</v>
      </c>
      <c r="P97" s="183" t="e">
        <f t="shared" si="103"/>
        <v>#REF!</v>
      </c>
      <c r="Q97" s="674">
        <f t="shared" si="104"/>
        <v>1986</v>
      </c>
      <c r="R97" s="184" t="e">
        <f t="shared" si="105"/>
        <v>#REF!</v>
      </c>
      <c r="S97" s="185" t="e">
        <f t="shared" si="106"/>
        <v>#REF!</v>
      </c>
    </row>
    <row r="98" spans="1:19" ht="15.75" hidden="1" thickBot="1" x14ac:dyDescent="0.3">
      <c r="A98" s="187" t="s">
        <v>12</v>
      </c>
      <c r="B98" s="188" t="str">
        <f>'AMA_UBS V Medeiros'!B17</f>
        <v>s/ meta</v>
      </c>
      <c r="C98" s="546"/>
      <c r="D98" s="21" t="e">
        <f t="shared" si="97"/>
        <v>#VALUE!</v>
      </c>
      <c r="E98" s="546"/>
      <c r="F98" s="21" t="e">
        <f t="shared" si="98"/>
        <v>#VALUE!</v>
      </c>
      <c r="G98" s="546">
        <v>0</v>
      </c>
      <c r="H98" s="21" t="e">
        <f t="shared" si="99"/>
        <v>#VALUE!</v>
      </c>
      <c r="I98" s="545">
        <f t="shared" si="100"/>
        <v>0</v>
      </c>
      <c r="J98" s="72" t="e">
        <f t="shared" si="101"/>
        <v>#VALUE!</v>
      </c>
      <c r="K98" s="546"/>
      <c r="L98" s="21" t="e">
        <f t="shared" si="99"/>
        <v>#VALUE!</v>
      </c>
      <c r="M98" s="546"/>
      <c r="N98" s="21" t="e">
        <f t="shared" si="102"/>
        <v>#VALUE!</v>
      </c>
      <c r="O98" s="546"/>
      <c r="P98" s="21" t="e">
        <f t="shared" si="103"/>
        <v>#VALUE!</v>
      </c>
      <c r="Q98" s="675" t="e">
        <f t="shared" si="104"/>
        <v>#VALUE!</v>
      </c>
      <c r="R98" s="545">
        <f t="shared" si="105"/>
        <v>0</v>
      </c>
      <c r="S98" s="72" t="e">
        <f t="shared" si="106"/>
        <v>#VALUE!</v>
      </c>
    </row>
    <row r="99" spans="1:19" ht="15.75" hidden="1" thickBot="1" x14ac:dyDescent="0.3">
      <c r="A99" s="5" t="s">
        <v>7</v>
      </c>
      <c r="B99" s="202">
        <f>SUM(B92:B97)</f>
        <v>3271</v>
      </c>
      <c r="C99" s="7">
        <f>SUM(C92:C97)</f>
        <v>2618</v>
      </c>
      <c r="D99" s="21">
        <f t="shared" si="97"/>
        <v>0.80036686028737392</v>
      </c>
      <c r="E99" s="7" t="e">
        <f>SUM(E92:E97)</f>
        <v>#REF!</v>
      </c>
      <c r="F99" s="21" t="e">
        <f t="shared" si="98"/>
        <v>#REF!</v>
      </c>
      <c r="G99" s="7" t="e">
        <f>SUM(G92:G97)</f>
        <v>#REF!</v>
      </c>
      <c r="H99" s="21" t="e">
        <f t="shared" si="99"/>
        <v>#REF!</v>
      </c>
      <c r="I99" s="71" t="e">
        <f t="shared" si="100"/>
        <v>#REF!</v>
      </c>
      <c r="J99" s="72" t="e">
        <f t="shared" si="101"/>
        <v>#REF!</v>
      </c>
      <c r="K99" s="7" t="e">
        <f>SUM(K92:K97)</f>
        <v>#REF!</v>
      </c>
      <c r="L99" s="21" t="e">
        <f t="shared" si="99"/>
        <v>#REF!</v>
      </c>
      <c r="M99" s="7" t="e">
        <f t="shared" ref="M99" si="107">SUM(M92:M97)</f>
        <v>#REF!</v>
      </c>
      <c r="N99" s="21" t="e">
        <f t="shared" si="102"/>
        <v>#REF!</v>
      </c>
      <c r="O99" s="7" t="e">
        <f t="shared" ref="O99" si="108">SUM(O92:O97)</f>
        <v>#REF!</v>
      </c>
      <c r="P99" s="21" t="e">
        <f t="shared" si="103"/>
        <v>#REF!</v>
      </c>
      <c r="Q99" s="672">
        <f t="shared" si="104"/>
        <v>9813</v>
      </c>
      <c r="R99" s="71" t="e">
        <f t="shared" si="105"/>
        <v>#REF!</v>
      </c>
      <c r="S99" s="72" t="e">
        <f t="shared" si="106"/>
        <v>#REF!</v>
      </c>
    </row>
    <row r="100" spans="1:19" hidden="1" x14ac:dyDescent="0.25"/>
    <row r="101" spans="1:19" ht="15.75" hidden="1" x14ac:dyDescent="0.25">
      <c r="A101" s="1000" t="s">
        <v>273</v>
      </c>
      <c r="B101" s="1001"/>
      <c r="C101" s="1001"/>
      <c r="D101" s="1001"/>
      <c r="E101" s="1001"/>
      <c r="F101" s="1001"/>
      <c r="G101" s="1001"/>
      <c r="H101" s="1001"/>
      <c r="I101" s="1001"/>
      <c r="J101" s="1001"/>
      <c r="K101" s="1001"/>
      <c r="L101" s="1001"/>
      <c r="M101" s="1001"/>
      <c r="N101" s="1001"/>
      <c r="O101" s="1001"/>
      <c r="P101" s="1001"/>
      <c r="Q101" s="1001"/>
      <c r="R101" s="1001"/>
      <c r="S101" s="1001"/>
    </row>
    <row r="102" spans="1:19" ht="34.5" hidden="1" thickBot="1" x14ac:dyDescent="0.3">
      <c r="A102" s="74" t="s">
        <v>14</v>
      </c>
      <c r="B102" s="141" t="s">
        <v>15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86" t="s">
        <v>193</v>
      </c>
      <c r="J102" s="12" t="s">
        <v>192</v>
      </c>
      <c r="K102" s="207" t="s">
        <v>5</v>
      </c>
      <c r="L102" s="208" t="s">
        <v>1</v>
      </c>
      <c r="M102" s="209" t="s">
        <v>190</v>
      </c>
      <c r="N102" s="210" t="s">
        <v>1</v>
      </c>
      <c r="O102" s="209" t="s">
        <v>191</v>
      </c>
      <c r="P102" s="210" t="s">
        <v>1</v>
      </c>
      <c r="Q102" s="553" t="s">
        <v>355</v>
      </c>
      <c r="R102" s="86" t="s">
        <v>193</v>
      </c>
      <c r="S102" s="12" t="s">
        <v>192</v>
      </c>
    </row>
    <row r="103" spans="1:19" ht="15.75" hidden="1" thickTop="1" x14ac:dyDescent="0.25">
      <c r="A103" s="77" t="s">
        <v>8</v>
      </c>
      <c r="B103" s="76">
        <f>'UBS Jardim Japão'!B9</f>
        <v>522</v>
      </c>
      <c r="C103" s="91">
        <f>'UBS Jardim Japão'!C9</f>
        <v>618</v>
      </c>
      <c r="D103" s="18">
        <f t="shared" ref="D103:D108" si="109">C103/$B103</f>
        <v>1.1839080459770115</v>
      </c>
      <c r="E103" s="91" t="e">
        <f>'UBS Jardim Japão'!#REF!</f>
        <v>#REF!</v>
      </c>
      <c r="F103" s="18" t="e">
        <f t="shared" ref="F103:F108" si="110">E103/$B103</f>
        <v>#REF!</v>
      </c>
      <c r="G103" s="91" t="e">
        <f>'UBS Jardim Japão'!#REF!</f>
        <v>#REF!</v>
      </c>
      <c r="H103" s="18" t="e">
        <f t="shared" ref="H103:L108" si="111">G103/$B103</f>
        <v>#REF!</v>
      </c>
      <c r="I103" s="68" t="e">
        <f t="shared" ref="I103:I108" si="112">SUM(C103,E103,G103)</f>
        <v>#REF!</v>
      </c>
      <c r="J103" s="102" t="e">
        <f t="shared" ref="J103:J108" si="113">((I103/Q103))</f>
        <v>#REF!</v>
      </c>
      <c r="K103" s="91" t="e">
        <f>'UBS Jardim Japão'!#REF!</f>
        <v>#REF!</v>
      </c>
      <c r="L103" s="18" t="e">
        <f t="shared" si="111"/>
        <v>#REF!</v>
      </c>
      <c r="M103" s="91" t="e">
        <f>'UBS Jardim Japão'!#REF!</f>
        <v>#REF!</v>
      </c>
      <c r="N103" s="18" t="e">
        <f t="shared" ref="N103:N108" si="114">M103/$B103</f>
        <v>#REF!</v>
      </c>
      <c r="O103" s="91" t="e">
        <f>'UBS Jardim Japão'!#REF!</f>
        <v>#REF!</v>
      </c>
      <c r="P103" s="18" t="e">
        <f t="shared" ref="P103:P108" si="115">O103/$B103</f>
        <v>#REF!</v>
      </c>
      <c r="Q103" s="669">
        <f t="shared" ref="Q103:Q108" si="116">B103*3</f>
        <v>1566</v>
      </c>
      <c r="R103" s="68" t="e">
        <f t="shared" ref="R103:R108" si="117">SUM(K103,M103,O103)</f>
        <v>#REF!</v>
      </c>
      <c r="S103" s="102" t="e">
        <f t="shared" ref="S103:S108" si="118">R103/($B103*3)</f>
        <v>#REF!</v>
      </c>
    </row>
    <row r="104" spans="1:19" hidden="1" x14ac:dyDescent="0.25">
      <c r="A104" s="77" t="s">
        <v>9</v>
      </c>
      <c r="B104" s="78">
        <f>'UBS Jardim Japão'!B10</f>
        <v>78</v>
      </c>
      <c r="C104" s="92">
        <f>'UBS Jardim Japão'!C10</f>
        <v>119</v>
      </c>
      <c r="D104" s="103">
        <f t="shared" si="109"/>
        <v>1.5256410256410255</v>
      </c>
      <c r="E104" s="92" t="e">
        <f>'UBS Jardim Japão'!#REF!</f>
        <v>#REF!</v>
      </c>
      <c r="F104" s="103" t="e">
        <f t="shared" si="110"/>
        <v>#REF!</v>
      </c>
      <c r="G104" s="92" t="e">
        <f>'UBS Jardim Japão'!#REF!</f>
        <v>#REF!</v>
      </c>
      <c r="H104" s="103" t="e">
        <f t="shared" si="111"/>
        <v>#REF!</v>
      </c>
      <c r="I104" s="94" t="e">
        <f t="shared" si="112"/>
        <v>#REF!</v>
      </c>
      <c r="J104" s="104" t="e">
        <f t="shared" si="113"/>
        <v>#REF!</v>
      </c>
      <c r="K104" s="92" t="e">
        <f>'UBS Jardim Japão'!#REF!</f>
        <v>#REF!</v>
      </c>
      <c r="L104" s="103" t="e">
        <f t="shared" si="111"/>
        <v>#REF!</v>
      </c>
      <c r="M104" s="92" t="e">
        <f>'UBS Jardim Japão'!#REF!</f>
        <v>#REF!</v>
      </c>
      <c r="N104" s="103" t="e">
        <f t="shared" si="114"/>
        <v>#REF!</v>
      </c>
      <c r="O104" s="92" t="e">
        <f>'UBS Jardim Japão'!#REF!</f>
        <v>#REF!</v>
      </c>
      <c r="P104" s="103" t="e">
        <f t="shared" si="115"/>
        <v>#REF!</v>
      </c>
      <c r="Q104" s="670">
        <f t="shared" si="116"/>
        <v>234</v>
      </c>
      <c r="R104" s="94" t="e">
        <f t="shared" si="117"/>
        <v>#REF!</v>
      </c>
      <c r="S104" s="104" t="e">
        <f t="shared" si="118"/>
        <v>#REF!</v>
      </c>
    </row>
    <row r="105" spans="1:19" hidden="1" x14ac:dyDescent="0.25">
      <c r="A105" s="77" t="s">
        <v>10</v>
      </c>
      <c r="B105" s="78">
        <f>'UBS Jardim Japão'!B12</f>
        <v>1056</v>
      </c>
      <c r="C105" s="92">
        <f>'UBS Jardim Japão'!C12</f>
        <v>1059</v>
      </c>
      <c r="D105" s="103">
        <f t="shared" si="109"/>
        <v>1.0028409090909092</v>
      </c>
      <c r="E105" s="92" t="e">
        <f>'UBS Jardim Japão'!#REF!</f>
        <v>#REF!</v>
      </c>
      <c r="F105" s="103" t="e">
        <f t="shared" si="110"/>
        <v>#REF!</v>
      </c>
      <c r="G105" s="92" t="e">
        <f>'UBS Jardim Japão'!#REF!</f>
        <v>#REF!</v>
      </c>
      <c r="H105" s="103" t="e">
        <f t="shared" si="111"/>
        <v>#REF!</v>
      </c>
      <c r="I105" s="94" t="e">
        <f t="shared" si="112"/>
        <v>#REF!</v>
      </c>
      <c r="J105" s="104" t="e">
        <f t="shared" si="113"/>
        <v>#REF!</v>
      </c>
      <c r="K105" s="92" t="e">
        <f>'UBS Jardim Japão'!#REF!</f>
        <v>#REF!</v>
      </c>
      <c r="L105" s="103" t="e">
        <f t="shared" si="111"/>
        <v>#REF!</v>
      </c>
      <c r="M105" s="92" t="e">
        <f>'UBS Jardim Japão'!#REF!</f>
        <v>#REF!</v>
      </c>
      <c r="N105" s="103" t="e">
        <f t="shared" si="114"/>
        <v>#REF!</v>
      </c>
      <c r="O105" s="92" t="e">
        <f>'UBS Jardim Japão'!#REF!</f>
        <v>#REF!</v>
      </c>
      <c r="P105" s="103" t="e">
        <f t="shared" si="115"/>
        <v>#REF!</v>
      </c>
      <c r="Q105" s="670">
        <f t="shared" si="116"/>
        <v>3168</v>
      </c>
      <c r="R105" s="94" t="e">
        <f t="shared" si="117"/>
        <v>#REF!</v>
      </c>
      <c r="S105" s="104" t="e">
        <f t="shared" si="118"/>
        <v>#REF!</v>
      </c>
    </row>
    <row r="106" spans="1:19" hidden="1" x14ac:dyDescent="0.25">
      <c r="A106" s="77" t="s">
        <v>42</v>
      </c>
      <c r="B106" s="78">
        <f>'UBS Jardim Japão'!B13</f>
        <v>528</v>
      </c>
      <c r="C106" s="92">
        <f>'UBS Jardim Japão'!C13</f>
        <v>384</v>
      </c>
      <c r="D106" s="103">
        <f t="shared" si="109"/>
        <v>0.72727272727272729</v>
      </c>
      <c r="E106" s="92" t="e">
        <f>'UBS Jardim Japão'!#REF!</f>
        <v>#REF!</v>
      </c>
      <c r="F106" s="103" t="e">
        <f t="shared" si="110"/>
        <v>#REF!</v>
      </c>
      <c r="G106" s="92" t="e">
        <f>'UBS Jardim Japão'!#REF!</f>
        <v>#REF!</v>
      </c>
      <c r="H106" s="103" t="e">
        <f t="shared" si="111"/>
        <v>#REF!</v>
      </c>
      <c r="I106" s="94" t="e">
        <f t="shared" si="112"/>
        <v>#REF!</v>
      </c>
      <c r="J106" s="104" t="e">
        <f t="shared" si="113"/>
        <v>#REF!</v>
      </c>
      <c r="K106" s="92" t="e">
        <f>'UBS Jardim Japão'!#REF!</f>
        <v>#REF!</v>
      </c>
      <c r="L106" s="103" t="e">
        <f t="shared" si="111"/>
        <v>#REF!</v>
      </c>
      <c r="M106" s="92" t="e">
        <f>'UBS Jardim Japão'!#REF!</f>
        <v>#REF!</v>
      </c>
      <c r="N106" s="103" t="e">
        <f t="shared" si="114"/>
        <v>#REF!</v>
      </c>
      <c r="O106" s="92" t="e">
        <f>'UBS Jardim Japão'!#REF!</f>
        <v>#REF!</v>
      </c>
      <c r="P106" s="103" t="e">
        <f t="shared" si="115"/>
        <v>#REF!</v>
      </c>
      <c r="Q106" s="670">
        <f t="shared" si="116"/>
        <v>1584</v>
      </c>
      <c r="R106" s="94" t="e">
        <f t="shared" si="117"/>
        <v>#REF!</v>
      </c>
      <c r="S106" s="104" t="e">
        <f t="shared" si="118"/>
        <v>#REF!</v>
      </c>
    </row>
    <row r="107" spans="1:19" ht="15.75" hidden="1" thickBot="1" x14ac:dyDescent="0.3">
      <c r="A107" s="96" t="s">
        <v>13</v>
      </c>
      <c r="B107" s="145">
        <f>'UBS Jardim Japão'!B15</f>
        <v>792</v>
      </c>
      <c r="C107" s="97">
        <f>'UBS Jardim Japão'!C15</f>
        <v>609</v>
      </c>
      <c r="D107" s="107">
        <f t="shared" si="109"/>
        <v>0.76893939393939392</v>
      </c>
      <c r="E107" s="97" t="e">
        <f>'UBS Jardim Japão'!#REF!</f>
        <v>#REF!</v>
      </c>
      <c r="F107" s="107" t="e">
        <f t="shared" si="110"/>
        <v>#REF!</v>
      </c>
      <c r="G107" s="97" t="e">
        <f>'UBS Jardim Japão'!#REF!</f>
        <v>#REF!</v>
      </c>
      <c r="H107" s="107" t="e">
        <f t="shared" si="111"/>
        <v>#REF!</v>
      </c>
      <c r="I107" s="99" t="e">
        <f t="shared" si="112"/>
        <v>#REF!</v>
      </c>
      <c r="J107" s="108" t="e">
        <f t="shared" si="113"/>
        <v>#REF!</v>
      </c>
      <c r="K107" s="97" t="e">
        <f>'UBS Jardim Japão'!#REF!</f>
        <v>#REF!</v>
      </c>
      <c r="L107" s="107" t="e">
        <f t="shared" si="111"/>
        <v>#REF!</v>
      </c>
      <c r="M107" s="97" t="e">
        <f>'UBS Jardim Japão'!#REF!</f>
        <v>#REF!</v>
      </c>
      <c r="N107" s="107" t="e">
        <f t="shared" si="114"/>
        <v>#REF!</v>
      </c>
      <c r="O107" s="97" t="e">
        <f>'UBS Jardim Japão'!#REF!</f>
        <v>#REF!</v>
      </c>
      <c r="P107" s="107" t="e">
        <f t="shared" si="115"/>
        <v>#REF!</v>
      </c>
      <c r="Q107" s="671">
        <f t="shared" si="116"/>
        <v>2376</v>
      </c>
      <c r="R107" s="99" t="e">
        <f t="shared" si="117"/>
        <v>#REF!</v>
      </c>
      <c r="S107" s="108" t="e">
        <f t="shared" si="118"/>
        <v>#REF!</v>
      </c>
    </row>
    <row r="108" spans="1:19" ht="15.75" hidden="1" thickBot="1" x14ac:dyDescent="0.3">
      <c r="A108" s="5" t="s">
        <v>7</v>
      </c>
      <c r="B108" s="202">
        <f>SUM(B103:B107)</f>
        <v>2976</v>
      </c>
      <c r="C108" s="7">
        <f>SUM(C103:C107)</f>
        <v>2789</v>
      </c>
      <c r="D108" s="21">
        <f t="shared" si="109"/>
        <v>0.93716397849462363</v>
      </c>
      <c r="E108" s="7" t="e">
        <f>SUM(E103:E107)</f>
        <v>#REF!</v>
      </c>
      <c r="F108" s="21" t="e">
        <f t="shared" si="110"/>
        <v>#REF!</v>
      </c>
      <c r="G108" s="7" t="e">
        <f>SUM(G103:G107)</f>
        <v>#REF!</v>
      </c>
      <c r="H108" s="21" t="e">
        <f t="shared" si="111"/>
        <v>#REF!</v>
      </c>
      <c r="I108" s="71" t="e">
        <f t="shared" si="112"/>
        <v>#REF!</v>
      </c>
      <c r="J108" s="72" t="e">
        <f t="shared" si="113"/>
        <v>#REF!</v>
      </c>
      <c r="K108" s="7" t="e">
        <f>SUM(K103:K107)</f>
        <v>#REF!</v>
      </c>
      <c r="L108" s="21" t="e">
        <f t="shared" si="111"/>
        <v>#REF!</v>
      </c>
      <c r="M108" s="7" t="e">
        <f t="shared" ref="M108" si="119">SUM(M103:M107)</f>
        <v>#REF!</v>
      </c>
      <c r="N108" s="21" t="e">
        <f t="shared" si="114"/>
        <v>#REF!</v>
      </c>
      <c r="O108" s="7" t="e">
        <f t="shared" ref="O108" si="120">SUM(O103:O107)</f>
        <v>#REF!</v>
      </c>
      <c r="P108" s="21" t="e">
        <f t="shared" si="115"/>
        <v>#REF!</v>
      </c>
      <c r="Q108" s="672">
        <f t="shared" si="116"/>
        <v>8928</v>
      </c>
      <c r="R108" s="71" t="e">
        <f t="shared" si="117"/>
        <v>#REF!</v>
      </c>
      <c r="S108" s="72" t="e">
        <f t="shared" si="118"/>
        <v>#REF!</v>
      </c>
    </row>
    <row r="109" spans="1:19" hidden="1" x14ac:dyDescent="0.25"/>
    <row r="110" spans="1:19" ht="15.75" hidden="1" x14ac:dyDescent="0.25">
      <c r="A110" s="1000" t="s">
        <v>275</v>
      </c>
      <c r="B110" s="1001"/>
      <c r="C110" s="1001"/>
      <c r="D110" s="1001"/>
      <c r="E110" s="1001"/>
      <c r="F110" s="1001"/>
      <c r="G110" s="1001"/>
      <c r="H110" s="1001"/>
      <c r="I110" s="1001"/>
      <c r="J110" s="1001"/>
      <c r="K110" s="1001"/>
      <c r="L110" s="1001"/>
      <c r="M110" s="1001"/>
      <c r="N110" s="1001"/>
      <c r="O110" s="1001"/>
      <c r="P110" s="1001"/>
      <c r="Q110" s="1001"/>
      <c r="R110" s="1001"/>
      <c r="S110" s="1001"/>
    </row>
    <row r="111" spans="1:19" ht="34.5" hidden="1" thickBot="1" x14ac:dyDescent="0.3">
      <c r="A111" s="74" t="s">
        <v>14</v>
      </c>
      <c r="B111" s="141" t="s">
        <v>15</v>
      </c>
      <c r="C111" s="207" t="s">
        <v>2</v>
      </c>
      <c r="D111" s="208" t="s">
        <v>1</v>
      </c>
      <c r="E111" s="207" t="s">
        <v>3</v>
      </c>
      <c r="F111" s="208" t="s">
        <v>1</v>
      </c>
      <c r="G111" s="207" t="s">
        <v>4</v>
      </c>
      <c r="H111" s="208" t="s">
        <v>1</v>
      </c>
      <c r="I111" s="86" t="s">
        <v>193</v>
      </c>
      <c r="J111" s="12" t="s">
        <v>192</v>
      </c>
      <c r="K111" s="207" t="s">
        <v>5</v>
      </c>
      <c r="L111" s="208" t="s">
        <v>1</v>
      </c>
      <c r="M111" s="209" t="s">
        <v>190</v>
      </c>
      <c r="N111" s="210" t="s">
        <v>1</v>
      </c>
      <c r="O111" s="209" t="s">
        <v>191</v>
      </c>
      <c r="P111" s="210" t="s">
        <v>1</v>
      </c>
      <c r="Q111" s="553" t="s">
        <v>355</v>
      </c>
      <c r="R111" s="86" t="s">
        <v>193</v>
      </c>
      <c r="S111" s="12" t="s">
        <v>192</v>
      </c>
    </row>
    <row r="112" spans="1:19" ht="15.75" hidden="1" thickTop="1" x14ac:dyDescent="0.25">
      <c r="A112" s="8" t="s">
        <v>150</v>
      </c>
      <c r="B112" s="1048">
        <f>'EMAD na UBS JD JAPÃO'!$B$9</f>
        <v>220</v>
      </c>
      <c r="C112" s="1025">
        <f>'EMAD na UBS JD JAPÃO'!$C$9</f>
        <v>197</v>
      </c>
      <c r="D112" s="1028">
        <f t="shared" ref="D112:D115" si="121">C112/$B112</f>
        <v>0.8954545454545455</v>
      </c>
      <c r="E112" s="1025" t="e">
        <f>'EMAD na UBS JD JAPÃO'!#REF!</f>
        <v>#REF!</v>
      </c>
      <c r="F112" s="1028" t="e">
        <f t="shared" ref="F112:F115" si="122">E112/$B112</f>
        <v>#REF!</v>
      </c>
      <c r="G112" s="1025" t="e">
        <f>'EMAD na UBS JD JAPÃO'!#REF!</f>
        <v>#REF!</v>
      </c>
      <c r="H112" s="1028" t="e">
        <f t="shared" ref="H112:L115" si="123">G112/$B112</f>
        <v>#REF!</v>
      </c>
      <c r="I112" s="1031" t="e">
        <f t="shared" ref="I112:I116" si="124">SUM(C112,E112,G112)</f>
        <v>#REF!</v>
      </c>
      <c r="J112" s="1045" t="e">
        <f t="shared" ref="J112:J116" si="125">((I112/Q112))</f>
        <v>#REF!</v>
      </c>
      <c r="K112" s="1025" t="e">
        <f>'EMAD na UBS JD JAPÃO'!#REF!</f>
        <v>#REF!</v>
      </c>
      <c r="L112" s="1028" t="e">
        <f t="shared" si="123"/>
        <v>#REF!</v>
      </c>
      <c r="M112" s="1025" t="e">
        <f>'EMAD na UBS JD JAPÃO'!#REF!</f>
        <v>#REF!</v>
      </c>
      <c r="N112" s="1028" t="e">
        <f t="shared" ref="N112:N115" si="126">M112/$B112</f>
        <v>#REF!</v>
      </c>
      <c r="O112" s="1025" t="e">
        <f>'EMAD na UBS JD JAPÃO'!#REF!</f>
        <v>#REF!</v>
      </c>
      <c r="P112" s="1028" t="e">
        <f t="shared" ref="P112:P115" si="127">O112/$B112</f>
        <v>#REF!</v>
      </c>
      <c r="Q112" s="1051">
        <f t="shared" ref="Q112:Q116" si="128">B112*3</f>
        <v>660</v>
      </c>
      <c r="R112" s="1031" t="e">
        <f t="shared" ref="R112:R116" si="129">SUM(K112,M112,O112)</f>
        <v>#REF!</v>
      </c>
      <c r="S112" s="1045" t="e">
        <f>R112/($B112*3)</f>
        <v>#REF!</v>
      </c>
    </row>
    <row r="113" spans="1:19" hidden="1" x14ac:dyDescent="0.25">
      <c r="A113" s="8" t="s">
        <v>151</v>
      </c>
      <c r="B113" s="1049"/>
      <c r="C113" s="1026"/>
      <c r="D113" s="1029" t="e">
        <f t="shared" si="121"/>
        <v>#DIV/0!</v>
      </c>
      <c r="E113" s="1026"/>
      <c r="F113" s="1029" t="e">
        <f t="shared" si="122"/>
        <v>#DIV/0!</v>
      </c>
      <c r="G113" s="1026"/>
      <c r="H113" s="1029" t="e">
        <f t="shared" si="123"/>
        <v>#DIV/0!</v>
      </c>
      <c r="I113" s="1032">
        <f t="shared" si="124"/>
        <v>0</v>
      </c>
      <c r="J113" s="1046" t="e">
        <f t="shared" si="125"/>
        <v>#DIV/0!</v>
      </c>
      <c r="K113" s="1026"/>
      <c r="L113" s="1029" t="e">
        <f t="shared" si="123"/>
        <v>#DIV/0!</v>
      </c>
      <c r="M113" s="1026"/>
      <c r="N113" s="1029" t="e">
        <f t="shared" si="126"/>
        <v>#DIV/0!</v>
      </c>
      <c r="O113" s="1026"/>
      <c r="P113" s="1029" t="e">
        <f t="shared" si="127"/>
        <v>#DIV/0!</v>
      </c>
      <c r="Q113" s="1052">
        <f t="shared" si="128"/>
        <v>0</v>
      </c>
      <c r="R113" s="1032">
        <f t="shared" si="129"/>
        <v>0</v>
      </c>
      <c r="S113" s="1046" t="e">
        <f>R113/($B113*3)</f>
        <v>#DIV/0!</v>
      </c>
    </row>
    <row r="114" spans="1:19" hidden="1" x14ac:dyDescent="0.25">
      <c r="A114" s="8" t="s">
        <v>154</v>
      </c>
      <c r="B114" s="1049"/>
      <c r="C114" s="1026"/>
      <c r="D114" s="1029" t="e">
        <f t="shared" si="121"/>
        <v>#DIV/0!</v>
      </c>
      <c r="E114" s="1026"/>
      <c r="F114" s="1029" t="e">
        <f t="shared" si="122"/>
        <v>#DIV/0!</v>
      </c>
      <c r="G114" s="1026"/>
      <c r="H114" s="1029" t="e">
        <f t="shared" si="123"/>
        <v>#DIV/0!</v>
      </c>
      <c r="I114" s="1032">
        <f t="shared" si="124"/>
        <v>0</v>
      </c>
      <c r="J114" s="1046" t="e">
        <f t="shared" si="125"/>
        <v>#DIV/0!</v>
      </c>
      <c r="K114" s="1026"/>
      <c r="L114" s="1029" t="e">
        <f t="shared" si="123"/>
        <v>#DIV/0!</v>
      </c>
      <c r="M114" s="1026"/>
      <c r="N114" s="1029" t="e">
        <f t="shared" si="126"/>
        <v>#DIV/0!</v>
      </c>
      <c r="O114" s="1026"/>
      <c r="P114" s="1029" t="e">
        <f t="shared" si="127"/>
        <v>#DIV/0!</v>
      </c>
      <c r="Q114" s="1052">
        <f t="shared" si="128"/>
        <v>0</v>
      </c>
      <c r="R114" s="1032">
        <f t="shared" si="129"/>
        <v>0</v>
      </c>
      <c r="S114" s="1046" t="e">
        <f>R114/($B114*3)</f>
        <v>#DIV/0!</v>
      </c>
    </row>
    <row r="115" spans="1:19" ht="15.75" hidden="1" thickBot="1" x14ac:dyDescent="0.3">
      <c r="A115" s="96" t="s">
        <v>152</v>
      </c>
      <c r="B115" s="1050"/>
      <c r="C115" s="1027"/>
      <c r="D115" s="1030" t="e">
        <f t="shared" si="121"/>
        <v>#DIV/0!</v>
      </c>
      <c r="E115" s="1027"/>
      <c r="F115" s="1030" t="e">
        <f t="shared" si="122"/>
        <v>#DIV/0!</v>
      </c>
      <c r="G115" s="1027"/>
      <c r="H115" s="1030" t="e">
        <f t="shared" si="123"/>
        <v>#DIV/0!</v>
      </c>
      <c r="I115" s="1033">
        <f t="shared" si="124"/>
        <v>0</v>
      </c>
      <c r="J115" s="1047" t="e">
        <f t="shared" si="125"/>
        <v>#DIV/0!</v>
      </c>
      <c r="K115" s="1027"/>
      <c r="L115" s="1030" t="e">
        <f t="shared" si="123"/>
        <v>#DIV/0!</v>
      </c>
      <c r="M115" s="1027"/>
      <c r="N115" s="1030" t="e">
        <f t="shared" si="126"/>
        <v>#DIV/0!</v>
      </c>
      <c r="O115" s="1027"/>
      <c r="P115" s="1030" t="e">
        <f t="shared" si="127"/>
        <v>#DIV/0!</v>
      </c>
      <c r="Q115" s="1053">
        <f t="shared" si="128"/>
        <v>0</v>
      </c>
      <c r="R115" s="1033">
        <f t="shared" si="129"/>
        <v>0</v>
      </c>
      <c r="S115" s="1047" t="e">
        <f>R115/($B115*3)</f>
        <v>#DIV/0!</v>
      </c>
    </row>
    <row r="116" spans="1:19" ht="15.75" hidden="1" thickBot="1" x14ac:dyDescent="0.3">
      <c r="A116" s="5" t="s">
        <v>7</v>
      </c>
      <c r="B116" s="202">
        <f>SUM(B112:B115)</f>
        <v>220</v>
      </c>
      <c r="C116" s="7">
        <f>SUM(C112:C115)</f>
        <v>197</v>
      </c>
      <c r="D116" s="21">
        <f>((C116/$B$28))-1</f>
        <v>4.0512820512820511</v>
      </c>
      <c r="E116" s="7" t="e">
        <f>SUM(E112:E115)</f>
        <v>#REF!</v>
      </c>
      <c r="F116" s="21" t="e">
        <f>((E116/$B$28))-1</f>
        <v>#REF!</v>
      </c>
      <c r="G116" s="7" t="e">
        <f>SUM(G112:G115)</f>
        <v>#REF!</v>
      </c>
      <c r="H116" s="21" t="e">
        <f>((G116/$B$28))-1</f>
        <v>#REF!</v>
      </c>
      <c r="I116" s="71" t="e">
        <f t="shared" si="124"/>
        <v>#REF!</v>
      </c>
      <c r="J116" s="72" t="e">
        <f t="shared" si="125"/>
        <v>#REF!</v>
      </c>
      <c r="K116" s="7" t="e">
        <f>SUM(K112:K115)</f>
        <v>#REF!</v>
      </c>
      <c r="L116" s="21" t="e">
        <f>((K116/$B$28))-1</f>
        <v>#REF!</v>
      </c>
      <c r="M116" s="7" t="e">
        <f t="shared" ref="M116" si="130">SUM(M112:M115)</f>
        <v>#REF!</v>
      </c>
      <c r="N116" s="21" t="e">
        <f t="shared" ref="N116" si="131">((M116/$B$28))-1</f>
        <v>#REF!</v>
      </c>
      <c r="O116" s="7" t="e">
        <f t="shared" ref="O116" si="132">SUM(O112:O115)</f>
        <v>#REF!</v>
      </c>
      <c r="P116" s="21" t="e">
        <f t="shared" ref="P116" si="133">((O116/$B$28))-1</f>
        <v>#REF!</v>
      </c>
      <c r="Q116" s="672">
        <f t="shared" si="128"/>
        <v>660</v>
      </c>
      <c r="R116" s="71" t="e">
        <f t="shared" si="129"/>
        <v>#REF!</v>
      </c>
      <c r="S116" s="72" t="e">
        <f>R116/($B116*3)</f>
        <v>#REF!</v>
      </c>
    </row>
    <row r="117" spans="1:19" hidden="1" x14ac:dyDescent="0.25"/>
    <row r="118" spans="1:19" ht="15.75" hidden="1" x14ac:dyDescent="0.25">
      <c r="A118" s="1000" t="s">
        <v>276</v>
      </c>
      <c r="B118" s="1001"/>
      <c r="C118" s="1001"/>
      <c r="D118" s="1001"/>
      <c r="E118" s="1001"/>
      <c r="F118" s="1001"/>
      <c r="G118" s="1001"/>
      <c r="H118" s="1001"/>
      <c r="I118" s="1001"/>
      <c r="J118" s="1001"/>
      <c r="K118" s="1001"/>
      <c r="L118" s="1001"/>
      <c r="M118" s="1001"/>
      <c r="N118" s="1001"/>
      <c r="O118" s="1001"/>
      <c r="P118" s="1001"/>
      <c r="Q118" s="1001"/>
      <c r="R118" s="1001"/>
      <c r="S118" s="1001"/>
    </row>
    <row r="119" spans="1:19" ht="34.5" hidden="1" thickBot="1" x14ac:dyDescent="0.3">
      <c r="A119" s="74" t="s">
        <v>14</v>
      </c>
      <c r="B119" s="141" t="s">
        <v>15</v>
      </c>
      <c r="C119" s="207" t="s">
        <v>2</v>
      </c>
      <c r="D119" s="208" t="s">
        <v>1</v>
      </c>
      <c r="E119" s="207" t="s">
        <v>3</v>
      </c>
      <c r="F119" s="208" t="s">
        <v>1</v>
      </c>
      <c r="G119" s="207" t="s">
        <v>4</v>
      </c>
      <c r="H119" s="208" t="s">
        <v>1</v>
      </c>
      <c r="I119" s="86" t="s">
        <v>193</v>
      </c>
      <c r="J119" s="12" t="s">
        <v>192</v>
      </c>
      <c r="K119" s="207" t="s">
        <v>5</v>
      </c>
      <c r="L119" s="208" t="s">
        <v>1</v>
      </c>
      <c r="M119" s="209" t="s">
        <v>190</v>
      </c>
      <c r="N119" s="210" t="s">
        <v>1</v>
      </c>
      <c r="O119" s="209" t="s">
        <v>191</v>
      </c>
      <c r="P119" s="210" t="s">
        <v>1</v>
      </c>
      <c r="Q119" s="553" t="s">
        <v>355</v>
      </c>
      <c r="R119" s="86" t="s">
        <v>193</v>
      </c>
      <c r="S119" s="12" t="s">
        <v>192</v>
      </c>
    </row>
    <row r="120" spans="1:19" ht="15.75" hidden="1" thickTop="1" x14ac:dyDescent="0.25">
      <c r="A120" s="77" t="s">
        <v>8</v>
      </c>
      <c r="B120" s="76">
        <f>'UBS Vila Ede'!B9</f>
        <v>783</v>
      </c>
      <c r="C120" s="91">
        <f>'UBS Vila Ede'!C9</f>
        <v>835</v>
      </c>
      <c r="D120" s="18">
        <f t="shared" ref="D120:D126" si="134">C120/$B120</f>
        <v>1.066411238825032</v>
      </c>
      <c r="E120" s="91" t="e">
        <f>'UBS Vila Ede'!#REF!</f>
        <v>#REF!</v>
      </c>
      <c r="F120" s="18" t="e">
        <f t="shared" ref="F120:F126" si="135">E120/$B120</f>
        <v>#REF!</v>
      </c>
      <c r="G120" s="91" t="e">
        <f>'UBS Vila Ede'!#REF!</f>
        <v>#REF!</v>
      </c>
      <c r="H120" s="18" t="e">
        <f t="shared" ref="H120:L126" si="136">G120/$B120</f>
        <v>#REF!</v>
      </c>
      <c r="I120" s="68" t="e">
        <f t="shared" ref="I120:I126" si="137">SUM(C120,E120,G120)</f>
        <v>#REF!</v>
      </c>
      <c r="J120" s="102" t="e">
        <f t="shared" ref="J120:J126" si="138">((I120/Q120))</f>
        <v>#REF!</v>
      </c>
      <c r="K120" s="91" t="e">
        <f>'UBS Vila Ede'!#REF!</f>
        <v>#REF!</v>
      </c>
      <c r="L120" s="18" t="e">
        <f t="shared" si="136"/>
        <v>#REF!</v>
      </c>
      <c r="M120" s="91" t="e">
        <f>'UBS Vila Ede'!#REF!</f>
        <v>#REF!</v>
      </c>
      <c r="N120" s="18" t="e">
        <f t="shared" ref="N120:N126" si="139">M120/$B120</f>
        <v>#REF!</v>
      </c>
      <c r="O120" s="91" t="e">
        <f>'UBS Vila Ede'!#REF!</f>
        <v>#REF!</v>
      </c>
      <c r="P120" s="18" t="e">
        <f t="shared" ref="P120:P126" si="140">O120/$B120</f>
        <v>#REF!</v>
      </c>
      <c r="Q120" s="669">
        <f t="shared" ref="Q120:Q126" si="141">B120*3</f>
        <v>2349</v>
      </c>
      <c r="R120" s="68" t="e">
        <f t="shared" ref="R120:R126" si="142">SUM(K120,M120,O120)</f>
        <v>#REF!</v>
      </c>
      <c r="S120" s="102" t="e">
        <f t="shared" ref="S120:S126" si="143">R120/($B120*3)</f>
        <v>#REF!</v>
      </c>
    </row>
    <row r="121" spans="1:19" hidden="1" x14ac:dyDescent="0.25">
      <c r="A121" s="77" t="s">
        <v>9</v>
      </c>
      <c r="B121" s="78">
        <f>'UBS Vila Ede'!B10</f>
        <v>117</v>
      </c>
      <c r="C121" s="92">
        <f>'UBS Vila Ede'!C10</f>
        <v>199</v>
      </c>
      <c r="D121" s="103">
        <f t="shared" si="134"/>
        <v>1.7008547008547008</v>
      </c>
      <c r="E121" s="92" t="e">
        <f>'UBS Vila Ede'!#REF!</f>
        <v>#REF!</v>
      </c>
      <c r="F121" s="103" t="e">
        <f t="shared" si="135"/>
        <v>#REF!</v>
      </c>
      <c r="G121" s="92" t="e">
        <f>'UBS Vila Ede'!#REF!</f>
        <v>#REF!</v>
      </c>
      <c r="H121" s="103" t="e">
        <f t="shared" si="136"/>
        <v>#REF!</v>
      </c>
      <c r="I121" s="94" t="e">
        <f t="shared" si="137"/>
        <v>#REF!</v>
      </c>
      <c r="J121" s="104" t="e">
        <f t="shared" si="138"/>
        <v>#REF!</v>
      </c>
      <c r="K121" s="92" t="e">
        <f>'UBS Vila Ede'!#REF!</f>
        <v>#REF!</v>
      </c>
      <c r="L121" s="103" t="e">
        <f t="shared" si="136"/>
        <v>#REF!</v>
      </c>
      <c r="M121" s="92" t="e">
        <f>'UBS Vila Ede'!#REF!</f>
        <v>#REF!</v>
      </c>
      <c r="N121" s="103" t="e">
        <f t="shared" si="139"/>
        <v>#REF!</v>
      </c>
      <c r="O121" s="92" t="e">
        <f>'UBS Vila Ede'!#REF!</f>
        <v>#REF!</v>
      </c>
      <c r="P121" s="103" t="e">
        <f t="shared" si="140"/>
        <v>#REF!</v>
      </c>
      <c r="Q121" s="670">
        <f t="shared" si="141"/>
        <v>351</v>
      </c>
      <c r="R121" s="94" t="e">
        <f t="shared" si="142"/>
        <v>#REF!</v>
      </c>
      <c r="S121" s="104" t="e">
        <f t="shared" si="143"/>
        <v>#REF!</v>
      </c>
    </row>
    <row r="122" spans="1:19" hidden="1" x14ac:dyDescent="0.25">
      <c r="A122" s="77" t="s">
        <v>10</v>
      </c>
      <c r="B122" s="78">
        <f>'UBS Vila Ede'!B12</f>
        <v>792</v>
      </c>
      <c r="C122" s="92">
        <f>'UBS Vila Ede'!C12</f>
        <v>692</v>
      </c>
      <c r="D122" s="103">
        <f t="shared" si="134"/>
        <v>0.8737373737373737</v>
      </c>
      <c r="E122" s="92" t="e">
        <f>'UBS Vila Ede'!#REF!</f>
        <v>#REF!</v>
      </c>
      <c r="F122" s="103" t="e">
        <f t="shared" si="135"/>
        <v>#REF!</v>
      </c>
      <c r="G122" s="92" t="e">
        <f>'UBS Vila Ede'!#REF!</f>
        <v>#REF!</v>
      </c>
      <c r="H122" s="103" t="e">
        <f t="shared" si="136"/>
        <v>#REF!</v>
      </c>
      <c r="I122" s="94" t="e">
        <f t="shared" si="137"/>
        <v>#REF!</v>
      </c>
      <c r="J122" s="104" t="e">
        <f t="shared" si="138"/>
        <v>#REF!</v>
      </c>
      <c r="K122" s="92" t="e">
        <f>'UBS Vila Ede'!#REF!</f>
        <v>#REF!</v>
      </c>
      <c r="L122" s="103" t="e">
        <f t="shared" si="136"/>
        <v>#REF!</v>
      </c>
      <c r="M122" s="92" t="e">
        <f>'UBS Vila Ede'!#REF!</f>
        <v>#REF!</v>
      </c>
      <c r="N122" s="103" t="e">
        <f t="shared" si="139"/>
        <v>#REF!</v>
      </c>
      <c r="O122" s="92" t="e">
        <f>'UBS Vila Ede'!#REF!</f>
        <v>#REF!</v>
      </c>
      <c r="P122" s="103" t="e">
        <f t="shared" si="140"/>
        <v>#REF!</v>
      </c>
      <c r="Q122" s="670">
        <f t="shared" si="141"/>
        <v>2376</v>
      </c>
      <c r="R122" s="94" t="e">
        <f t="shared" si="142"/>
        <v>#REF!</v>
      </c>
      <c r="S122" s="104" t="e">
        <f t="shared" si="143"/>
        <v>#REF!</v>
      </c>
    </row>
    <row r="123" spans="1:19" hidden="1" x14ac:dyDescent="0.25">
      <c r="A123" s="77" t="s">
        <v>42</v>
      </c>
      <c r="B123" s="78">
        <f>'UBS Vila Ede'!B13</f>
        <v>528</v>
      </c>
      <c r="C123" s="92">
        <f>'UBS Vila Ede'!C13</f>
        <v>393</v>
      </c>
      <c r="D123" s="103">
        <f t="shared" si="134"/>
        <v>0.74431818181818177</v>
      </c>
      <c r="E123" s="92" t="e">
        <f>'UBS Vila Ede'!#REF!</f>
        <v>#REF!</v>
      </c>
      <c r="F123" s="103" t="e">
        <f t="shared" si="135"/>
        <v>#REF!</v>
      </c>
      <c r="G123" s="92" t="e">
        <f>'UBS Vila Ede'!#REF!</f>
        <v>#REF!</v>
      </c>
      <c r="H123" s="103" t="e">
        <f t="shared" si="136"/>
        <v>#REF!</v>
      </c>
      <c r="I123" s="94" t="e">
        <f t="shared" si="137"/>
        <v>#REF!</v>
      </c>
      <c r="J123" s="104" t="e">
        <f t="shared" si="138"/>
        <v>#REF!</v>
      </c>
      <c r="K123" s="92" t="e">
        <f>'UBS Vila Ede'!#REF!</f>
        <v>#REF!</v>
      </c>
      <c r="L123" s="103" t="e">
        <f t="shared" si="136"/>
        <v>#REF!</v>
      </c>
      <c r="M123" s="92" t="e">
        <f>'UBS Vila Ede'!#REF!</f>
        <v>#REF!</v>
      </c>
      <c r="N123" s="103" t="e">
        <f t="shared" si="139"/>
        <v>#REF!</v>
      </c>
      <c r="O123" s="92" t="e">
        <f>'UBS Vila Ede'!#REF!</f>
        <v>#REF!</v>
      </c>
      <c r="P123" s="103" t="e">
        <f t="shared" si="140"/>
        <v>#REF!</v>
      </c>
      <c r="Q123" s="670">
        <f t="shared" si="141"/>
        <v>1584</v>
      </c>
      <c r="R123" s="94" t="e">
        <f t="shared" si="142"/>
        <v>#REF!</v>
      </c>
      <c r="S123" s="104" t="e">
        <f t="shared" si="143"/>
        <v>#REF!</v>
      </c>
    </row>
    <row r="124" spans="1:19" hidden="1" x14ac:dyDescent="0.25">
      <c r="A124" s="138" t="s">
        <v>187</v>
      </c>
      <c r="B124" s="78">
        <f>'UBS Vila Ede'!B14</f>
        <v>160</v>
      </c>
      <c r="C124" s="92">
        <f>'UBS Vila Ede'!C14</f>
        <v>158</v>
      </c>
      <c r="D124" s="103">
        <f t="shared" si="134"/>
        <v>0.98750000000000004</v>
      </c>
      <c r="E124" s="92" t="e">
        <f>'UBS Vila Ede'!#REF!</f>
        <v>#REF!</v>
      </c>
      <c r="F124" s="103" t="e">
        <f t="shared" si="135"/>
        <v>#REF!</v>
      </c>
      <c r="G124" s="92" t="e">
        <f>'UBS Vila Ede'!#REF!</f>
        <v>#REF!</v>
      </c>
      <c r="H124" s="103" t="e">
        <f t="shared" si="136"/>
        <v>#REF!</v>
      </c>
      <c r="I124" s="94" t="e">
        <f t="shared" si="137"/>
        <v>#REF!</v>
      </c>
      <c r="J124" s="104" t="e">
        <f t="shared" si="138"/>
        <v>#REF!</v>
      </c>
      <c r="K124" s="92" t="e">
        <f>'UBS Vila Ede'!#REF!</f>
        <v>#REF!</v>
      </c>
      <c r="L124" s="103" t="e">
        <f t="shared" si="136"/>
        <v>#REF!</v>
      </c>
      <c r="M124" s="92" t="e">
        <f>'UBS Vila Ede'!#REF!</f>
        <v>#REF!</v>
      </c>
      <c r="N124" s="103" t="e">
        <f t="shared" si="139"/>
        <v>#REF!</v>
      </c>
      <c r="O124" s="92" t="e">
        <f>'UBS Vila Ede'!#REF!</f>
        <v>#REF!</v>
      </c>
      <c r="P124" s="103" t="e">
        <f t="shared" si="140"/>
        <v>#REF!</v>
      </c>
      <c r="Q124" s="670">
        <f t="shared" si="141"/>
        <v>480</v>
      </c>
      <c r="R124" s="94" t="e">
        <f t="shared" si="142"/>
        <v>#REF!</v>
      </c>
      <c r="S124" s="104" t="e">
        <f t="shared" si="143"/>
        <v>#REF!</v>
      </c>
    </row>
    <row r="125" spans="1:19" ht="15.75" hidden="1" thickBot="1" x14ac:dyDescent="0.3">
      <c r="A125" s="96" t="s">
        <v>13</v>
      </c>
      <c r="B125" s="145">
        <f>'UBS Vila Ede'!B15</f>
        <v>528</v>
      </c>
      <c r="C125" s="97">
        <f>'UBS Vila Ede'!C15</f>
        <v>39</v>
      </c>
      <c r="D125" s="107">
        <f t="shared" si="134"/>
        <v>7.3863636363636367E-2</v>
      </c>
      <c r="E125" s="97" t="e">
        <f>'UBS Vila Ede'!#REF!</f>
        <v>#REF!</v>
      </c>
      <c r="F125" s="107" t="e">
        <f t="shared" si="135"/>
        <v>#REF!</v>
      </c>
      <c r="G125" s="97" t="e">
        <f>'UBS Vila Ede'!#REF!</f>
        <v>#REF!</v>
      </c>
      <c r="H125" s="107" t="e">
        <f t="shared" si="136"/>
        <v>#REF!</v>
      </c>
      <c r="I125" s="99" t="e">
        <f t="shared" si="137"/>
        <v>#REF!</v>
      </c>
      <c r="J125" s="108" t="e">
        <f t="shared" si="138"/>
        <v>#REF!</v>
      </c>
      <c r="K125" s="97" t="e">
        <f>'UBS Vila Ede'!#REF!</f>
        <v>#REF!</v>
      </c>
      <c r="L125" s="107" t="e">
        <f t="shared" si="136"/>
        <v>#REF!</v>
      </c>
      <c r="M125" s="97" t="e">
        <f>'UBS Vila Ede'!#REF!</f>
        <v>#REF!</v>
      </c>
      <c r="N125" s="107" t="e">
        <f t="shared" si="139"/>
        <v>#REF!</v>
      </c>
      <c r="O125" s="97" t="e">
        <f>'UBS Vila Ede'!#REF!</f>
        <v>#REF!</v>
      </c>
      <c r="P125" s="107" t="e">
        <f t="shared" si="140"/>
        <v>#REF!</v>
      </c>
      <c r="Q125" s="671">
        <f t="shared" si="141"/>
        <v>1584</v>
      </c>
      <c r="R125" s="99" t="e">
        <f t="shared" si="142"/>
        <v>#REF!</v>
      </c>
      <c r="S125" s="108" t="e">
        <f t="shared" si="143"/>
        <v>#REF!</v>
      </c>
    </row>
    <row r="126" spans="1:19" ht="15.75" hidden="1" thickBot="1" x14ac:dyDescent="0.3">
      <c r="A126" s="5" t="s">
        <v>7</v>
      </c>
      <c r="B126" s="202">
        <f>SUM(B120:B125)</f>
        <v>2908</v>
      </c>
      <c r="C126" s="7">
        <f>SUM(C120:C125)</f>
        <v>2316</v>
      </c>
      <c r="D126" s="21">
        <f t="shared" si="134"/>
        <v>0.796423658872077</v>
      </c>
      <c r="E126" s="7" t="e">
        <f>SUM(E120:E125)</f>
        <v>#REF!</v>
      </c>
      <c r="F126" s="21" t="e">
        <f t="shared" si="135"/>
        <v>#REF!</v>
      </c>
      <c r="G126" s="7" t="e">
        <f>SUM(G120:G125)</f>
        <v>#REF!</v>
      </c>
      <c r="H126" s="21" t="e">
        <f t="shared" si="136"/>
        <v>#REF!</v>
      </c>
      <c r="I126" s="71" t="e">
        <f t="shared" si="137"/>
        <v>#REF!</v>
      </c>
      <c r="J126" s="72" t="e">
        <f t="shared" si="138"/>
        <v>#REF!</v>
      </c>
      <c r="K126" s="7" t="e">
        <f>SUM(K120:K125)</f>
        <v>#REF!</v>
      </c>
      <c r="L126" s="21" t="e">
        <f t="shared" si="136"/>
        <v>#REF!</v>
      </c>
      <c r="M126" s="7" t="e">
        <f t="shared" ref="M126" si="144">SUM(M120:M125)</f>
        <v>#REF!</v>
      </c>
      <c r="N126" s="21" t="e">
        <f t="shared" si="139"/>
        <v>#REF!</v>
      </c>
      <c r="O126" s="7" t="e">
        <f t="shared" ref="O126" si="145">SUM(O120:O125)</f>
        <v>#REF!</v>
      </c>
      <c r="P126" s="21" t="e">
        <f t="shared" si="140"/>
        <v>#REF!</v>
      </c>
      <c r="Q126" s="672">
        <f t="shared" si="141"/>
        <v>8724</v>
      </c>
      <c r="R126" s="71" t="e">
        <f t="shared" si="142"/>
        <v>#REF!</v>
      </c>
      <c r="S126" s="72" t="e">
        <f t="shared" si="143"/>
        <v>#REF!</v>
      </c>
    </row>
    <row r="127" spans="1:19" hidden="1" x14ac:dyDescent="0.25"/>
    <row r="128" spans="1:19" ht="15.75" hidden="1" x14ac:dyDescent="0.25">
      <c r="A128" s="1000" t="s">
        <v>278</v>
      </c>
      <c r="B128" s="1001"/>
      <c r="C128" s="1001"/>
      <c r="D128" s="1001"/>
      <c r="E128" s="1001"/>
      <c r="F128" s="1001"/>
      <c r="G128" s="1001"/>
      <c r="H128" s="1001"/>
      <c r="I128" s="1001"/>
      <c r="J128" s="1001"/>
      <c r="K128" s="1001"/>
      <c r="L128" s="1001"/>
      <c r="M128" s="1001"/>
      <c r="N128" s="1001"/>
      <c r="O128" s="1001"/>
      <c r="P128" s="1001"/>
      <c r="Q128" s="1001"/>
      <c r="R128" s="1001"/>
      <c r="S128" s="1001"/>
    </row>
    <row r="129" spans="1:19" ht="34.5" hidden="1" thickBot="1" x14ac:dyDescent="0.3">
      <c r="A129" s="74" t="s">
        <v>14</v>
      </c>
      <c r="B129" s="141" t="s">
        <v>15</v>
      </c>
      <c r="C129" s="207" t="s">
        <v>2</v>
      </c>
      <c r="D129" s="208" t="s">
        <v>1</v>
      </c>
      <c r="E129" s="207" t="s">
        <v>3</v>
      </c>
      <c r="F129" s="208" t="s">
        <v>1</v>
      </c>
      <c r="G129" s="207" t="s">
        <v>4</v>
      </c>
      <c r="H129" s="208" t="s">
        <v>1</v>
      </c>
      <c r="I129" s="86" t="s">
        <v>193</v>
      </c>
      <c r="J129" s="12" t="s">
        <v>192</v>
      </c>
      <c r="K129" s="207" t="s">
        <v>5</v>
      </c>
      <c r="L129" s="208" t="s">
        <v>1</v>
      </c>
      <c r="M129" s="209" t="s">
        <v>190</v>
      </c>
      <c r="N129" s="210" t="s">
        <v>1</v>
      </c>
      <c r="O129" s="209" t="s">
        <v>191</v>
      </c>
      <c r="P129" s="210" t="s">
        <v>1</v>
      </c>
      <c r="Q129" s="553" t="s">
        <v>355</v>
      </c>
      <c r="R129" s="86" t="s">
        <v>193</v>
      </c>
      <c r="S129" s="12" t="s">
        <v>192</v>
      </c>
    </row>
    <row r="130" spans="1:19" ht="15.75" hidden="1" thickTop="1" x14ac:dyDescent="0.25">
      <c r="A130" s="77" t="s">
        <v>8</v>
      </c>
      <c r="B130" s="76">
        <f>'UBS Vila Leonor'!B9</f>
        <v>522</v>
      </c>
      <c r="C130" s="91">
        <f>'UBS Vila Leonor'!C9</f>
        <v>602</v>
      </c>
      <c r="D130" s="18">
        <f t="shared" ref="D130:D135" si="146">C130/$B130</f>
        <v>1.1532567049808429</v>
      </c>
      <c r="E130" s="91" t="e">
        <f>'UBS Vila Leonor'!#REF!</f>
        <v>#REF!</v>
      </c>
      <c r="F130" s="18" t="e">
        <f t="shared" ref="F130:F135" si="147">E130/$B130</f>
        <v>#REF!</v>
      </c>
      <c r="G130" s="91" t="e">
        <f>'UBS Vila Leonor'!#REF!</f>
        <v>#REF!</v>
      </c>
      <c r="H130" s="18" t="e">
        <f t="shared" ref="H130:L135" si="148">G130/$B130</f>
        <v>#REF!</v>
      </c>
      <c r="I130" s="68" t="e">
        <f t="shared" ref="I130:I135" si="149">SUM(C130,E130,G130)</f>
        <v>#REF!</v>
      </c>
      <c r="J130" s="102" t="e">
        <f t="shared" ref="J130:J135" si="150">((I130/Q130))</f>
        <v>#REF!</v>
      </c>
      <c r="K130" s="91" t="e">
        <f>'UBS Vila Leonor'!#REF!</f>
        <v>#REF!</v>
      </c>
      <c r="L130" s="18" t="e">
        <f t="shared" si="148"/>
        <v>#REF!</v>
      </c>
      <c r="M130" s="91" t="e">
        <f>'UBS Vila Leonor'!#REF!</f>
        <v>#REF!</v>
      </c>
      <c r="N130" s="18" t="e">
        <f t="shared" ref="N130:N135" si="151">M130/$B130</f>
        <v>#REF!</v>
      </c>
      <c r="O130" s="91" t="e">
        <f>'UBS Vila Leonor'!#REF!</f>
        <v>#REF!</v>
      </c>
      <c r="P130" s="18" t="e">
        <f t="shared" ref="P130:P135" si="152">O130/$B130</f>
        <v>#REF!</v>
      </c>
      <c r="Q130" s="669">
        <f t="shared" ref="Q130:Q135" si="153">B130*3</f>
        <v>1566</v>
      </c>
      <c r="R130" s="68" t="e">
        <f t="shared" ref="R130:R135" si="154">SUM(K130,M130,O130)</f>
        <v>#REF!</v>
      </c>
      <c r="S130" s="102" t="e">
        <f t="shared" ref="S130:S135" si="155">R130/($B130*3)</f>
        <v>#REF!</v>
      </c>
    </row>
    <row r="131" spans="1:19" hidden="1" x14ac:dyDescent="0.25">
      <c r="A131" s="77" t="s">
        <v>9</v>
      </c>
      <c r="B131" s="78">
        <f>'UBS Vila Leonor'!B10</f>
        <v>78</v>
      </c>
      <c r="C131" s="92">
        <f>'UBS Vila Leonor'!C10</f>
        <v>82</v>
      </c>
      <c r="D131" s="103">
        <f t="shared" si="146"/>
        <v>1.0512820512820513</v>
      </c>
      <c r="E131" s="92" t="e">
        <f>'UBS Vila Leonor'!#REF!</f>
        <v>#REF!</v>
      </c>
      <c r="F131" s="103" t="e">
        <f t="shared" si="147"/>
        <v>#REF!</v>
      </c>
      <c r="G131" s="92" t="e">
        <f>'UBS Vila Leonor'!#REF!</f>
        <v>#REF!</v>
      </c>
      <c r="H131" s="103" t="e">
        <f t="shared" si="148"/>
        <v>#REF!</v>
      </c>
      <c r="I131" s="94" t="e">
        <f t="shared" si="149"/>
        <v>#REF!</v>
      </c>
      <c r="J131" s="104" t="e">
        <f t="shared" si="150"/>
        <v>#REF!</v>
      </c>
      <c r="K131" s="92" t="e">
        <f>'UBS Vila Leonor'!#REF!</f>
        <v>#REF!</v>
      </c>
      <c r="L131" s="103" t="e">
        <f t="shared" si="148"/>
        <v>#REF!</v>
      </c>
      <c r="M131" s="92" t="e">
        <f>'UBS Vila Leonor'!#REF!</f>
        <v>#REF!</v>
      </c>
      <c r="N131" s="103" t="e">
        <f t="shared" si="151"/>
        <v>#REF!</v>
      </c>
      <c r="O131" s="92" t="e">
        <f>'UBS Vila Leonor'!#REF!</f>
        <v>#REF!</v>
      </c>
      <c r="P131" s="103" t="e">
        <f t="shared" si="152"/>
        <v>#REF!</v>
      </c>
      <c r="Q131" s="670">
        <f t="shared" si="153"/>
        <v>234</v>
      </c>
      <c r="R131" s="94" t="e">
        <f t="shared" si="154"/>
        <v>#REF!</v>
      </c>
      <c r="S131" s="104" t="e">
        <f t="shared" si="155"/>
        <v>#REF!</v>
      </c>
    </row>
    <row r="132" spans="1:19" hidden="1" x14ac:dyDescent="0.25">
      <c r="A132" s="77" t="s">
        <v>10</v>
      </c>
      <c r="B132" s="78">
        <f>'UBS Vila Leonor'!B12</f>
        <v>660</v>
      </c>
      <c r="C132" s="92">
        <f>'UBS Vila Leonor'!C12</f>
        <v>633</v>
      </c>
      <c r="D132" s="103">
        <f t="shared" si="146"/>
        <v>0.95909090909090911</v>
      </c>
      <c r="E132" s="92" t="e">
        <f>'UBS Vila Leonor'!#REF!</f>
        <v>#REF!</v>
      </c>
      <c r="F132" s="103" t="e">
        <f t="shared" si="147"/>
        <v>#REF!</v>
      </c>
      <c r="G132" s="92" t="e">
        <f>'UBS Vila Leonor'!#REF!</f>
        <v>#REF!</v>
      </c>
      <c r="H132" s="103" t="e">
        <f t="shared" si="148"/>
        <v>#REF!</v>
      </c>
      <c r="I132" s="94" t="e">
        <f t="shared" si="149"/>
        <v>#REF!</v>
      </c>
      <c r="J132" s="104" t="e">
        <f t="shared" si="150"/>
        <v>#REF!</v>
      </c>
      <c r="K132" s="92" t="e">
        <f>'UBS Vila Leonor'!#REF!</f>
        <v>#REF!</v>
      </c>
      <c r="L132" s="103" t="e">
        <f t="shared" si="148"/>
        <v>#REF!</v>
      </c>
      <c r="M132" s="92" t="e">
        <f>'UBS Vila Leonor'!#REF!</f>
        <v>#REF!</v>
      </c>
      <c r="N132" s="103" t="e">
        <f t="shared" si="151"/>
        <v>#REF!</v>
      </c>
      <c r="O132" s="92" t="e">
        <f>'UBS Vila Leonor'!#REF!</f>
        <v>#REF!</v>
      </c>
      <c r="P132" s="103" t="e">
        <f t="shared" si="152"/>
        <v>#REF!</v>
      </c>
      <c r="Q132" s="670">
        <f t="shared" si="153"/>
        <v>1980</v>
      </c>
      <c r="R132" s="94" t="e">
        <f t="shared" si="154"/>
        <v>#REF!</v>
      </c>
      <c r="S132" s="104" t="e">
        <f t="shared" si="155"/>
        <v>#REF!</v>
      </c>
    </row>
    <row r="133" spans="1:19" hidden="1" x14ac:dyDescent="0.25">
      <c r="A133" s="77" t="s">
        <v>42</v>
      </c>
      <c r="B133" s="78">
        <f>'UBS Vila Leonor'!B13</f>
        <v>396</v>
      </c>
      <c r="C133" s="92">
        <f>'UBS Vila Leonor'!C13</f>
        <v>206</v>
      </c>
      <c r="D133" s="103">
        <f t="shared" si="146"/>
        <v>0.52020202020202022</v>
      </c>
      <c r="E133" s="92" t="e">
        <f>'UBS Vila Leonor'!#REF!</f>
        <v>#REF!</v>
      </c>
      <c r="F133" s="103" t="e">
        <f t="shared" si="147"/>
        <v>#REF!</v>
      </c>
      <c r="G133" s="92" t="e">
        <f>'UBS Vila Leonor'!#REF!</f>
        <v>#REF!</v>
      </c>
      <c r="H133" s="103" t="e">
        <f t="shared" si="148"/>
        <v>#REF!</v>
      </c>
      <c r="I133" s="94" t="e">
        <f t="shared" si="149"/>
        <v>#REF!</v>
      </c>
      <c r="J133" s="104" t="e">
        <f t="shared" si="150"/>
        <v>#REF!</v>
      </c>
      <c r="K133" s="92" t="e">
        <f>'UBS Vila Leonor'!#REF!</f>
        <v>#REF!</v>
      </c>
      <c r="L133" s="103" t="e">
        <f t="shared" si="148"/>
        <v>#REF!</v>
      </c>
      <c r="M133" s="92" t="e">
        <f>'UBS Vila Leonor'!#REF!</f>
        <v>#REF!</v>
      </c>
      <c r="N133" s="103" t="e">
        <f t="shared" si="151"/>
        <v>#REF!</v>
      </c>
      <c r="O133" s="92" t="e">
        <f>'UBS Vila Leonor'!#REF!</f>
        <v>#REF!</v>
      </c>
      <c r="P133" s="103" t="e">
        <f t="shared" si="152"/>
        <v>#REF!</v>
      </c>
      <c r="Q133" s="670">
        <f t="shared" si="153"/>
        <v>1188</v>
      </c>
      <c r="R133" s="94" t="e">
        <f t="shared" si="154"/>
        <v>#REF!</v>
      </c>
      <c r="S133" s="104" t="e">
        <f t="shared" si="155"/>
        <v>#REF!</v>
      </c>
    </row>
    <row r="134" spans="1:19" ht="15.75" hidden="1" thickBot="1" x14ac:dyDescent="0.3">
      <c r="A134" s="96" t="s">
        <v>13</v>
      </c>
      <c r="B134" s="145">
        <f>'UBS Vila Leonor'!B15</f>
        <v>528</v>
      </c>
      <c r="C134" s="97">
        <f>'UBS Vila Leonor'!C15</f>
        <v>298</v>
      </c>
      <c r="D134" s="107">
        <f t="shared" si="146"/>
        <v>0.56439393939393945</v>
      </c>
      <c r="E134" s="97" t="e">
        <f>'UBS Vila Leonor'!#REF!</f>
        <v>#REF!</v>
      </c>
      <c r="F134" s="107" t="e">
        <f t="shared" si="147"/>
        <v>#REF!</v>
      </c>
      <c r="G134" s="97" t="e">
        <f>'UBS Vila Leonor'!#REF!</f>
        <v>#REF!</v>
      </c>
      <c r="H134" s="107" t="e">
        <f t="shared" si="148"/>
        <v>#REF!</v>
      </c>
      <c r="I134" s="99" t="e">
        <f t="shared" si="149"/>
        <v>#REF!</v>
      </c>
      <c r="J134" s="108" t="e">
        <f t="shared" si="150"/>
        <v>#REF!</v>
      </c>
      <c r="K134" s="97" t="e">
        <f>'UBS Vila Leonor'!#REF!</f>
        <v>#REF!</v>
      </c>
      <c r="L134" s="107" t="e">
        <f t="shared" si="148"/>
        <v>#REF!</v>
      </c>
      <c r="M134" s="97" t="e">
        <f>'UBS Vila Leonor'!#REF!</f>
        <v>#REF!</v>
      </c>
      <c r="N134" s="107" t="e">
        <f t="shared" si="151"/>
        <v>#REF!</v>
      </c>
      <c r="O134" s="97" t="e">
        <f>'UBS Vila Leonor'!#REF!</f>
        <v>#REF!</v>
      </c>
      <c r="P134" s="107" t="e">
        <f t="shared" si="152"/>
        <v>#REF!</v>
      </c>
      <c r="Q134" s="671">
        <f t="shared" si="153"/>
        <v>1584</v>
      </c>
      <c r="R134" s="99" t="e">
        <f t="shared" si="154"/>
        <v>#REF!</v>
      </c>
      <c r="S134" s="108" t="e">
        <f t="shared" si="155"/>
        <v>#REF!</v>
      </c>
    </row>
    <row r="135" spans="1:19" ht="15.75" hidden="1" thickBot="1" x14ac:dyDescent="0.3">
      <c r="A135" s="5" t="s">
        <v>7</v>
      </c>
      <c r="B135" s="202">
        <f>SUM(B130:B134)</f>
        <v>2184</v>
      </c>
      <c r="C135" s="7">
        <f>SUM(C130:C134)</f>
        <v>1821</v>
      </c>
      <c r="D135" s="21">
        <f t="shared" si="146"/>
        <v>0.83379120879120883</v>
      </c>
      <c r="E135" s="7" t="e">
        <f>SUM(E130:E134)</f>
        <v>#REF!</v>
      </c>
      <c r="F135" s="21" t="e">
        <f t="shared" si="147"/>
        <v>#REF!</v>
      </c>
      <c r="G135" s="7" t="e">
        <f>SUM(G130:G134)</f>
        <v>#REF!</v>
      </c>
      <c r="H135" s="21" t="e">
        <f t="shared" si="148"/>
        <v>#REF!</v>
      </c>
      <c r="I135" s="71" t="e">
        <f t="shared" si="149"/>
        <v>#REF!</v>
      </c>
      <c r="J135" s="72" t="e">
        <f t="shared" si="150"/>
        <v>#REF!</v>
      </c>
      <c r="K135" s="7" t="e">
        <f>SUM(K130:K134)</f>
        <v>#REF!</v>
      </c>
      <c r="L135" s="21" t="e">
        <f t="shared" si="148"/>
        <v>#REF!</v>
      </c>
      <c r="M135" s="7" t="e">
        <f t="shared" ref="M135" si="156">SUM(M130:M134)</f>
        <v>#REF!</v>
      </c>
      <c r="N135" s="21" t="e">
        <f t="shared" si="151"/>
        <v>#REF!</v>
      </c>
      <c r="O135" s="7" t="e">
        <f t="shared" ref="O135" si="157">SUM(O130:O134)</f>
        <v>#REF!</v>
      </c>
      <c r="P135" s="21" t="e">
        <f t="shared" si="152"/>
        <v>#REF!</v>
      </c>
      <c r="Q135" s="672">
        <f t="shared" si="153"/>
        <v>6552</v>
      </c>
      <c r="R135" s="71" t="e">
        <f t="shared" si="154"/>
        <v>#REF!</v>
      </c>
      <c r="S135" s="72" t="e">
        <f t="shared" si="155"/>
        <v>#REF!</v>
      </c>
    </row>
    <row r="136" spans="1:19" hidden="1" x14ac:dyDescent="0.25"/>
    <row r="137" spans="1:19" ht="15.75" hidden="1" x14ac:dyDescent="0.25">
      <c r="A137" s="1000" t="s">
        <v>280</v>
      </c>
      <c r="B137" s="1001"/>
      <c r="C137" s="1001"/>
      <c r="D137" s="1001"/>
      <c r="E137" s="1001"/>
      <c r="F137" s="1001"/>
      <c r="G137" s="1001"/>
      <c r="H137" s="1001"/>
      <c r="I137" s="1001"/>
      <c r="J137" s="1001"/>
      <c r="K137" s="1001"/>
      <c r="L137" s="1001"/>
      <c r="M137" s="1001"/>
      <c r="N137" s="1001"/>
      <c r="O137" s="1001"/>
      <c r="P137" s="1001"/>
      <c r="Q137" s="1001"/>
      <c r="R137" s="1001"/>
      <c r="S137" s="1001"/>
    </row>
    <row r="138" spans="1:19" ht="34.5" hidden="1" thickBot="1" x14ac:dyDescent="0.3">
      <c r="A138" s="74" t="s">
        <v>14</v>
      </c>
      <c r="B138" s="141" t="s">
        <v>15</v>
      </c>
      <c r="C138" s="207" t="s">
        <v>2</v>
      </c>
      <c r="D138" s="208" t="s">
        <v>1</v>
      </c>
      <c r="E138" s="207" t="s">
        <v>3</v>
      </c>
      <c r="F138" s="208" t="s">
        <v>1</v>
      </c>
      <c r="G138" s="207" t="s">
        <v>4</v>
      </c>
      <c r="H138" s="208" t="s">
        <v>1</v>
      </c>
      <c r="I138" s="86" t="s">
        <v>193</v>
      </c>
      <c r="J138" s="12" t="s">
        <v>192</v>
      </c>
      <c r="K138" s="207" t="s">
        <v>5</v>
      </c>
      <c r="L138" s="208" t="s">
        <v>1</v>
      </c>
      <c r="M138" s="209" t="s">
        <v>190</v>
      </c>
      <c r="N138" s="210" t="s">
        <v>1</v>
      </c>
      <c r="O138" s="209" t="s">
        <v>191</v>
      </c>
      <c r="P138" s="210" t="s">
        <v>1</v>
      </c>
      <c r="Q138" s="553" t="s">
        <v>355</v>
      </c>
      <c r="R138" s="86" t="s">
        <v>193</v>
      </c>
      <c r="S138" s="12" t="s">
        <v>192</v>
      </c>
    </row>
    <row r="139" spans="1:19" ht="15.75" hidden="1" thickTop="1" x14ac:dyDescent="0.25">
      <c r="A139" s="77" t="s">
        <v>8</v>
      </c>
      <c r="B139" s="76">
        <f>'UBS Vila Sabrina'!B9</f>
        <v>522</v>
      </c>
      <c r="C139" s="91">
        <f>'UBS Vila Sabrina'!C9</f>
        <v>636</v>
      </c>
      <c r="D139" s="18">
        <f t="shared" ref="D139:D144" si="158">C139/$B139</f>
        <v>1.2183908045977012</v>
      </c>
      <c r="E139" s="91" t="e">
        <f>'UBS Vila Sabrina'!#REF!</f>
        <v>#REF!</v>
      </c>
      <c r="F139" s="18" t="e">
        <f t="shared" ref="F139:F144" si="159">E139/$B139</f>
        <v>#REF!</v>
      </c>
      <c r="G139" s="91" t="e">
        <f>'UBS Vila Sabrina'!#REF!</f>
        <v>#REF!</v>
      </c>
      <c r="H139" s="18" t="e">
        <f t="shared" ref="H139:L144" si="160">G139/$B139</f>
        <v>#REF!</v>
      </c>
      <c r="I139" s="68" t="e">
        <f t="shared" ref="I139:I144" si="161">SUM(C139,E139,G139)</f>
        <v>#REF!</v>
      </c>
      <c r="J139" s="102" t="e">
        <f t="shared" ref="J139:J144" si="162">((I139/Q139))</f>
        <v>#REF!</v>
      </c>
      <c r="K139" s="91" t="e">
        <f>'UBS Vila Sabrina'!#REF!</f>
        <v>#REF!</v>
      </c>
      <c r="L139" s="18" t="e">
        <f t="shared" si="160"/>
        <v>#REF!</v>
      </c>
      <c r="M139" s="91" t="e">
        <f>'UBS Vila Sabrina'!#REF!</f>
        <v>#REF!</v>
      </c>
      <c r="N139" s="18" t="e">
        <f t="shared" ref="N139:N144" si="163">M139/$B139</f>
        <v>#REF!</v>
      </c>
      <c r="O139" s="91" t="e">
        <f>'UBS Vila Sabrina'!#REF!</f>
        <v>#REF!</v>
      </c>
      <c r="P139" s="18" t="e">
        <f t="shared" ref="P139:P144" si="164">O139/$B139</f>
        <v>#REF!</v>
      </c>
      <c r="Q139" s="669">
        <f t="shared" ref="Q139:Q144" si="165">B139*3</f>
        <v>1566</v>
      </c>
      <c r="R139" s="68" t="e">
        <f t="shared" ref="R139:R144" si="166">SUM(K139,M139,O139)</f>
        <v>#REF!</v>
      </c>
      <c r="S139" s="102" t="e">
        <f t="shared" ref="S139:S144" si="167">R139/($B139*3)</f>
        <v>#REF!</v>
      </c>
    </row>
    <row r="140" spans="1:19" hidden="1" x14ac:dyDescent="0.25">
      <c r="A140" s="77" t="s">
        <v>9</v>
      </c>
      <c r="B140" s="78">
        <f>'UBS Vila Sabrina'!B10</f>
        <v>78</v>
      </c>
      <c r="C140" s="92">
        <f>'UBS Vila Sabrina'!C10</f>
        <v>104</v>
      </c>
      <c r="D140" s="103">
        <f t="shared" si="158"/>
        <v>1.3333333333333333</v>
      </c>
      <c r="E140" s="92" t="e">
        <f>'UBS Vila Sabrina'!#REF!</f>
        <v>#REF!</v>
      </c>
      <c r="F140" s="103" t="e">
        <f t="shared" si="159"/>
        <v>#REF!</v>
      </c>
      <c r="G140" s="92" t="e">
        <f>'UBS Vila Sabrina'!#REF!</f>
        <v>#REF!</v>
      </c>
      <c r="H140" s="103" t="e">
        <f t="shared" si="160"/>
        <v>#REF!</v>
      </c>
      <c r="I140" s="94" t="e">
        <f t="shared" si="161"/>
        <v>#REF!</v>
      </c>
      <c r="J140" s="104" t="e">
        <f t="shared" si="162"/>
        <v>#REF!</v>
      </c>
      <c r="K140" s="92" t="e">
        <f>'UBS Vila Sabrina'!#REF!</f>
        <v>#REF!</v>
      </c>
      <c r="L140" s="103" t="e">
        <f t="shared" si="160"/>
        <v>#REF!</v>
      </c>
      <c r="M140" s="92" t="e">
        <f>'UBS Vila Sabrina'!#REF!</f>
        <v>#REF!</v>
      </c>
      <c r="N140" s="103" t="e">
        <f t="shared" si="163"/>
        <v>#REF!</v>
      </c>
      <c r="O140" s="92" t="e">
        <f>'UBS Vila Sabrina'!#REF!</f>
        <v>#REF!</v>
      </c>
      <c r="P140" s="103" t="e">
        <f t="shared" si="164"/>
        <v>#REF!</v>
      </c>
      <c r="Q140" s="670">
        <f t="shared" si="165"/>
        <v>234</v>
      </c>
      <c r="R140" s="94" t="e">
        <f t="shared" si="166"/>
        <v>#REF!</v>
      </c>
      <c r="S140" s="104" t="e">
        <f t="shared" si="167"/>
        <v>#REF!</v>
      </c>
    </row>
    <row r="141" spans="1:19" hidden="1" x14ac:dyDescent="0.25">
      <c r="A141" s="77" t="s">
        <v>10</v>
      </c>
      <c r="B141" s="78">
        <f>'UBS Vila Sabrina'!B12</f>
        <v>792</v>
      </c>
      <c r="C141" s="92">
        <f>'UBS Vila Sabrina'!C12</f>
        <v>633</v>
      </c>
      <c r="D141" s="103">
        <f t="shared" si="158"/>
        <v>0.7992424242424242</v>
      </c>
      <c r="E141" s="92" t="e">
        <f>'UBS Vila Sabrina'!#REF!</f>
        <v>#REF!</v>
      </c>
      <c r="F141" s="103" t="e">
        <f t="shared" si="159"/>
        <v>#REF!</v>
      </c>
      <c r="G141" s="92" t="e">
        <f>'UBS Vila Sabrina'!#REF!</f>
        <v>#REF!</v>
      </c>
      <c r="H141" s="103" t="e">
        <f t="shared" si="160"/>
        <v>#REF!</v>
      </c>
      <c r="I141" s="94" t="e">
        <f t="shared" si="161"/>
        <v>#REF!</v>
      </c>
      <c r="J141" s="104" t="e">
        <f t="shared" si="162"/>
        <v>#REF!</v>
      </c>
      <c r="K141" s="92" t="e">
        <f>'UBS Vila Sabrina'!#REF!</f>
        <v>#REF!</v>
      </c>
      <c r="L141" s="103" t="e">
        <f t="shared" si="160"/>
        <v>#REF!</v>
      </c>
      <c r="M141" s="92" t="e">
        <f>'UBS Vila Sabrina'!#REF!</f>
        <v>#REF!</v>
      </c>
      <c r="N141" s="103" t="e">
        <f t="shared" si="163"/>
        <v>#REF!</v>
      </c>
      <c r="O141" s="92" t="e">
        <f>'UBS Vila Sabrina'!#REF!</f>
        <v>#REF!</v>
      </c>
      <c r="P141" s="103" t="e">
        <f t="shared" si="164"/>
        <v>#REF!</v>
      </c>
      <c r="Q141" s="670">
        <f t="shared" si="165"/>
        <v>2376</v>
      </c>
      <c r="R141" s="94" t="e">
        <f t="shared" si="166"/>
        <v>#REF!</v>
      </c>
      <c r="S141" s="104" t="e">
        <f t="shared" si="167"/>
        <v>#REF!</v>
      </c>
    </row>
    <row r="142" spans="1:19" hidden="1" x14ac:dyDescent="0.25">
      <c r="A142" s="77" t="s">
        <v>42</v>
      </c>
      <c r="B142" s="78">
        <f>'UBS Vila Sabrina'!B13</f>
        <v>396</v>
      </c>
      <c r="C142" s="92">
        <f>'UBS Vila Sabrina'!C13</f>
        <v>206</v>
      </c>
      <c r="D142" s="103">
        <f t="shared" si="158"/>
        <v>0.52020202020202022</v>
      </c>
      <c r="E142" s="92" t="e">
        <f>'UBS Vila Sabrina'!#REF!</f>
        <v>#REF!</v>
      </c>
      <c r="F142" s="103" t="e">
        <f t="shared" si="159"/>
        <v>#REF!</v>
      </c>
      <c r="G142" s="92" t="e">
        <f>'UBS Vila Sabrina'!#REF!</f>
        <v>#REF!</v>
      </c>
      <c r="H142" s="103" t="e">
        <f t="shared" si="160"/>
        <v>#REF!</v>
      </c>
      <c r="I142" s="94" t="e">
        <f t="shared" si="161"/>
        <v>#REF!</v>
      </c>
      <c r="J142" s="104" t="e">
        <f t="shared" si="162"/>
        <v>#REF!</v>
      </c>
      <c r="K142" s="92" t="e">
        <f>'UBS Vila Sabrina'!#REF!</f>
        <v>#REF!</v>
      </c>
      <c r="L142" s="103" t="e">
        <f t="shared" si="160"/>
        <v>#REF!</v>
      </c>
      <c r="M142" s="92" t="e">
        <f>'UBS Vila Sabrina'!#REF!</f>
        <v>#REF!</v>
      </c>
      <c r="N142" s="103" t="e">
        <f t="shared" si="163"/>
        <v>#REF!</v>
      </c>
      <c r="O142" s="92" t="e">
        <f>'UBS Vila Sabrina'!#REF!</f>
        <v>#REF!</v>
      </c>
      <c r="P142" s="103" t="e">
        <f t="shared" si="164"/>
        <v>#REF!</v>
      </c>
      <c r="Q142" s="670">
        <f t="shared" si="165"/>
        <v>1188</v>
      </c>
      <c r="R142" s="94" t="e">
        <f t="shared" si="166"/>
        <v>#REF!</v>
      </c>
      <c r="S142" s="104" t="e">
        <f t="shared" si="167"/>
        <v>#REF!</v>
      </c>
    </row>
    <row r="143" spans="1:19" ht="15.75" hidden="1" thickBot="1" x14ac:dyDescent="0.3">
      <c r="A143" s="96" t="s">
        <v>13</v>
      </c>
      <c r="B143" s="145">
        <f>'UBS Vila Sabrina'!B14</f>
        <v>528</v>
      </c>
      <c r="C143" s="97">
        <f>'UBS Vila Sabrina'!C14</f>
        <v>262</v>
      </c>
      <c r="D143" s="107">
        <f t="shared" si="158"/>
        <v>0.49621212121212122</v>
      </c>
      <c r="E143" s="97" t="e">
        <f>'UBS Vila Sabrina'!#REF!</f>
        <v>#REF!</v>
      </c>
      <c r="F143" s="107" t="e">
        <f t="shared" si="159"/>
        <v>#REF!</v>
      </c>
      <c r="G143" s="97" t="e">
        <f>'UBS Vila Sabrina'!#REF!</f>
        <v>#REF!</v>
      </c>
      <c r="H143" s="107" t="e">
        <f t="shared" si="160"/>
        <v>#REF!</v>
      </c>
      <c r="I143" s="99" t="e">
        <f t="shared" si="161"/>
        <v>#REF!</v>
      </c>
      <c r="J143" s="108" t="e">
        <f t="shared" si="162"/>
        <v>#REF!</v>
      </c>
      <c r="K143" s="97" t="e">
        <f>'UBS Vila Sabrina'!#REF!</f>
        <v>#REF!</v>
      </c>
      <c r="L143" s="107" t="e">
        <f t="shared" si="160"/>
        <v>#REF!</v>
      </c>
      <c r="M143" s="97" t="e">
        <f>'UBS Vila Sabrina'!#REF!</f>
        <v>#REF!</v>
      </c>
      <c r="N143" s="107" t="e">
        <f t="shared" si="163"/>
        <v>#REF!</v>
      </c>
      <c r="O143" s="97" t="e">
        <f>'UBS Vila Sabrina'!#REF!</f>
        <v>#REF!</v>
      </c>
      <c r="P143" s="107" t="e">
        <f t="shared" si="164"/>
        <v>#REF!</v>
      </c>
      <c r="Q143" s="671">
        <f t="shared" si="165"/>
        <v>1584</v>
      </c>
      <c r="R143" s="99" t="e">
        <f t="shared" si="166"/>
        <v>#REF!</v>
      </c>
      <c r="S143" s="108" t="e">
        <f t="shared" si="167"/>
        <v>#REF!</v>
      </c>
    </row>
    <row r="144" spans="1:19" ht="15.75" hidden="1" thickBot="1" x14ac:dyDescent="0.3">
      <c r="A144" s="5" t="s">
        <v>7</v>
      </c>
      <c r="B144" s="202">
        <f>SUM(B139:B143)</f>
        <v>2316</v>
      </c>
      <c r="C144" s="7">
        <f>SUM(C139:C143)</f>
        <v>1841</v>
      </c>
      <c r="D144" s="21">
        <f t="shared" si="158"/>
        <v>0.79490500863557856</v>
      </c>
      <c r="E144" s="7" t="e">
        <f>SUM(E139:E143)</f>
        <v>#REF!</v>
      </c>
      <c r="F144" s="21" t="e">
        <f t="shared" si="159"/>
        <v>#REF!</v>
      </c>
      <c r="G144" s="7" t="e">
        <f>SUM(G139:G143)</f>
        <v>#REF!</v>
      </c>
      <c r="H144" s="21" t="e">
        <f t="shared" si="160"/>
        <v>#REF!</v>
      </c>
      <c r="I144" s="71" t="e">
        <f t="shared" si="161"/>
        <v>#REF!</v>
      </c>
      <c r="J144" s="72" t="e">
        <f t="shared" si="162"/>
        <v>#REF!</v>
      </c>
      <c r="K144" s="7" t="e">
        <f>SUM(K139:K143)</f>
        <v>#REF!</v>
      </c>
      <c r="L144" s="21" t="e">
        <f t="shared" si="160"/>
        <v>#REF!</v>
      </c>
      <c r="M144" s="7" t="e">
        <f t="shared" ref="M144" si="168">SUM(M139:M143)</f>
        <v>#REF!</v>
      </c>
      <c r="N144" s="21" t="e">
        <f t="shared" si="163"/>
        <v>#REF!</v>
      </c>
      <c r="O144" s="7" t="e">
        <f t="shared" ref="O144" si="169">SUM(O139:O143)</f>
        <v>#REF!</v>
      </c>
      <c r="P144" s="21" t="e">
        <f t="shared" si="164"/>
        <v>#REF!</v>
      </c>
      <c r="Q144" s="672">
        <f t="shared" si="165"/>
        <v>6948</v>
      </c>
      <c r="R144" s="71" t="e">
        <f t="shared" si="166"/>
        <v>#REF!</v>
      </c>
      <c r="S144" s="72" t="e">
        <f t="shared" si="167"/>
        <v>#REF!</v>
      </c>
    </row>
    <row r="145" spans="1:19" hidden="1" x14ac:dyDescent="0.25"/>
    <row r="146" spans="1:19" ht="15.75" hidden="1" x14ac:dyDescent="0.25">
      <c r="A146" s="1000" t="s">
        <v>282</v>
      </c>
      <c r="B146" s="1001"/>
      <c r="C146" s="1001"/>
      <c r="D146" s="1001"/>
      <c r="E146" s="1001"/>
      <c r="F146" s="1001"/>
      <c r="G146" s="1001"/>
      <c r="H146" s="1001"/>
      <c r="I146" s="1001"/>
      <c r="J146" s="1001"/>
      <c r="K146" s="1001"/>
      <c r="L146" s="1001"/>
      <c r="M146" s="1001"/>
      <c r="N146" s="1001"/>
      <c r="O146" s="1001"/>
      <c r="P146" s="1001"/>
      <c r="Q146" s="1001"/>
      <c r="R146" s="1001"/>
      <c r="S146" s="1001"/>
    </row>
    <row r="147" spans="1:19" ht="34.5" hidden="1" thickBot="1" x14ac:dyDescent="0.3">
      <c r="A147" s="74" t="s">
        <v>14</v>
      </c>
      <c r="B147" s="141" t="s">
        <v>15</v>
      </c>
      <c r="C147" s="207" t="s">
        <v>2</v>
      </c>
      <c r="D147" s="208" t="s">
        <v>1</v>
      </c>
      <c r="E147" s="207" t="s">
        <v>3</v>
      </c>
      <c r="F147" s="208" t="s">
        <v>1</v>
      </c>
      <c r="G147" s="207" t="s">
        <v>4</v>
      </c>
      <c r="H147" s="208" t="s">
        <v>1</v>
      </c>
      <c r="I147" s="86" t="s">
        <v>193</v>
      </c>
      <c r="J147" s="12" t="s">
        <v>192</v>
      </c>
      <c r="K147" s="207" t="s">
        <v>5</v>
      </c>
      <c r="L147" s="208" t="s">
        <v>1</v>
      </c>
      <c r="M147" s="209" t="s">
        <v>190</v>
      </c>
      <c r="N147" s="210" t="s">
        <v>1</v>
      </c>
      <c r="O147" s="209" t="s">
        <v>191</v>
      </c>
      <c r="P147" s="210" t="s">
        <v>1</v>
      </c>
      <c r="Q147" s="553" t="s">
        <v>355</v>
      </c>
      <c r="R147" s="86" t="s">
        <v>193</v>
      </c>
      <c r="S147" s="12" t="s">
        <v>192</v>
      </c>
    </row>
    <row r="148" spans="1:19" ht="15.75" hidden="1" thickTop="1" x14ac:dyDescent="0.25">
      <c r="A148" s="77" t="s">
        <v>8</v>
      </c>
      <c r="B148" s="76">
        <f>'UBS Carandiru'!B9</f>
        <v>783</v>
      </c>
      <c r="C148" s="91">
        <f>'UBS Carandiru'!C9</f>
        <v>712</v>
      </c>
      <c r="D148" s="18">
        <f t="shared" ref="D148:D156" si="170">C148/$B148</f>
        <v>0.90932311621966799</v>
      </c>
      <c r="E148" s="91" t="e">
        <f>'UBS Carandiru'!#REF!</f>
        <v>#REF!</v>
      </c>
      <c r="F148" s="18" t="e">
        <f t="shared" ref="F148:F156" si="171">E148/$B148</f>
        <v>#REF!</v>
      </c>
      <c r="G148" s="91" t="e">
        <f>'UBS Carandiru'!#REF!</f>
        <v>#REF!</v>
      </c>
      <c r="H148" s="18" t="e">
        <f t="shared" ref="H148:L156" si="172">G148/$B148</f>
        <v>#REF!</v>
      </c>
      <c r="I148" s="68" t="e">
        <f t="shared" ref="I148:I156" si="173">SUM(C148,E148,G148)</f>
        <v>#REF!</v>
      </c>
      <c r="J148" s="102" t="e">
        <f t="shared" ref="J148:J156" si="174">((I148/Q148))</f>
        <v>#REF!</v>
      </c>
      <c r="K148" s="91" t="e">
        <f>'UBS Carandiru'!#REF!</f>
        <v>#REF!</v>
      </c>
      <c r="L148" s="18" t="e">
        <f t="shared" si="172"/>
        <v>#REF!</v>
      </c>
      <c r="M148" s="91" t="e">
        <f>'UBS Carandiru'!#REF!</f>
        <v>#REF!</v>
      </c>
      <c r="N148" s="18" t="e">
        <f t="shared" ref="N148:N156" si="175">M148/$B148</f>
        <v>#REF!</v>
      </c>
      <c r="O148" s="91" t="e">
        <f>'UBS Carandiru'!#REF!</f>
        <v>#REF!</v>
      </c>
      <c r="P148" s="18" t="e">
        <f t="shared" ref="P148:P156" si="176">O148/$B148</f>
        <v>#REF!</v>
      </c>
      <c r="Q148" s="669">
        <f t="shared" ref="Q148:Q156" si="177">B148*3</f>
        <v>2349</v>
      </c>
      <c r="R148" s="68" t="e">
        <f t="shared" ref="R148:R156" si="178">SUM(K148,M148,O148)</f>
        <v>#REF!</v>
      </c>
      <c r="S148" s="102" t="e">
        <f t="shared" ref="S148:S156" si="179">R148/($B148*3)</f>
        <v>#REF!</v>
      </c>
    </row>
    <row r="149" spans="1:19" hidden="1" x14ac:dyDescent="0.25">
      <c r="A149" s="77" t="s">
        <v>9</v>
      </c>
      <c r="B149" s="78">
        <f>'UBS Carandiru'!B10</f>
        <v>117</v>
      </c>
      <c r="C149" s="92">
        <f>'UBS Carandiru'!C10</f>
        <v>271</v>
      </c>
      <c r="D149" s="103">
        <f t="shared" si="170"/>
        <v>2.3162393162393164</v>
      </c>
      <c r="E149" s="92" t="e">
        <f>'UBS Carandiru'!#REF!</f>
        <v>#REF!</v>
      </c>
      <c r="F149" s="103" t="e">
        <f t="shared" si="171"/>
        <v>#REF!</v>
      </c>
      <c r="G149" s="92" t="e">
        <f>'UBS Carandiru'!#REF!</f>
        <v>#REF!</v>
      </c>
      <c r="H149" s="103" t="e">
        <f t="shared" si="172"/>
        <v>#REF!</v>
      </c>
      <c r="I149" s="94" t="e">
        <f t="shared" si="173"/>
        <v>#REF!</v>
      </c>
      <c r="J149" s="104" t="e">
        <f t="shared" si="174"/>
        <v>#REF!</v>
      </c>
      <c r="K149" s="92" t="e">
        <f>'UBS Carandiru'!#REF!</f>
        <v>#REF!</v>
      </c>
      <c r="L149" s="103" t="e">
        <f t="shared" si="172"/>
        <v>#REF!</v>
      </c>
      <c r="M149" s="92" t="e">
        <f>'UBS Carandiru'!#REF!</f>
        <v>#REF!</v>
      </c>
      <c r="N149" s="103" t="e">
        <f t="shared" si="175"/>
        <v>#REF!</v>
      </c>
      <c r="O149" s="92" t="e">
        <f>'UBS Carandiru'!#REF!</f>
        <v>#REF!</v>
      </c>
      <c r="P149" s="103" t="e">
        <f t="shared" si="176"/>
        <v>#REF!</v>
      </c>
      <c r="Q149" s="670">
        <f t="shared" si="177"/>
        <v>351</v>
      </c>
      <c r="R149" s="94" t="e">
        <f t="shared" si="178"/>
        <v>#REF!</v>
      </c>
      <c r="S149" s="104" t="e">
        <f t="shared" si="179"/>
        <v>#REF!</v>
      </c>
    </row>
    <row r="150" spans="1:19" hidden="1" x14ac:dyDescent="0.25">
      <c r="A150" s="77" t="s">
        <v>10</v>
      </c>
      <c r="B150" s="78">
        <f>'UBS Carandiru'!B12</f>
        <v>792</v>
      </c>
      <c r="C150" s="92">
        <f>'UBS Carandiru'!C12</f>
        <v>570</v>
      </c>
      <c r="D150" s="103">
        <f t="shared" si="170"/>
        <v>0.71969696969696972</v>
      </c>
      <c r="E150" s="92" t="e">
        <f>'UBS Carandiru'!#REF!</f>
        <v>#REF!</v>
      </c>
      <c r="F150" s="103" t="e">
        <f t="shared" si="171"/>
        <v>#REF!</v>
      </c>
      <c r="G150" s="92" t="e">
        <f>'UBS Carandiru'!#REF!</f>
        <v>#REF!</v>
      </c>
      <c r="H150" s="103" t="e">
        <f t="shared" si="172"/>
        <v>#REF!</v>
      </c>
      <c r="I150" s="94" t="e">
        <f t="shared" si="173"/>
        <v>#REF!</v>
      </c>
      <c r="J150" s="104" t="e">
        <f t="shared" si="174"/>
        <v>#REF!</v>
      </c>
      <c r="K150" s="92" t="e">
        <f>'UBS Carandiru'!#REF!</f>
        <v>#REF!</v>
      </c>
      <c r="L150" s="103" t="e">
        <f t="shared" si="172"/>
        <v>#REF!</v>
      </c>
      <c r="M150" s="92" t="e">
        <f>'UBS Carandiru'!#REF!</f>
        <v>#REF!</v>
      </c>
      <c r="N150" s="103" t="e">
        <f t="shared" si="175"/>
        <v>#REF!</v>
      </c>
      <c r="O150" s="92" t="e">
        <f>'UBS Carandiru'!#REF!</f>
        <v>#REF!</v>
      </c>
      <c r="P150" s="103" t="e">
        <f t="shared" si="176"/>
        <v>#REF!</v>
      </c>
      <c r="Q150" s="670">
        <f t="shared" si="177"/>
        <v>2376</v>
      </c>
      <c r="R150" s="94" t="e">
        <f t="shared" si="178"/>
        <v>#REF!</v>
      </c>
      <c r="S150" s="104" t="e">
        <f t="shared" si="179"/>
        <v>#REF!</v>
      </c>
    </row>
    <row r="151" spans="1:19" hidden="1" x14ac:dyDescent="0.25">
      <c r="A151" s="77" t="s">
        <v>42</v>
      </c>
      <c r="B151" s="78">
        <f>'UBS Carandiru'!B13</f>
        <v>396</v>
      </c>
      <c r="C151" s="92">
        <f>'UBS Carandiru'!C13</f>
        <v>222</v>
      </c>
      <c r="D151" s="103">
        <f t="shared" si="170"/>
        <v>0.56060606060606055</v>
      </c>
      <c r="E151" s="92" t="e">
        <f>'UBS Carandiru'!#REF!</f>
        <v>#REF!</v>
      </c>
      <c r="F151" s="103" t="e">
        <f t="shared" si="171"/>
        <v>#REF!</v>
      </c>
      <c r="G151" s="92" t="e">
        <f>'UBS Carandiru'!#REF!</f>
        <v>#REF!</v>
      </c>
      <c r="H151" s="103" t="e">
        <f t="shared" si="172"/>
        <v>#REF!</v>
      </c>
      <c r="I151" s="94" t="e">
        <f t="shared" si="173"/>
        <v>#REF!</v>
      </c>
      <c r="J151" s="104" t="e">
        <f t="shared" si="174"/>
        <v>#REF!</v>
      </c>
      <c r="K151" s="92" t="e">
        <f>'UBS Carandiru'!#REF!</f>
        <v>#REF!</v>
      </c>
      <c r="L151" s="103" t="e">
        <f t="shared" si="172"/>
        <v>#REF!</v>
      </c>
      <c r="M151" s="92" t="e">
        <f>'UBS Carandiru'!#REF!</f>
        <v>#REF!</v>
      </c>
      <c r="N151" s="103" t="e">
        <f t="shared" si="175"/>
        <v>#REF!</v>
      </c>
      <c r="O151" s="92" t="e">
        <f>'UBS Carandiru'!#REF!</f>
        <v>#REF!</v>
      </c>
      <c r="P151" s="103" t="e">
        <f t="shared" si="176"/>
        <v>#REF!</v>
      </c>
      <c r="Q151" s="670">
        <f t="shared" si="177"/>
        <v>1188</v>
      </c>
      <c r="R151" s="94" t="e">
        <f t="shared" si="178"/>
        <v>#REF!</v>
      </c>
      <c r="S151" s="104" t="e">
        <f t="shared" si="179"/>
        <v>#REF!</v>
      </c>
    </row>
    <row r="152" spans="1:19" hidden="1" x14ac:dyDescent="0.25">
      <c r="A152" s="77" t="s">
        <v>12</v>
      </c>
      <c r="B152" s="78">
        <f>'UBS Carandiru'!B14</f>
        <v>160</v>
      </c>
      <c r="C152" s="92">
        <f>'UBS Carandiru'!C14</f>
        <v>146</v>
      </c>
      <c r="D152" s="103">
        <f t="shared" si="170"/>
        <v>0.91249999999999998</v>
      </c>
      <c r="E152" s="92" t="e">
        <f>'UBS Carandiru'!#REF!</f>
        <v>#REF!</v>
      </c>
      <c r="F152" s="103" t="e">
        <f t="shared" si="171"/>
        <v>#REF!</v>
      </c>
      <c r="G152" s="92" t="e">
        <f>'UBS Carandiru'!#REF!</f>
        <v>#REF!</v>
      </c>
      <c r="H152" s="103" t="e">
        <f t="shared" si="172"/>
        <v>#REF!</v>
      </c>
      <c r="I152" s="94" t="e">
        <f t="shared" si="173"/>
        <v>#REF!</v>
      </c>
      <c r="J152" s="104" t="e">
        <f t="shared" si="174"/>
        <v>#REF!</v>
      </c>
      <c r="K152" s="92" t="e">
        <f>'UBS Carandiru'!#REF!</f>
        <v>#REF!</v>
      </c>
      <c r="L152" s="103" t="e">
        <f t="shared" si="172"/>
        <v>#REF!</v>
      </c>
      <c r="M152" s="92" t="e">
        <f>'UBS Carandiru'!#REF!</f>
        <v>#REF!</v>
      </c>
      <c r="N152" s="103" t="e">
        <f t="shared" si="175"/>
        <v>#REF!</v>
      </c>
      <c r="O152" s="92" t="e">
        <f>'UBS Carandiru'!#REF!</f>
        <v>#REF!</v>
      </c>
      <c r="P152" s="103" t="e">
        <f t="shared" si="176"/>
        <v>#REF!</v>
      </c>
      <c r="Q152" s="670">
        <f t="shared" si="177"/>
        <v>480</v>
      </c>
      <c r="R152" s="94" t="e">
        <f t="shared" si="178"/>
        <v>#REF!</v>
      </c>
      <c r="S152" s="104" t="e">
        <f t="shared" si="179"/>
        <v>#REF!</v>
      </c>
    </row>
    <row r="153" spans="1:19" hidden="1" x14ac:dyDescent="0.25">
      <c r="A153" s="77" t="s">
        <v>48</v>
      </c>
      <c r="B153" s="78" t="e">
        <f>'UBS Carandiru'!#REF!</f>
        <v>#REF!</v>
      </c>
      <c r="C153" s="92" t="e">
        <f>'UBS Carandiru'!#REF!</f>
        <v>#REF!</v>
      </c>
      <c r="D153" s="103" t="e">
        <f t="shared" si="170"/>
        <v>#REF!</v>
      </c>
      <c r="E153" s="92" t="e">
        <f>'UBS Carandiru'!#REF!</f>
        <v>#REF!</v>
      </c>
      <c r="F153" s="103" t="e">
        <f t="shared" si="171"/>
        <v>#REF!</v>
      </c>
      <c r="G153" s="92" t="e">
        <f>'UBS Carandiru'!#REF!</f>
        <v>#REF!</v>
      </c>
      <c r="H153" s="103" t="e">
        <f t="shared" si="172"/>
        <v>#REF!</v>
      </c>
      <c r="I153" s="94" t="e">
        <f t="shared" si="173"/>
        <v>#REF!</v>
      </c>
      <c r="J153" s="104" t="e">
        <f t="shared" si="174"/>
        <v>#REF!</v>
      </c>
      <c r="K153" s="92" t="e">
        <f>'UBS Carandiru'!#REF!</f>
        <v>#REF!</v>
      </c>
      <c r="L153" s="103" t="e">
        <f t="shared" si="172"/>
        <v>#REF!</v>
      </c>
      <c r="M153" s="92" t="e">
        <f>'UBS Carandiru'!#REF!</f>
        <v>#REF!</v>
      </c>
      <c r="N153" s="103" t="e">
        <f t="shared" si="175"/>
        <v>#REF!</v>
      </c>
      <c r="O153" s="92" t="e">
        <f>'UBS Carandiru'!#REF!</f>
        <v>#REF!</v>
      </c>
      <c r="P153" s="103" t="e">
        <f t="shared" si="176"/>
        <v>#REF!</v>
      </c>
      <c r="Q153" s="670" t="e">
        <f t="shared" si="177"/>
        <v>#REF!</v>
      </c>
      <c r="R153" s="94" t="e">
        <f t="shared" si="178"/>
        <v>#REF!</v>
      </c>
      <c r="S153" s="104" t="e">
        <f t="shared" si="179"/>
        <v>#REF!</v>
      </c>
    </row>
    <row r="154" spans="1:19" hidden="1" x14ac:dyDescent="0.25">
      <c r="A154" s="77" t="s">
        <v>13</v>
      </c>
      <c r="B154" s="78">
        <f>'UBS Carandiru'!B15</f>
        <v>528</v>
      </c>
      <c r="C154" s="92">
        <f>'UBS Carandiru'!C15</f>
        <v>326</v>
      </c>
      <c r="D154" s="103">
        <f t="shared" si="170"/>
        <v>0.61742424242424243</v>
      </c>
      <c r="E154" s="92" t="e">
        <f>'UBS Carandiru'!#REF!</f>
        <v>#REF!</v>
      </c>
      <c r="F154" s="103" t="e">
        <f t="shared" si="171"/>
        <v>#REF!</v>
      </c>
      <c r="G154" s="92" t="e">
        <f>'UBS Carandiru'!#REF!</f>
        <v>#REF!</v>
      </c>
      <c r="H154" s="103" t="e">
        <f t="shared" si="172"/>
        <v>#REF!</v>
      </c>
      <c r="I154" s="94" t="e">
        <f t="shared" si="173"/>
        <v>#REF!</v>
      </c>
      <c r="J154" s="104" t="e">
        <f t="shared" si="174"/>
        <v>#REF!</v>
      </c>
      <c r="K154" s="92" t="e">
        <f>'UBS Carandiru'!#REF!</f>
        <v>#REF!</v>
      </c>
      <c r="L154" s="103" t="e">
        <f t="shared" si="172"/>
        <v>#REF!</v>
      </c>
      <c r="M154" s="92" t="e">
        <f>'UBS Carandiru'!#REF!</f>
        <v>#REF!</v>
      </c>
      <c r="N154" s="103" t="e">
        <f t="shared" si="175"/>
        <v>#REF!</v>
      </c>
      <c r="O154" s="92" t="e">
        <f>'UBS Carandiru'!#REF!</f>
        <v>#REF!</v>
      </c>
      <c r="P154" s="103" t="e">
        <f t="shared" si="176"/>
        <v>#REF!</v>
      </c>
      <c r="Q154" s="670">
        <f t="shared" si="177"/>
        <v>1584</v>
      </c>
      <c r="R154" s="94" t="e">
        <f t="shared" si="178"/>
        <v>#REF!</v>
      </c>
      <c r="S154" s="104" t="e">
        <f t="shared" si="179"/>
        <v>#REF!</v>
      </c>
    </row>
    <row r="155" spans="1:19" ht="15.75" hidden="1" thickBot="1" x14ac:dyDescent="0.3">
      <c r="A155" s="96" t="s">
        <v>49</v>
      </c>
      <c r="B155" s="145">
        <f>'UBS Carandiru'!B16</f>
        <v>120</v>
      </c>
      <c r="C155" s="97">
        <f>'UBS Carandiru'!C16</f>
        <v>130</v>
      </c>
      <c r="D155" s="107">
        <f t="shared" si="170"/>
        <v>1.0833333333333333</v>
      </c>
      <c r="E155" s="97" t="e">
        <f>'UBS Carandiru'!#REF!</f>
        <v>#REF!</v>
      </c>
      <c r="F155" s="107" t="e">
        <f t="shared" si="171"/>
        <v>#REF!</v>
      </c>
      <c r="G155" s="97" t="e">
        <f>'UBS Carandiru'!#REF!</f>
        <v>#REF!</v>
      </c>
      <c r="H155" s="107" t="e">
        <f t="shared" si="172"/>
        <v>#REF!</v>
      </c>
      <c r="I155" s="99" t="e">
        <f t="shared" si="173"/>
        <v>#REF!</v>
      </c>
      <c r="J155" s="108" t="e">
        <f t="shared" si="174"/>
        <v>#REF!</v>
      </c>
      <c r="K155" s="97" t="e">
        <f>'UBS Carandiru'!#REF!</f>
        <v>#REF!</v>
      </c>
      <c r="L155" s="107" t="e">
        <f t="shared" si="172"/>
        <v>#REF!</v>
      </c>
      <c r="M155" s="97" t="e">
        <f>'UBS Carandiru'!#REF!</f>
        <v>#REF!</v>
      </c>
      <c r="N155" s="107" t="e">
        <f t="shared" si="175"/>
        <v>#REF!</v>
      </c>
      <c r="O155" s="97" t="e">
        <f>'UBS Carandiru'!#REF!</f>
        <v>#REF!</v>
      </c>
      <c r="P155" s="107" t="e">
        <f t="shared" si="176"/>
        <v>#REF!</v>
      </c>
      <c r="Q155" s="671">
        <f t="shared" si="177"/>
        <v>360</v>
      </c>
      <c r="R155" s="99" t="e">
        <f t="shared" si="178"/>
        <v>#REF!</v>
      </c>
      <c r="S155" s="108" t="e">
        <f t="shared" si="179"/>
        <v>#REF!</v>
      </c>
    </row>
    <row r="156" spans="1:19" ht="15.75" hidden="1" thickBot="1" x14ac:dyDescent="0.3">
      <c r="A156" s="5" t="s">
        <v>7</v>
      </c>
      <c r="B156" s="202" t="e">
        <f>SUM(B148:B155)</f>
        <v>#REF!</v>
      </c>
      <c r="C156" s="7" t="e">
        <f>SUM(C148:C155)</f>
        <v>#REF!</v>
      </c>
      <c r="D156" s="21" t="e">
        <f t="shared" si="170"/>
        <v>#REF!</v>
      </c>
      <c r="E156" s="7" t="e">
        <f>SUM(E148:E155)</f>
        <v>#REF!</v>
      </c>
      <c r="F156" s="21" t="e">
        <f t="shared" si="171"/>
        <v>#REF!</v>
      </c>
      <c r="G156" s="7" t="e">
        <f>SUM(G148:G155)</f>
        <v>#REF!</v>
      </c>
      <c r="H156" s="21" t="e">
        <f t="shared" si="172"/>
        <v>#REF!</v>
      </c>
      <c r="I156" s="71" t="e">
        <f t="shared" si="173"/>
        <v>#REF!</v>
      </c>
      <c r="J156" s="72" t="e">
        <f t="shared" si="174"/>
        <v>#REF!</v>
      </c>
      <c r="K156" s="7" t="e">
        <f>SUM(K148:K155)</f>
        <v>#REF!</v>
      </c>
      <c r="L156" s="21" t="e">
        <f t="shared" si="172"/>
        <v>#REF!</v>
      </c>
      <c r="M156" s="7" t="e">
        <f t="shared" ref="M156" si="180">SUM(M148:M155)</f>
        <v>#REF!</v>
      </c>
      <c r="N156" s="21" t="e">
        <f t="shared" si="175"/>
        <v>#REF!</v>
      </c>
      <c r="O156" s="7" t="e">
        <f t="shared" ref="O156" si="181">SUM(O148:O155)</f>
        <v>#REF!</v>
      </c>
      <c r="P156" s="21" t="e">
        <f t="shared" si="176"/>
        <v>#REF!</v>
      </c>
      <c r="Q156" s="672" t="e">
        <f t="shared" si="177"/>
        <v>#REF!</v>
      </c>
      <c r="R156" s="71" t="e">
        <f t="shared" si="178"/>
        <v>#REF!</v>
      </c>
      <c r="S156" s="72" t="e">
        <f t="shared" si="179"/>
        <v>#REF!</v>
      </c>
    </row>
    <row r="157" spans="1:19" hidden="1" x14ac:dyDescent="0.25"/>
    <row r="158" spans="1:19" ht="15.75" hidden="1" x14ac:dyDescent="0.25">
      <c r="A158" s="1000" t="s">
        <v>286</v>
      </c>
      <c r="B158" s="1001"/>
      <c r="C158" s="1001"/>
      <c r="D158" s="1001"/>
      <c r="E158" s="1001"/>
      <c r="F158" s="1001"/>
      <c r="G158" s="1001"/>
      <c r="H158" s="1001"/>
      <c r="I158" s="1001"/>
      <c r="J158" s="1001"/>
      <c r="K158" s="1001"/>
      <c r="L158" s="1001"/>
      <c r="M158" s="1001"/>
      <c r="N158" s="1001"/>
      <c r="O158" s="1001"/>
      <c r="P158" s="1001"/>
      <c r="Q158" s="1001"/>
      <c r="R158" s="1001"/>
      <c r="S158" s="1001"/>
    </row>
    <row r="159" spans="1:19" ht="34.5" hidden="1" thickBot="1" x14ac:dyDescent="0.3">
      <c r="A159" s="148" t="s">
        <v>97</v>
      </c>
      <c r="B159" s="141" t="s">
        <v>15</v>
      </c>
      <c r="C159" s="207" t="s">
        <v>2</v>
      </c>
      <c r="D159" s="208" t="s">
        <v>1</v>
      </c>
      <c r="E159" s="207" t="s">
        <v>3</v>
      </c>
      <c r="F159" s="208" t="s">
        <v>1</v>
      </c>
      <c r="G159" s="207" t="s">
        <v>4</v>
      </c>
      <c r="H159" s="208" t="s">
        <v>1</v>
      </c>
      <c r="I159" s="86" t="s">
        <v>193</v>
      </c>
      <c r="J159" s="12" t="s">
        <v>192</v>
      </c>
      <c r="K159" s="207" t="s">
        <v>5</v>
      </c>
      <c r="L159" s="208" t="s">
        <v>1</v>
      </c>
      <c r="M159" s="209" t="s">
        <v>190</v>
      </c>
      <c r="N159" s="210" t="s">
        <v>1</v>
      </c>
      <c r="O159" s="209" t="s">
        <v>191</v>
      </c>
      <c r="P159" s="210" t="s">
        <v>1</v>
      </c>
      <c r="Q159" s="553" t="s">
        <v>355</v>
      </c>
      <c r="R159" s="86" t="s">
        <v>193</v>
      </c>
      <c r="S159" s="12" t="s">
        <v>192</v>
      </c>
    </row>
    <row r="160" spans="1:19" ht="24.75" hidden="1" thickTop="1" x14ac:dyDescent="0.25">
      <c r="A160" s="32" t="s">
        <v>136</v>
      </c>
      <c r="B160" s="150">
        <f>'CER Carandiru'!B9</f>
        <v>40</v>
      </c>
      <c r="C160" s="46">
        <f>'CER Carandiru'!C9</f>
        <v>38</v>
      </c>
      <c r="D160" s="151">
        <f t="shared" ref="D160:D161" si="182">C160/$B160</f>
        <v>0.95</v>
      </c>
      <c r="E160" s="46" t="e">
        <f>'CER Carandiru'!#REF!</f>
        <v>#REF!</v>
      </c>
      <c r="F160" s="151" t="e">
        <f t="shared" ref="F160:F161" si="183">E160/$B160</f>
        <v>#REF!</v>
      </c>
      <c r="G160" s="46" t="e">
        <f>'CER Carandiru'!#REF!</f>
        <v>#REF!</v>
      </c>
      <c r="H160" s="151" t="e">
        <f t="shared" ref="H160:L161" si="184">G160/$B160</f>
        <v>#REF!</v>
      </c>
      <c r="I160" s="110" t="e">
        <f t="shared" ref="I160:I162" si="185">SUM(C160,E160,G160)</f>
        <v>#REF!</v>
      </c>
      <c r="J160" s="152" t="e">
        <f t="shared" ref="J160:J162" si="186">((I160/Q160))</f>
        <v>#REF!</v>
      </c>
      <c r="K160" s="46" t="e">
        <f>'CER Carandiru'!#REF!</f>
        <v>#REF!</v>
      </c>
      <c r="L160" s="151" t="e">
        <f t="shared" si="184"/>
        <v>#REF!</v>
      </c>
      <c r="M160" s="46" t="e">
        <f>'CER Carandiru'!#REF!</f>
        <v>#REF!</v>
      </c>
      <c r="N160" s="151" t="e">
        <f t="shared" ref="N160:N161" si="187">M160/$B160</f>
        <v>#REF!</v>
      </c>
      <c r="O160" s="46" t="e">
        <f>'CER Carandiru'!#REF!</f>
        <v>#REF!</v>
      </c>
      <c r="P160" s="151" t="e">
        <f t="shared" ref="P160:P161" si="188">O160/$B160</f>
        <v>#REF!</v>
      </c>
      <c r="Q160" s="676">
        <f t="shared" ref="Q160:Q162" si="189">B160*3</f>
        <v>120</v>
      </c>
      <c r="R160" s="110" t="e">
        <f t="shared" ref="R160:R162" si="190">SUM(K160,M160,O160)</f>
        <v>#REF!</v>
      </c>
      <c r="S160" s="152" t="e">
        <f>R160/($B160*3)</f>
        <v>#REF!</v>
      </c>
    </row>
    <row r="161" spans="1:19" ht="15.75" hidden="1" thickBot="1" x14ac:dyDescent="0.3">
      <c r="A161" s="153" t="s">
        <v>137</v>
      </c>
      <c r="B161" s="154">
        <f>'CER Carandiru'!B10</f>
        <v>30</v>
      </c>
      <c r="C161" s="155">
        <f>'CER Carandiru'!C10</f>
        <v>25</v>
      </c>
      <c r="D161" s="156">
        <f t="shared" si="182"/>
        <v>0.83333333333333337</v>
      </c>
      <c r="E161" s="155" t="e">
        <f>'CER Carandiru'!#REF!</f>
        <v>#REF!</v>
      </c>
      <c r="F161" s="156" t="e">
        <f t="shared" si="183"/>
        <v>#REF!</v>
      </c>
      <c r="G161" s="155" t="e">
        <f>'CER Carandiru'!#REF!</f>
        <v>#REF!</v>
      </c>
      <c r="H161" s="156" t="e">
        <f t="shared" si="184"/>
        <v>#REF!</v>
      </c>
      <c r="I161" s="157" t="e">
        <f t="shared" si="185"/>
        <v>#REF!</v>
      </c>
      <c r="J161" s="158" t="e">
        <f t="shared" si="186"/>
        <v>#REF!</v>
      </c>
      <c r="K161" s="155" t="e">
        <f>'CER Carandiru'!#REF!</f>
        <v>#REF!</v>
      </c>
      <c r="L161" s="156" t="e">
        <f t="shared" si="184"/>
        <v>#REF!</v>
      </c>
      <c r="M161" s="155" t="e">
        <f>'CER Carandiru'!#REF!</f>
        <v>#REF!</v>
      </c>
      <c r="N161" s="156" t="e">
        <f t="shared" si="187"/>
        <v>#REF!</v>
      </c>
      <c r="O161" s="155" t="e">
        <f>'CER Carandiru'!#REF!</f>
        <v>#REF!</v>
      </c>
      <c r="P161" s="156" t="e">
        <f t="shared" si="188"/>
        <v>#REF!</v>
      </c>
      <c r="Q161" s="677">
        <f t="shared" si="189"/>
        <v>90</v>
      </c>
      <c r="R161" s="157" t="e">
        <f t="shared" si="190"/>
        <v>#REF!</v>
      </c>
      <c r="S161" s="158" t="e">
        <f>R161/($B161*3)</f>
        <v>#REF!</v>
      </c>
    </row>
    <row r="162" spans="1:19" ht="15.75" hidden="1" thickBot="1" x14ac:dyDescent="0.3">
      <c r="A162" s="5" t="s">
        <v>7</v>
      </c>
      <c r="B162" s="202">
        <f>SUM(B160:B161)</f>
        <v>70</v>
      </c>
      <c r="C162" s="22">
        <f>SUM(C160:C161)</f>
        <v>63</v>
      </c>
      <c r="D162" s="156">
        <f>((C162/$B$26))-1</f>
        <v>-0.94166666666666665</v>
      </c>
      <c r="E162" s="22" t="e">
        <f>SUM(E160:E161)</f>
        <v>#REF!</v>
      </c>
      <c r="F162" s="156" t="e">
        <f>((E162/$B$26))-1</f>
        <v>#REF!</v>
      </c>
      <c r="G162" s="22" t="e">
        <f>SUM(G160:G161)</f>
        <v>#REF!</v>
      </c>
      <c r="H162" s="156" t="e">
        <f>((G162/$B$26))-1</f>
        <v>#REF!</v>
      </c>
      <c r="I162" s="31" t="e">
        <f t="shared" si="185"/>
        <v>#REF!</v>
      </c>
      <c r="J162" s="158" t="e">
        <f t="shared" si="186"/>
        <v>#REF!</v>
      </c>
      <c r="K162" s="22" t="e">
        <f>SUM(K160:K161)</f>
        <v>#REF!</v>
      </c>
      <c r="L162" s="156" t="e">
        <f>((K162/$B$26))-1</f>
        <v>#REF!</v>
      </c>
      <c r="M162" s="22" t="e">
        <f t="shared" ref="M162" si="191">SUM(M160:M161)</f>
        <v>#REF!</v>
      </c>
      <c r="N162" s="156" t="e">
        <f t="shared" ref="N162" si="192">((M162/$B$26))-1</f>
        <v>#REF!</v>
      </c>
      <c r="O162" s="22" t="e">
        <f t="shared" ref="O162" si="193">SUM(O160:O161)</f>
        <v>#REF!</v>
      </c>
      <c r="P162" s="156" t="e">
        <f t="shared" ref="P162" si="194">((O162/$B$26))-1</f>
        <v>#REF!</v>
      </c>
      <c r="Q162" s="678">
        <f t="shared" si="189"/>
        <v>210</v>
      </c>
      <c r="R162" s="31" t="e">
        <f t="shared" si="190"/>
        <v>#REF!</v>
      </c>
      <c r="S162" s="158" t="e">
        <f>R162/($B162*3)</f>
        <v>#REF!</v>
      </c>
    </row>
    <row r="163" spans="1:19" hidden="1" x14ac:dyDescent="0.25"/>
    <row r="164" spans="1:19" ht="15.75" hidden="1" x14ac:dyDescent="0.25">
      <c r="A164" s="1000" t="s">
        <v>288</v>
      </c>
      <c r="B164" s="1001"/>
      <c r="C164" s="1001"/>
      <c r="D164" s="1001"/>
      <c r="E164" s="1001"/>
      <c r="F164" s="1001"/>
      <c r="G164" s="1001"/>
      <c r="H164" s="1001"/>
      <c r="I164" s="1001"/>
      <c r="J164" s="1001"/>
      <c r="K164" s="1001"/>
      <c r="L164" s="1001"/>
      <c r="M164" s="1001"/>
      <c r="N164" s="1001"/>
      <c r="O164" s="1001"/>
      <c r="P164" s="1001"/>
      <c r="Q164" s="1001"/>
      <c r="R164" s="1001"/>
      <c r="S164" s="1001"/>
    </row>
    <row r="165" spans="1:19" ht="34.5" hidden="1" thickBot="1" x14ac:dyDescent="0.3">
      <c r="A165" s="74" t="s">
        <v>96</v>
      </c>
      <c r="B165" s="141" t="s">
        <v>15</v>
      </c>
      <c r="C165" s="207" t="s">
        <v>2</v>
      </c>
      <c r="D165" s="208" t="s">
        <v>1</v>
      </c>
      <c r="E165" s="207" t="s">
        <v>3</v>
      </c>
      <c r="F165" s="208" t="s">
        <v>1</v>
      </c>
      <c r="G165" s="207" t="s">
        <v>4</v>
      </c>
      <c r="H165" s="208" t="s">
        <v>1</v>
      </c>
      <c r="I165" s="86" t="s">
        <v>193</v>
      </c>
      <c r="J165" s="12" t="s">
        <v>192</v>
      </c>
      <c r="K165" s="207" t="s">
        <v>5</v>
      </c>
      <c r="L165" s="208" t="s">
        <v>1</v>
      </c>
      <c r="M165" s="209" t="s">
        <v>190</v>
      </c>
      <c r="N165" s="210" t="s">
        <v>1</v>
      </c>
      <c r="O165" s="209" t="s">
        <v>191</v>
      </c>
      <c r="P165" s="210" t="s">
        <v>1</v>
      </c>
      <c r="Q165" s="553" t="s">
        <v>355</v>
      </c>
      <c r="R165" s="86" t="s">
        <v>193</v>
      </c>
      <c r="S165" s="12" t="s">
        <v>192</v>
      </c>
    </row>
    <row r="166" spans="1:19" ht="16.5" hidden="1" thickTop="1" thickBot="1" x14ac:dyDescent="0.3">
      <c r="A166" s="30" t="s">
        <v>134</v>
      </c>
      <c r="B166" s="202">
        <f>'APD no CER III Carandiru'!B9</f>
        <v>80</v>
      </c>
      <c r="C166" s="186">
        <f>'APD no CER III Carandiru'!C9</f>
        <v>142</v>
      </c>
      <c r="D166" s="160">
        <f t="shared" ref="D166" si="195">C166/$B166</f>
        <v>1.7749999999999999</v>
      </c>
      <c r="E166" s="159" t="e">
        <f>'APD no CER III Carandiru'!#REF!</f>
        <v>#REF!</v>
      </c>
      <c r="F166" s="160" t="e">
        <f t="shared" ref="F166" si="196">E166/$B166</f>
        <v>#REF!</v>
      </c>
      <c r="G166" s="159" t="e">
        <f>'APD no CER III Carandiru'!#REF!</f>
        <v>#REF!</v>
      </c>
      <c r="H166" s="160" t="e">
        <f t="shared" ref="H166:L166" si="197">G166/$B166</f>
        <v>#REF!</v>
      </c>
      <c r="I166" s="161" t="e">
        <f t="shared" ref="I166:I167" si="198">SUM(C166,E166,G166)</f>
        <v>#REF!</v>
      </c>
      <c r="J166" s="162" t="e">
        <f t="shared" ref="J166:J167" si="199">((I166/Q166))</f>
        <v>#REF!</v>
      </c>
      <c r="K166" s="159" t="e">
        <f>'APD no CER III Carandiru'!#REF!</f>
        <v>#REF!</v>
      </c>
      <c r="L166" s="160" t="e">
        <f t="shared" si="197"/>
        <v>#REF!</v>
      </c>
      <c r="M166" s="159" t="e">
        <f>'APD no CER III Carandiru'!#REF!</f>
        <v>#REF!</v>
      </c>
      <c r="N166" s="160" t="e">
        <f t="shared" ref="N166" si="200">M166/$B166</f>
        <v>#REF!</v>
      </c>
      <c r="O166" s="159" t="e">
        <f>'APD no CER III Carandiru'!#REF!</f>
        <v>#REF!</v>
      </c>
      <c r="P166" s="160" t="e">
        <f t="shared" ref="P166" si="201">O166/$B166</f>
        <v>#REF!</v>
      </c>
      <c r="Q166" s="679">
        <f t="shared" ref="Q166:Q167" si="202">B166*3</f>
        <v>240</v>
      </c>
      <c r="R166" s="161" t="e">
        <f>SUM(K166,M166,O166)</f>
        <v>#REF!</v>
      </c>
      <c r="S166" s="162" t="e">
        <f>R166/($B166*3)</f>
        <v>#REF!</v>
      </c>
    </row>
    <row r="167" spans="1:19" ht="15.75" hidden="1" thickBot="1" x14ac:dyDescent="0.3">
      <c r="A167" s="5" t="s">
        <v>7</v>
      </c>
      <c r="B167" s="202">
        <f>SUM(B166)</f>
        <v>80</v>
      </c>
      <c r="C167" s="22">
        <f>SUM(C166)</f>
        <v>142</v>
      </c>
      <c r="D167" s="21">
        <f>((C167/$B$25))-1</f>
        <v>-0.94310897435897434</v>
      </c>
      <c r="E167" s="22" t="e">
        <f>SUM(E166)</f>
        <v>#REF!</v>
      </c>
      <c r="F167" s="21" t="e">
        <f>((E167/$B$25))-1</f>
        <v>#REF!</v>
      </c>
      <c r="G167" s="22" t="e">
        <f>SUM(G166)</f>
        <v>#REF!</v>
      </c>
      <c r="H167" s="21" t="e">
        <f>((G167/$B$25))-1</f>
        <v>#REF!</v>
      </c>
      <c r="I167" s="31" t="e">
        <f t="shared" si="198"/>
        <v>#REF!</v>
      </c>
      <c r="J167" s="72" t="e">
        <f t="shared" si="199"/>
        <v>#REF!</v>
      </c>
      <c r="K167" s="22" t="e">
        <f>SUM(K166)</f>
        <v>#REF!</v>
      </c>
      <c r="L167" s="21" t="e">
        <f>((K167/$B$25))-1</f>
        <v>#REF!</v>
      </c>
      <c r="M167" s="22" t="e">
        <f t="shared" ref="M167" si="203">SUM(M166)</f>
        <v>#REF!</v>
      </c>
      <c r="N167" s="21" t="e">
        <f t="shared" ref="N167" si="204">((M167/$B$25))-1</f>
        <v>#REF!</v>
      </c>
      <c r="O167" s="22" t="e">
        <f t="shared" ref="O167" si="205">SUM(O166)</f>
        <v>#REF!</v>
      </c>
      <c r="P167" s="21" t="e">
        <f t="shared" ref="P167" si="206">((O167/$B$25))-1</f>
        <v>#REF!</v>
      </c>
      <c r="Q167" s="678">
        <f t="shared" si="202"/>
        <v>240</v>
      </c>
      <c r="R167" s="31" t="e">
        <f>SUM(K167,M167,O167)</f>
        <v>#REF!</v>
      </c>
      <c r="S167" s="72" t="e">
        <f>R167/($B167*3)</f>
        <v>#REF!</v>
      </c>
    </row>
    <row r="168" spans="1:19" hidden="1" x14ac:dyDescent="0.25"/>
    <row r="169" spans="1:19" ht="15.75" hidden="1" x14ac:dyDescent="0.25">
      <c r="A169" s="1000" t="s">
        <v>284</v>
      </c>
      <c r="B169" s="1001"/>
      <c r="C169" s="1001"/>
      <c r="D169" s="1001"/>
      <c r="E169" s="1001"/>
      <c r="F169" s="1001"/>
      <c r="G169" s="1001"/>
      <c r="H169" s="1001"/>
      <c r="I169" s="1001"/>
      <c r="J169" s="1001"/>
      <c r="K169" s="1001"/>
      <c r="L169" s="1001"/>
      <c r="M169" s="1001"/>
      <c r="N169" s="1001"/>
      <c r="O169" s="1001"/>
      <c r="P169" s="1001"/>
      <c r="Q169" s="1001"/>
      <c r="R169" s="1001"/>
      <c r="S169" s="1001"/>
    </row>
    <row r="170" spans="1:19" ht="34.5" hidden="1" thickBot="1" x14ac:dyDescent="0.3">
      <c r="A170" s="74" t="s">
        <v>14</v>
      </c>
      <c r="B170" s="141" t="s">
        <v>15</v>
      </c>
      <c r="C170" s="207" t="s">
        <v>2</v>
      </c>
      <c r="D170" s="208" t="s">
        <v>1</v>
      </c>
      <c r="E170" s="207" t="s">
        <v>3</v>
      </c>
      <c r="F170" s="208" t="s">
        <v>1</v>
      </c>
      <c r="G170" s="207" t="s">
        <v>4</v>
      </c>
      <c r="H170" s="208" t="s">
        <v>1</v>
      </c>
      <c r="I170" s="86" t="s">
        <v>193</v>
      </c>
      <c r="J170" s="12" t="s">
        <v>192</v>
      </c>
      <c r="K170" s="207" t="s">
        <v>5</v>
      </c>
      <c r="L170" s="208" t="s">
        <v>1</v>
      </c>
      <c r="M170" s="209" t="s">
        <v>190</v>
      </c>
      <c r="N170" s="210" t="s">
        <v>1</v>
      </c>
      <c r="O170" s="209" t="s">
        <v>191</v>
      </c>
      <c r="P170" s="210" t="s">
        <v>1</v>
      </c>
      <c r="Q170" s="553" t="s">
        <v>355</v>
      </c>
      <c r="R170" s="86" t="s">
        <v>193</v>
      </c>
      <c r="S170" s="12" t="s">
        <v>192</v>
      </c>
    </row>
    <row r="171" spans="1:19" ht="15.75" hidden="1" thickTop="1" x14ac:dyDescent="0.25">
      <c r="A171" s="77" t="s">
        <v>83</v>
      </c>
      <c r="B171" s="78" t="e">
        <f>#REF!</f>
        <v>#REF!</v>
      </c>
      <c r="C171" s="92" t="e">
        <f>#REF!</f>
        <v>#REF!</v>
      </c>
      <c r="D171" s="103" t="e">
        <f t="shared" ref="D171:D178" si="207">C171/$B171</f>
        <v>#REF!</v>
      </c>
      <c r="E171" s="92" t="e">
        <f>#REF!</f>
        <v>#REF!</v>
      </c>
      <c r="F171" s="103" t="e">
        <f t="shared" ref="F171:F178" si="208">E171/$B171</f>
        <v>#REF!</v>
      </c>
      <c r="G171" s="92" t="e">
        <f>#REF!</f>
        <v>#REF!</v>
      </c>
      <c r="H171" s="103" t="e">
        <f t="shared" ref="H171:L178" si="209">G171/$B171</f>
        <v>#REF!</v>
      </c>
      <c r="I171" s="94" t="e">
        <f t="shared" ref="I171:I178" si="210">SUM(C171,E171,G171)</f>
        <v>#REF!</v>
      </c>
      <c r="J171" s="104" t="e">
        <f t="shared" ref="J171:J178" si="211">((I171/Q171))</f>
        <v>#REF!</v>
      </c>
      <c r="K171" s="92" t="e">
        <f>#REF!</f>
        <v>#REF!</v>
      </c>
      <c r="L171" s="103" t="e">
        <f t="shared" si="209"/>
        <v>#REF!</v>
      </c>
      <c r="M171" s="92" t="e">
        <f>#REF!</f>
        <v>#REF!</v>
      </c>
      <c r="N171" s="103" t="e">
        <f t="shared" ref="N171:N178" si="212">M171/$B171</f>
        <v>#REF!</v>
      </c>
      <c r="O171" s="92" t="e">
        <f>#REF!</f>
        <v>#REF!</v>
      </c>
      <c r="P171" s="103" t="e">
        <f t="shared" ref="P171:P178" si="213">O171/$B171</f>
        <v>#REF!</v>
      </c>
      <c r="Q171" s="670" t="e">
        <f t="shared" ref="Q171:Q178" si="214">B171*3</f>
        <v>#REF!</v>
      </c>
      <c r="R171" s="94" t="e">
        <f t="shared" ref="R171:R178" si="215">SUM(K171,M171,O171)</f>
        <v>#REF!</v>
      </c>
      <c r="S171" s="104" t="e">
        <f t="shared" ref="S171:S178" si="216">R171/($B171*3)</f>
        <v>#REF!</v>
      </c>
    </row>
    <row r="172" spans="1:19" hidden="1" x14ac:dyDescent="0.25">
      <c r="A172" s="77" t="s">
        <v>77</v>
      </c>
      <c r="B172" s="78" t="e">
        <f>#REF!</f>
        <v>#REF!</v>
      </c>
      <c r="C172" s="92" t="e">
        <f>#REF!</f>
        <v>#REF!</v>
      </c>
      <c r="D172" s="103" t="e">
        <f t="shared" si="207"/>
        <v>#REF!</v>
      </c>
      <c r="E172" s="92" t="e">
        <f>#REF!</f>
        <v>#REF!</v>
      </c>
      <c r="F172" s="103" t="e">
        <f t="shared" si="208"/>
        <v>#REF!</v>
      </c>
      <c r="G172" s="92" t="e">
        <f>#REF!</f>
        <v>#REF!</v>
      </c>
      <c r="H172" s="103" t="e">
        <f t="shared" si="209"/>
        <v>#REF!</v>
      </c>
      <c r="I172" s="94" t="e">
        <f t="shared" si="210"/>
        <v>#REF!</v>
      </c>
      <c r="J172" s="104" t="e">
        <f t="shared" si="211"/>
        <v>#REF!</v>
      </c>
      <c r="K172" s="92" t="e">
        <f>#REF!</f>
        <v>#REF!</v>
      </c>
      <c r="L172" s="103" t="e">
        <f t="shared" si="209"/>
        <v>#REF!</v>
      </c>
      <c r="M172" s="92" t="e">
        <f>#REF!</f>
        <v>#REF!</v>
      </c>
      <c r="N172" s="103" t="e">
        <f t="shared" si="212"/>
        <v>#REF!</v>
      </c>
      <c r="O172" s="92" t="e">
        <f>#REF!</f>
        <v>#REF!</v>
      </c>
      <c r="P172" s="103" t="e">
        <f t="shared" si="213"/>
        <v>#REF!</v>
      </c>
      <c r="Q172" s="670" t="e">
        <f t="shared" si="214"/>
        <v>#REF!</v>
      </c>
      <c r="R172" s="94" t="e">
        <f t="shared" si="215"/>
        <v>#REF!</v>
      </c>
      <c r="S172" s="104" t="e">
        <f t="shared" si="216"/>
        <v>#REF!</v>
      </c>
    </row>
    <row r="173" spans="1:19" hidden="1" x14ac:dyDescent="0.25">
      <c r="A173" s="77" t="s">
        <v>78</v>
      </c>
      <c r="B173" s="78" t="e">
        <f>#REF!</f>
        <v>#REF!</v>
      </c>
      <c r="C173" s="92" t="e">
        <f>#REF!</f>
        <v>#REF!</v>
      </c>
      <c r="D173" s="103" t="e">
        <f t="shared" si="207"/>
        <v>#REF!</v>
      </c>
      <c r="E173" s="92" t="e">
        <f>#REF!</f>
        <v>#REF!</v>
      </c>
      <c r="F173" s="103" t="e">
        <f t="shared" si="208"/>
        <v>#REF!</v>
      </c>
      <c r="G173" s="92" t="e">
        <f>#REF!</f>
        <v>#REF!</v>
      </c>
      <c r="H173" s="103" t="e">
        <f t="shared" si="209"/>
        <v>#REF!</v>
      </c>
      <c r="I173" s="94" t="e">
        <f t="shared" si="210"/>
        <v>#REF!</v>
      </c>
      <c r="J173" s="104" t="e">
        <f t="shared" si="211"/>
        <v>#REF!</v>
      </c>
      <c r="K173" s="92" t="e">
        <f>#REF!</f>
        <v>#REF!</v>
      </c>
      <c r="L173" s="103" t="e">
        <f t="shared" si="209"/>
        <v>#REF!</v>
      </c>
      <c r="M173" s="92" t="e">
        <f>#REF!</f>
        <v>#REF!</v>
      </c>
      <c r="N173" s="103" t="e">
        <f t="shared" si="212"/>
        <v>#REF!</v>
      </c>
      <c r="O173" s="92" t="e">
        <f>#REF!</f>
        <v>#REF!</v>
      </c>
      <c r="P173" s="103" t="e">
        <f t="shared" si="213"/>
        <v>#REF!</v>
      </c>
      <c r="Q173" s="670" t="e">
        <f t="shared" si="214"/>
        <v>#REF!</v>
      </c>
      <c r="R173" s="94" t="e">
        <f t="shared" si="215"/>
        <v>#REF!</v>
      </c>
      <c r="S173" s="104" t="e">
        <f t="shared" si="216"/>
        <v>#REF!</v>
      </c>
    </row>
    <row r="174" spans="1:19" hidden="1" x14ac:dyDescent="0.25">
      <c r="A174" s="77" t="s">
        <v>79</v>
      </c>
      <c r="B174" s="78" t="e">
        <f>#REF!</f>
        <v>#REF!</v>
      </c>
      <c r="C174" s="92" t="e">
        <f>#REF!</f>
        <v>#REF!</v>
      </c>
      <c r="D174" s="103" t="e">
        <f t="shared" si="207"/>
        <v>#REF!</v>
      </c>
      <c r="E174" s="92" t="e">
        <f>#REF!</f>
        <v>#REF!</v>
      </c>
      <c r="F174" s="103" t="e">
        <f t="shared" si="208"/>
        <v>#REF!</v>
      </c>
      <c r="G174" s="92" t="e">
        <f>#REF!</f>
        <v>#REF!</v>
      </c>
      <c r="H174" s="103" t="e">
        <f t="shared" si="209"/>
        <v>#REF!</v>
      </c>
      <c r="I174" s="94" t="e">
        <f t="shared" si="210"/>
        <v>#REF!</v>
      </c>
      <c r="J174" s="104" t="e">
        <f t="shared" si="211"/>
        <v>#REF!</v>
      </c>
      <c r="K174" s="92" t="e">
        <f>#REF!</f>
        <v>#REF!</v>
      </c>
      <c r="L174" s="103" t="e">
        <f t="shared" si="209"/>
        <v>#REF!</v>
      </c>
      <c r="M174" s="92" t="e">
        <f>#REF!</f>
        <v>#REF!</v>
      </c>
      <c r="N174" s="103" t="e">
        <f t="shared" si="212"/>
        <v>#REF!</v>
      </c>
      <c r="O174" s="92" t="e">
        <f>#REF!</f>
        <v>#REF!</v>
      </c>
      <c r="P174" s="103" t="e">
        <f t="shared" si="213"/>
        <v>#REF!</v>
      </c>
      <c r="Q174" s="670" t="e">
        <f t="shared" si="214"/>
        <v>#REF!</v>
      </c>
      <c r="R174" s="94" t="e">
        <f t="shared" si="215"/>
        <v>#REF!</v>
      </c>
      <c r="S174" s="104" t="e">
        <f t="shared" si="216"/>
        <v>#REF!</v>
      </c>
    </row>
    <row r="175" spans="1:19" hidden="1" x14ac:dyDescent="0.25">
      <c r="A175" s="77" t="s">
        <v>80</v>
      </c>
      <c r="B175" s="78" t="e">
        <f>#REF!</f>
        <v>#REF!</v>
      </c>
      <c r="C175" s="92" t="e">
        <f>#REF!</f>
        <v>#REF!</v>
      </c>
      <c r="D175" s="103" t="e">
        <f t="shared" si="207"/>
        <v>#REF!</v>
      </c>
      <c r="E175" s="92" t="e">
        <f>#REF!</f>
        <v>#REF!</v>
      </c>
      <c r="F175" s="103" t="e">
        <f t="shared" si="208"/>
        <v>#REF!</v>
      </c>
      <c r="G175" s="92" t="e">
        <f>#REF!</f>
        <v>#REF!</v>
      </c>
      <c r="H175" s="103" t="e">
        <f t="shared" si="209"/>
        <v>#REF!</v>
      </c>
      <c r="I175" s="94" t="e">
        <f t="shared" si="210"/>
        <v>#REF!</v>
      </c>
      <c r="J175" s="104" t="e">
        <f t="shared" si="211"/>
        <v>#REF!</v>
      </c>
      <c r="K175" s="92" t="e">
        <f>#REF!</f>
        <v>#REF!</v>
      </c>
      <c r="L175" s="103" t="e">
        <f t="shared" si="209"/>
        <v>#REF!</v>
      </c>
      <c r="M175" s="92" t="e">
        <f>#REF!</f>
        <v>#REF!</v>
      </c>
      <c r="N175" s="103" t="e">
        <f t="shared" si="212"/>
        <v>#REF!</v>
      </c>
      <c r="O175" s="92" t="e">
        <f>#REF!</f>
        <v>#REF!</v>
      </c>
      <c r="P175" s="103" t="e">
        <f t="shared" si="213"/>
        <v>#REF!</v>
      </c>
      <c r="Q175" s="670" t="e">
        <f t="shared" si="214"/>
        <v>#REF!</v>
      </c>
      <c r="R175" s="94" t="e">
        <f t="shared" si="215"/>
        <v>#REF!</v>
      </c>
      <c r="S175" s="104" t="e">
        <f t="shared" si="216"/>
        <v>#REF!</v>
      </c>
    </row>
    <row r="176" spans="1:19" hidden="1" x14ac:dyDescent="0.25">
      <c r="A176" s="77" t="s">
        <v>81</v>
      </c>
      <c r="B176" s="78" t="e">
        <f>#REF!</f>
        <v>#REF!</v>
      </c>
      <c r="C176" s="92" t="e">
        <f>#REF!</f>
        <v>#REF!</v>
      </c>
      <c r="D176" s="103" t="e">
        <f t="shared" si="207"/>
        <v>#REF!</v>
      </c>
      <c r="E176" s="92" t="e">
        <f>#REF!</f>
        <v>#REF!</v>
      </c>
      <c r="F176" s="103" t="e">
        <f t="shared" si="208"/>
        <v>#REF!</v>
      </c>
      <c r="G176" s="92" t="e">
        <f>#REF!</f>
        <v>#REF!</v>
      </c>
      <c r="H176" s="103" t="e">
        <f t="shared" si="209"/>
        <v>#REF!</v>
      </c>
      <c r="I176" s="94" t="e">
        <f t="shared" si="210"/>
        <v>#REF!</v>
      </c>
      <c r="J176" s="104" t="e">
        <f t="shared" si="211"/>
        <v>#REF!</v>
      </c>
      <c r="K176" s="92" t="e">
        <f>#REF!</f>
        <v>#REF!</v>
      </c>
      <c r="L176" s="103" t="e">
        <f t="shared" si="209"/>
        <v>#REF!</v>
      </c>
      <c r="M176" s="92" t="e">
        <f>#REF!</f>
        <v>#REF!</v>
      </c>
      <c r="N176" s="103" t="e">
        <f t="shared" si="212"/>
        <v>#REF!</v>
      </c>
      <c r="O176" s="92" t="e">
        <f>#REF!</f>
        <v>#REF!</v>
      </c>
      <c r="P176" s="103" t="e">
        <f t="shared" si="213"/>
        <v>#REF!</v>
      </c>
      <c r="Q176" s="670" t="e">
        <f t="shared" si="214"/>
        <v>#REF!</v>
      </c>
      <c r="R176" s="94" t="e">
        <f t="shared" si="215"/>
        <v>#REF!</v>
      </c>
      <c r="S176" s="104" t="e">
        <f t="shared" si="216"/>
        <v>#REF!</v>
      </c>
    </row>
    <row r="177" spans="1:19" ht="15.75" hidden="1" thickBot="1" x14ac:dyDescent="0.3">
      <c r="A177" s="55" t="s">
        <v>82</v>
      </c>
      <c r="B177" s="79" t="e">
        <f>#REF!</f>
        <v>#REF!</v>
      </c>
      <c r="C177" s="101" t="e">
        <f>#REF!</f>
        <v>#REF!</v>
      </c>
      <c r="D177" s="57" t="e">
        <f t="shared" si="207"/>
        <v>#REF!</v>
      </c>
      <c r="E177" s="101" t="e">
        <f>#REF!</f>
        <v>#REF!</v>
      </c>
      <c r="F177" s="57" t="e">
        <f t="shared" si="208"/>
        <v>#REF!</v>
      </c>
      <c r="G177" s="101" t="e">
        <f>#REF!</f>
        <v>#REF!</v>
      </c>
      <c r="H177" s="57" t="e">
        <f t="shared" si="209"/>
        <v>#REF!</v>
      </c>
      <c r="I177" s="116" t="e">
        <f t="shared" si="210"/>
        <v>#REF!</v>
      </c>
      <c r="J177" s="163" t="e">
        <f t="shared" si="211"/>
        <v>#REF!</v>
      </c>
      <c r="K177" s="101" t="e">
        <f>#REF!</f>
        <v>#REF!</v>
      </c>
      <c r="L177" s="57" t="e">
        <f t="shared" si="209"/>
        <v>#REF!</v>
      </c>
      <c r="M177" s="101" t="e">
        <f>#REF!</f>
        <v>#REF!</v>
      </c>
      <c r="N177" s="57" t="e">
        <f t="shared" si="212"/>
        <v>#REF!</v>
      </c>
      <c r="O177" s="101" t="e">
        <f>#REF!</f>
        <v>#REF!</v>
      </c>
      <c r="P177" s="57" t="e">
        <f t="shared" si="213"/>
        <v>#REF!</v>
      </c>
      <c r="Q177" s="673" t="e">
        <f t="shared" si="214"/>
        <v>#REF!</v>
      </c>
      <c r="R177" s="116" t="e">
        <f t="shared" si="215"/>
        <v>#REF!</v>
      </c>
      <c r="S177" s="163" t="e">
        <f t="shared" si="216"/>
        <v>#REF!</v>
      </c>
    </row>
    <row r="178" spans="1:19" ht="15.75" hidden="1" thickBot="1" x14ac:dyDescent="0.3">
      <c r="A178" s="58" t="s">
        <v>7</v>
      </c>
      <c r="B178" s="164" t="e">
        <f>SUM(B171:B177)</f>
        <v>#REF!</v>
      </c>
      <c r="C178" s="59" t="e">
        <f>SUM(C171:C177)</f>
        <v>#REF!</v>
      </c>
      <c r="D178" s="60" t="e">
        <f t="shared" si="207"/>
        <v>#REF!</v>
      </c>
      <c r="E178" s="59" t="e">
        <f>SUM(E171:E177)</f>
        <v>#REF!</v>
      </c>
      <c r="F178" s="60" t="e">
        <f t="shared" si="208"/>
        <v>#REF!</v>
      </c>
      <c r="G178" s="59" t="e">
        <f>SUM(G171:G177)</f>
        <v>#REF!</v>
      </c>
      <c r="H178" s="60" t="e">
        <f t="shared" si="209"/>
        <v>#REF!</v>
      </c>
      <c r="I178" s="165" t="e">
        <f t="shared" si="210"/>
        <v>#REF!</v>
      </c>
      <c r="J178" s="166" t="e">
        <f t="shared" si="211"/>
        <v>#REF!</v>
      </c>
      <c r="K178" s="59" t="e">
        <f>SUM(K171:K177)</f>
        <v>#REF!</v>
      </c>
      <c r="L178" s="60" t="e">
        <f t="shared" si="209"/>
        <v>#REF!</v>
      </c>
      <c r="M178" s="59" t="e">
        <f t="shared" ref="M178" si="217">SUM(M171:M177)</f>
        <v>#REF!</v>
      </c>
      <c r="N178" s="60" t="e">
        <f t="shared" si="212"/>
        <v>#REF!</v>
      </c>
      <c r="O178" s="59" t="e">
        <f t="shared" ref="O178" si="218">SUM(O171:O177)</f>
        <v>#REF!</v>
      </c>
      <c r="P178" s="60" t="e">
        <f t="shared" si="213"/>
        <v>#REF!</v>
      </c>
      <c r="Q178" s="680" t="e">
        <f t="shared" si="214"/>
        <v>#REF!</v>
      </c>
      <c r="R178" s="165" t="e">
        <f t="shared" si="215"/>
        <v>#REF!</v>
      </c>
      <c r="S178" s="166" t="e">
        <f t="shared" si="216"/>
        <v>#REF!</v>
      </c>
    </row>
    <row r="179" spans="1:19" hidden="1" x14ac:dyDescent="0.25"/>
    <row r="180" spans="1:19" ht="15.75" hidden="1" x14ac:dyDescent="0.25">
      <c r="A180" s="1000" t="s">
        <v>290</v>
      </c>
      <c r="B180" s="1001"/>
      <c r="C180" s="1001"/>
      <c r="D180" s="1001"/>
      <c r="E180" s="1001"/>
      <c r="F180" s="1001"/>
      <c r="G180" s="1001"/>
      <c r="H180" s="1001"/>
      <c r="I180" s="1001"/>
      <c r="J180" s="1001"/>
      <c r="K180" s="1001"/>
      <c r="L180" s="1001"/>
      <c r="M180" s="1001"/>
      <c r="N180" s="1001"/>
      <c r="O180" s="1001"/>
      <c r="P180" s="1001"/>
      <c r="Q180" s="1001"/>
      <c r="R180" s="1001"/>
      <c r="S180" s="1001"/>
    </row>
    <row r="181" spans="1:19" ht="34.5" hidden="1" thickBot="1" x14ac:dyDescent="0.3">
      <c r="A181" s="74" t="s">
        <v>14</v>
      </c>
      <c r="B181" s="141" t="s">
        <v>15</v>
      </c>
      <c r="C181" s="207" t="s">
        <v>2</v>
      </c>
      <c r="D181" s="208" t="s">
        <v>1</v>
      </c>
      <c r="E181" s="207" t="s">
        <v>3</v>
      </c>
      <c r="F181" s="208" t="s">
        <v>1</v>
      </c>
      <c r="G181" s="207" t="s">
        <v>4</v>
      </c>
      <c r="H181" s="208" t="s">
        <v>1</v>
      </c>
      <c r="I181" s="86" t="s">
        <v>193</v>
      </c>
      <c r="J181" s="12" t="s">
        <v>192</v>
      </c>
      <c r="K181" s="207" t="s">
        <v>5</v>
      </c>
      <c r="L181" s="208" t="s">
        <v>1</v>
      </c>
      <c r="M181" s="209" t="s">
        <v>190</v>
      </c>
      <c r="N181" s="210" t="s">
        <v>1</v>
      </c>
      <c r="O181" s="209" t="s">
        <v>191</v>
      </c>
      <c r="P181" s="210" t="s">
        <v>1</v>
      </c>
      <c r="Q181" s="553" t="s">
        <v>355</v>
      </c>
      <c r="R181" s="86" t="s">
        <v>193</v>
      </c>
      <c r="S181" s="12" t="s">
        <v>192</v>
      </c>
    </row>
    <row r="182" spans="1:19" ht="15.75" hidden="1" thickTop="1" x14ac:dyDescent="0.25">
      <c r="A182" s="77" t="s">
        <v>8</v>
      </c>
      <c r="B182" s="76">
        <f>'UBS Vila Maria P Gnecco'!B9</f>
        <v>522</v>
      </c>
      <c r="C182" s="91">
        <f>'UBS Vila Maria P Gnecco'!C9</f>
        <v>573</v>
      </c>
      <c r="D182" s="18">
        <f t="shared" ref="D182:D187" si="219">C182/$B182</f>
        <v>1.0977011494252873</v>
      </c>
      <c r="E182" s="91" t="e">
        <f>'UBS Vila Maria P Gnecco'!#REF!</f>
        <v>#REF!</v>
      </c>
      <c r="F182" s="18" t="e">
        <f t="shared" ref="F182:F187" si="220">E182/$B182</f>
        <v>#REF!</v>
      </c>
      <c r="G182" s="91" t="e">
        <f>'UBS Vila Maria P Gnecco'!#REF!</f>
        <v>#REF!</v>
      </c>
      <c r="H182" s="18" t="e">
        <f t="shared" ref="H182:L187" si="221">G182/$B182</f>
        <v>#REF!</v>
      </c>
      <c r="I182" s="68" t="e">
        <f t="shared" ref="I182:I187" si="222">SUM(C182,E182,G182)</f>
        <v>#REF!</v>
      </c>
      <c r="J182" s="102" t="e">
        <f t="shared" ref="J182:J187" si="223">((I182/Q182))</f>
        <v>#REF!</v>
      </c>
      <c r="K182" s="91" t="e">
        <f>'UBS Vila Maria P Gnecco'!#REF!</f>
        <v>#REF!</v>
      </c>
      <c r="L182" s="18" t="e">
        <f t="shared" si="221"/>
        <v>#REF!</v>
      </c>
      <c r="M182" s="91" t="e">
        <f>'UBS Vila Maria P Gnecco'!#REF!</f>
        <v>#REF!</v>
      </c>
      <c r="N182" s="18" t="e">
        <f t="shared" ref="N182:N187" si="224">M182/$B182</f>
        <v>#REF!</v>
      </c>
      <c r="O182" s="91" t="e">
        <f>'UBS Vila Maria P Gnecco'!#REF!</f>
        <v>#REF!</v>
      </c>
      <c r="P182" s="18" t="e">
        <f t="shared" ref="P182:P187" si="225">O182/$B182</f>
        <v>#REF!</v>
      </c>
      <c r="Q182" s="669">
        <f t="shared" ref="Q182:Q187" si="226">B182*3</f>
        <v>1566</v>
      </c>
      <c r="R182" s="68" t="e">
        <f t="shared" ref="R182:R187" si="227">SUM(K182,M182,O182)</f>
        <v>#REF!</v>
      </c>
      <c r="S182" s="102" t="e">
        <f t="shared" ref="S182:S187" si="228">R182/($B182*3)</f>
        <v>#REF!</v>
      </c>
    </row>
    <row r="183" spans="1:19" hidden="1" x14ac:dyDescent="0.25">
      <c r="A183" s="77" t="s">
        <v>9</v>
      </c>
      <c r="B183" s="78">
        <f>'UBS Vila Maria P Gnecco'!B11</f>
        <v>24</v>
      </c>
      <c r="C183" s="92">
        <f>'UBS Vila Maria P Gnecco'!C11</f>
        <v>12</v>
      </c>
      <c r="D183" s="103">
        <f t="shared" si="219"/>
        <v>0.5</v>
      </c>
      <c r="E183" s="92" t="e">
        <f>'UBS Vila Maria P Gnecco'!#REF!</f>
        <v>#REF!</v>
      </c>
      <c r="F183" s="103" t="e">
        <f t="shared" si="220"/>
        <v>#REF!</v>
      </c>
      <c r="G183" s="92" t="e">
        <f>'UBS Vila Maria P Gnecco'!#REF!</f>
        <v>#REF!</v>
      </c>
      <c r="H183" s="103" t="e">
        <f t="shared" si="221"/>
        <v>#REF!</v>
      </c>
      <c r="I183" s="94" t="e">
        <f t="shared" si="222"/>
        <v>#REF!</v>
      </c>
      <c r="J183" s="104" t="e">
        <f t="shared" si="223"/>
        <v>#REF!</v>
      </c>
      <c r="K183" s="92" t="e">
        <f>'UBS Vila Maria P Gnecco'!#REF!</f>
        <v>#REF!</v>
      </c>
      <c r="L183" s="103" t="e">
        <f t="shared" si="221"/>
        <v>#REF!</v>
      </c>
      <c r="M183" s="92" t="e">
        <f>'UBS Vila Maria P Gnecco'!#REF!</f>
        <v>#REF!</v>
      </c>
      <c r="N183" s="103" t="e">
        <f t="shared" si="224"/>
        <v>#REF!</v>
      </c>
      <c r="O183" s="92" t="e">
        <f>'UBS Vila Maria P Gnecco'!#REF!</f>
        <v>#REF!</v>
      </c>
      <c r="P183" s="103" t="e">
        <f t="shared" si="225"/>
        <v>#REF!</v>
      </c>
      <c r="Q183" s="670">
        <f t="shared" si="226"/>
        <v>72</v>
      </c>
      <c r="R183" s="94" t="e">
        <f t="shared" si="227"/>
        <v>#REF!</v>
      </c>
      <c r="S183" s="104" t="e">
        <f t="shared" si="228"/>
        <v>#REF!</v>
      </c>
    </row>
    <row r="184" spans="1:19" hidden="1" x14ac:dyDescent="0.25">
      <c r="A184" s="77" t="s">
        <v>10</v>
      </c>
      <c r="B184" s="78">
        <f>'UBS Vila Maria P Gnecco'!B12</f>
        <v>792</v>
      </c>
      <c r="C184" s="92">
        <f>'UBS Vila Maria P Gnecco'!C12</f>
        <v>744</v>
      </c>
      <c r="D184" s="103">
        <f t="shared" si="219"/>
        <v>0.93939393939393945</v>
      </c>
      <c r="E184" s="92" t="e">
        <f>'UBS Vila Maria P Gnecco'!#REF!</f>
        <v>#REF!</v>
      </c>
      <c r="F184" s="103" t="e">
        <f t="shared" si="220"/>
        <v>#REF!</v>
      </c>
      <c r="G184" s="92" t="e">
        <f>'UBS Vila Maria P Gnecco'!#REF!</f>
        <v>#REF!</v>
      </c>
      <c r="H184" s="103" t="e">
        <f t="shared" si="221"/>
        <v>#REF!</v>
      </c>
      <c r="I184" s="94" t="e">
        <f t="shared" si="222"/>
        <v>#REF!</v>
      </c>
      <c r="J184" s="104" t="e">
        <f t="shared" si="223"/>
        <v>#REF!</v>
      </c>
      <c r="K184" s="92" t="e">
        <f>'UBS Vila Maria P Gnecco'!#REF!</f>
        <v>#REF!</v>
      </c>
      <c r="L184" s="103" t="e">
        <f t="shared" si="221"/>
        <v>#REF!</v>
      </c>
      <c r="M184" s="92" t="e">
        <f>'UBS Vila Maria P Gnecco'!#REF!</f>
        <v>#REF!</v>
      </c>
      <c r="N184" s="103" t="e">
        <f t="shared" si="224"/>
        <v>#REF!</v>
      </c>
      <c r="O184" s="92" t="e">
        <f>'UBS Vila Maria P Gnecco'!#REF!</f>
        <v>#REF!</v>
      </c>
      <c r="P184" s="103" t="e">
        <f t="shared" si="225"/>
        <v>#REF!</v>
      </c>
      <c r="Q184" s="670">
        <f t="shared" si="226"/>
        <v>2376</v>
      </c>
      <c r="R184" s="94" t="e">
        <f t="shared" si="227"/>
        <v>#REF!</v>
      </c>
      <c r="S184" s="104" t="e">
        <f t="shared" si="228"/>
        <v>#REF!</v>
      </c>
    </row>
    <row r="185" spans="1:19" hidden="1" x14ac:dyDescent="0.25">
      <c r="A185" s="77" t="s">
        <v>42</v>
      </c>
      <c r="B185" s="78">
        <f>'UBS Vila Maria P Gnecco'!B13</f>
        <v>396</v>
      </c>
      <c r="C185" s="92">
        <f>'UBS Vila Maria P Gnecco'!C13</f>
        <v>308</v>
      </c>
      <c r="D185" s="103">
        <f t="shared" si="219"/>
        <v>0.77777777777777779</v>
      </c>
      <c r="E185" s="92" t="e">
        <f>'UBS Vila Maria P Gnecco'!#REF!</f>
        <v>#REF!</v>
      </c>
      <c r="F185" s="103" t="e">
        <f t="shared" si="220"/>
        <v>#REF!</v>
      </c>
      <c r="G185" s="92" t="e">
        <f>'UBS Vila Maria P Gnecco'!#REF!</f>
        <v>#REF!</v>
      </c>
      <c r="H185" s="103" t="e">
        <f t="shared" si="221"/>
        <v>#REF!</v>
      </c>
      <c r="I185" s="94" t="e">
        <f t="shared" si="222"/>
        <v>#REF!</v>
      </c>
      <c r="J185" s="104" t="e">
        <f t="shared" si="223"/>
        <v>#REF!</v>
      </c>
      <c r="K185" s="92" t="e">
        <f>'UBS Vila Maria P Gnecco'!#REF!</f>
        <v>#REF!</v>
      </c>
      <c r="L185" s="103" t="e">
        <f t="shared" si="221"/>
        <v>#REF!</v>
      </c>
      <c r="M185" s="92" t="e">
        <f>'UBS Vila Maria P Gnecco'!#REF!</f>
        <v>#REF!</v>
      </c>
      <c r="N185" s="103" t="e">
        <f t="shared" si="224"/>
        <v>#REF!</v>
      </c>
      <c r="O185" s="92" t="e">
        <f>'UBS Vila Maria P Gnecco'!#REF!</f>
        <v>#REF!</v>
      </c>
      <c r="P185" s="103" t="e">
        <f t="shared" si="225"/>
        <v>#REF!</v>
      </c>
      <c r="Q185" s="670">
        <f t="shared" si="226"/>
        <v>1188</v>
      </c>
      <c r="R185" s="94" t="e">
        <f t="shared" si="227"/>
        <v>#REF!</v>
      </c>
      <c r="S185" s="104" t="e">
        <f t="shared" si="228"/>
        <v>#REF!</v>
      </c>
    </row>
    <row r="186" spans="1:19" hidden="1" x14ac:dyDescent="0.25">
      <c r="A186" s="77" t="s">
        <v>13</v>
      </c>
      <c r="B186" s="78">
        <f>'UBS Vila Maria P Gnecco'!B15</f>
        <v>396</v>
      </c>
      <c r="C186" s="92">
        <f>'UBS Vila Maria P Gnecco'!C15</f>
        <v>272</v>
      </c>
      <c r="D186" s="103">
        <f t="shared" si="219"/>
        <v>0.68686868686868685</v>
      </c>
      <c r="E186" s="92" t="e">
        <f>'UBS Vila Maria P Gnecco'!#REF!</f>
        <v>#REF!</v>
      </c>
      <c r="F186" s="103" t="e">
        <f t="shared" si="220"/>
        <v>#REF!</v>
      </c>
      <c r="G186" s="92" t="e">
        <f>'UBS Vila Maria P Gnecco'!#REF!</f>
        <v>#REF!</v>
      </c>
      <c r="H186" s="103" t="e">
        <f t="shared" si="221"/>
        <v>#REF!</v>
      </c>
      <c r="I186" s="94" t="e">
        <f t="shared" si="222"/>
        <v>#REF!</v>
      </c>
      <c r="J186" s="104" t="e">
        <f t="shared" si="223"/>
        <v>#REF!</v>
      </c>
      <c r="K186" s="92" t="e">
        <f>'UBS Vila Maria P Gnecco'!#REF!</f>
        <v>#REF!</v>
      </c>
      <c r="L186" s="103" t="e">
        <f t="shared" si="221"/>
        <v>#REF!</v>
      </c>
      <c r="M186" s="92" t="e">
        <f>'UBS Vila Maria P Gnecco'!#REF!</f>
        <v>#REF!</v>
      </c>
      <c r="N186" s="103" t="e">
        <f t="shared" si="224"/>
        <v>#REF!</v>
      </c>
      <c r="O186" s="92" t="e">
        <f>'UBS Vila Maria P Gnecco'!#REF!</f>
        <v>#REF!</v>
      </c>
      <c r="P186" s="103" t="e">
        <f t="shared" si="225"/>
        <v>#REF!</v>
      </c>
      <c r="Q186" s="670">
        <f t="shared" si="226"/>
        <v>1188</v>
      </c>
      <c r="R186" s="94" t="e">
        <f t="shared" si="227"/>
        <v>#REF!</v>
      </c>
      <c r="S186" s="104" t="e">
        <f t="shared" si="228"/>
        <v>#REF!</v>
      </c>
    </row>
    <row r="187" spans="1:19" ht="15.75" hidden="1" thickBot="1" x14ac:dyDescent="0.3">
      <c r="A187" s="5" t="s">
        <v>7</v>
      </c>
      <c r="B187" s="202">
        <f>SUM(B182:B186)</f>
        <v>2130</v>
      </c>
      <c r="C187" s="7">
        <f>SUM(C182:C186)</f>
        <v>1909</v>
      </c>
      <c r="D187" s="21">
        <f t="shared" si="219"/>
        <v>0.89624413145539905</v>
      </c>
      <c r="E187" s="7" t="e">
        <f>SUM(E182:E186)</f>
        <v>#REF!</v>
      </c>
      <c r="F187" s="21" t="e">
        <f t="shared" si="220"/>
        <v>#REF!</v>
      </c>
      <c r="G187" s="7" t="e">
        <f>SUM(G182:G186)</f>
        <v>#REF!</v>
      </c>
      <c r="H187" s="21" t="e">
        <f t="shared" si="221"/>
        <v>#REF!</v>
      </c>
      <c r="I187" s="71" t="e">
        <f t="shared" si="222"/>
        <v>#REF!</v>
      </c>
      <c r="J187" s="72" t="e">
        <f t="shared" si="223"/>
        <v>#REF!</v>
      </c>
      <c r="K187" s="7" t="e">
        <f>SUM(K182:K186)</f>
        <v>#REF!</v>
      </c>
      <c r="L187" s="21" t="e">
        <f t="shared" si="221"/>
        <v>#REF!</v>
      </c>
      <c r="M187" s="7" t="e">
        <f t="shared" ref="M187" si="229">SUM(M182:M186)</f>
        <v>#REF!</v>
      </c>
      <c r="N187" s="21" t="e">
        <f t="shared" si="224"/>
        <v>#REF!</v>
      </c>
      <c r="O187" s="7" t="e">
        <f t="shared" ref="O187" si="230">SUM(O182:O186)</f>
        <v>#REF!</v>
      </c>
      <c r="P187" s="21" t="e">
        <f t="shared" si="225"/>
        <v>#REF!</v>
      </c>
      <c r="Q187" s="672">
        <f t="shared" si="226"/>
        <v>6390</v>
      </c>
      <c r="R187" s="71" t="e">
        <f t="shared" si="227"/>
        <v>#REF!</v>
      </c>
      <c r="S187" s="72" t="e">
        <f t="shared" si="228"/>
        <v>#REF!</v>
      </c>
    </row>
    <row r="188" spans="1:19" hidden="1" x14ac:dyDescent="0.25"/>
    <row r="189" spans="1:19" ht="15.75" hidden="1" x14ac:dyDescent="0.25">
      <c r="A189" s="1000" t="s">
        <v>292</v>
      </c>
      <c r="B189" s="1001"/>
      <c r="C189" s="1001"/>
      <c r="D189" s="1001"/>
      <c r="E189" s="1001"/>
      <c r="F189" s="1001"/>
      <c r="G189" s="1001"/>
      <c r="H189" s="1001"/>
      <c r="I189" s="1001"/>
      <c r="J189" s="1001"/>
      <c r="K189" s="1001"/>
      <c r="L189" s="1001"/>
      <c r="M189" s="1001"/>
      <c r="N189" s="1001"/>
      <c r="O189" s="1001"/>
      <c r="P189" s="1001"/>
      <c r="Q189" s="1001"/>
      <c r="R189" s="1001"/>
      <c r="S189" s="1001"/>
    </row>
    <row r="190" spans="1:19" ht="34.5" hidden="1" thickBot="1" x14ac:dyDescent="0.3">
      <c r="A190" s="74" t="s">
        <v>14</v>
      </c>
      <c r="B190" s="141" t="s">
        <v>15</v>
      </c>
      <c r="C190" s="207" t="s">
        <v>2</v>
      </c>
      <c r="D190" s="208" t="s">
        <v>1</v>
      </c>
      <c r="E190" s="207" t="s">
        <v>3</v>
      </c>
      <c r="F190" s="208" t="s">
        <v>1</v>
      </c>
      <c r="G190" s="207" t="s">
        <v>4</v>
      </c>
      <c r="H190" s="208" t="s">
        <v>1</v>
      </c>
      <c r="I190" s="86" t="s">
        <v>193</v>
      </c>
      <c r="J190" s="12" t="s">
        <v>192</v>
      </c>
      <c r="K190" s="207" t="s">
        <v>5</v>
      </c>
      <c r="L190" s="208" t="s">
        <v>1</v>
      </c>
      <c r="M190" s="209" t="s">
        <v>190</v>
      </c>
      <c r="N190" s="210" t="s">
        <v>1</v>
      </c>
      <c r="O190" s="209" t="s">
        <v>191</v>
      </c>
      <c r="P190" s="210" t="s">
        <v>1</v>
      </c>
      <c r="Q190" s="553" t="s">
        <v>355</v>
      </c>
      <c r="R190" s="86" t="s">
        <v>193</v>
      </c>
      <c r="S190" s="12" t="s">
        <v>192</v>
      </c>
    </row>
    <row r="191" spans="1:19" ht="15.75" hidden="1" thickTop="1" x14ac:dyDescent="0.25">
      <c r="A191" s="77" t="s">
        <v>10</v>
      </c>
      <c r="B191" s="78">
        <f>'UBS Jardim Julieta'!B14</f>
        <v>660</v>
      </c>
      <c r="C191" s="92">
        <f>'UBS Jardim Julieta'!C14</f>
        <v>432</v>
      </c>
      <c r="D191" s="103">
        <f t="shared" ref="D191:D194" si="231">C191/$B191</f>
        <v>0.65454545454545454</v>
      </c>
      <c r="E191" s="92" t="e">
        <f>'UBS Jardim Julieta'!#REF!</f>
        <v>#REF!</v>
      </c>
      <c r="F191" s="103" t="e">
        <f t="shared" ref="F191:F194" si="232">E191/$B191</f>
        <v>#REF!</v>
      </c>
      <c r="G191" s="92" t="e">
        <f>'UBS Jardim Julieta'!#REF!</f>
        <v>#REF!</v>
      </c>
      <c r="H191" s="103" t="e">
        <f t="shared" ref="H191:L194" si="233">G191/$B191</f>
        <v>#REF!</v>
      </c>
      <c r="I191" s="94" t="e">
        <f t="shared" ref="I191:I194" si="234">SUM(C191,E191,G191)</f>
        <v>#REF!</v>
      </c>
      <c r="J191" s="104" t="e">
        <f t="shared" ref="J191:J194" si="235">((I191/Q191))</f>
        <v>#REF!</v>
      </c>
      <c r="K191" s="92" t="e">
        <f>'UBS Jardim Julieta'!#REF!</f>
        <v>#REF!</v>
      </c>
      <c r="L191" s="103" t="e">
        <f t="shared" si="233"/>
        <v>#REF!</v>
      </c>
      <c r="M191" s="92" t="e">
        <f>'UBS Jardim Julieta'!#REF!</f>
        <v>#REF!</v>
      </c>
      <c r="N191" s="103" t="e">
        <f t="shared" ref="N191:N194" si="236">M191/$B191</f>
        <v>#REF!</v>
      </c>
      <c r="O191" s="92" t="e">
        <f>'UBS Jardim Julieta'!#REF!</f>
        <v>#REF!</v>
      </c>
      <c r="P191" s="103" t="e">
        <f t="shared" ref="P191:P194" si="237">O191/$B191</f>
        <v>#REF!</v>
      </c>
      <c r="Q191" s="670">
        <f t="shared" ref="Q191:Q194" si="238">B191*3</f>
        <v>1980</v>
      </c>
      <c r="R191" s="94" t="e">
        <f t="shared" ref="R191:R194" si="239">SUM(K191,M191,O191)</f>
        <v>#REF!</v>
      </c>
      <c r="S191" s="104" t="e">
        <f>R191/($B191*3)</f>
        <v>#REF!</v>
      </c>
    </row>
    <row r="192" spans="1:19" hidden="1" x14ac:dyDescent="0.25">
      <c r="A192" s="77" t="s">
        <v>42</v>
      </c>
      <c r="B192" s="78">
        <f>'UBS Jardim Julieta'!B15</f>
        <v>396</v>
      </c>
      <c r="C192" s="92">
        <f>'UBS Jardim Julieta'!C15</f>
        <v>220</v>
      </c>
      <c r="D192" s="103">
        <f t="shared" si="231"/>
        <v>0.55555555555555558</v>
      </c>
      <c r="E192" s="92" t="e">
        <f>'UBS Jardim Julieta'!#REF!</f>
        <v>#REF!</v>
      </c>
      <c r="F192" s="103" t="e">
        <f t="shared" si="232"/>
        <v>#REF!</v>
      </c>
      <c r="G192" s="92" t="e">
        <f>'UBS Jardim Julieta'!#REF!</f>
        <v>#REF!</v>
      </c>
      <c r="H192" s="103" t="e">
        <f t="shared" si="233"/>
        <v>#REF!</v>
      </c>
      <c r="I192" s="94" t="e">
        <f t="shared" si="234"/>
        <v>#REF!</v>
      </c>
      <c r="J192" s="104" t="e">
        <f t="shared" si="235"/>
        <v>#REF!</v>
      </c>
      <c r="K192" s="92" t="e">
        <f>'UBS Jardim Julieta'!#REF!</f>
        <v>#REF!</v>
      </c>
      <c r="L192" s="103" t="e">
        <f t="shared" si="233"/>
        <v>#REF!</v>
      </c>
      <c r="M192" s="92" t="e">
        <f>'UBS Jardim Julieta'!#REF!</f>
        <v>#REF!</v>
      </c>
      <c r="N192" s="103" t="e">
        <f t="shared" si="236"/>
        <v>#REF!</v>
      </c>
      <c r="O192" s="92" t="e">
        <f>'UBS Jardim Julieta'!#REF!</f>
        <v>#REF!</v>
      </c>
      <c r="P192" s="103" t="e">
        <f t="shared" si="237"/>
        <v>#REF!</v>
      </c>
      <c r="Q192" s="670">
        <f t="shared" si="238"/>
        <v>1188</v>
      </c>
      <c r="R192" s="94" t="e">
        <f t="shared" si="239"/>
        <v>#REF!</v>
      </c>
      <c r="S192" s="104" t="e">
        <f>R192/($B192*3)</f>
        <v>#REF!</v>
      </c>
    </row>
    <row r="193" spans="1:19" ht="15.75" hidden="1" thickBot="1" x14ac:dyDescent="0.3">
      <c r="A193" s="96" t="s">
        <v>13</v>
      </c>
      <c r="B193" s="78">
        <f>'UBS Jardim Julieta'!B16</f>
        <v>396</v>
      </c>
      <c r="C193" s="97">
        <f>'UBS Jardim Julieta'!C16</f>
        <v>150</v>
      </c>
      <c r="D193" s="107">
        <f t="shared" si="231"/>
        <v>0.37878787878787878</v>
      </c>
      <c r="E193" s="97" t="e">
        <f>'UBS Jardim Julieta'!#REF!</f>
        <v>#REF!</v>
      </c>
      <c r="F193" s="107" t="e">
        <f t="shared" si="232"/>
        <v>#REF!</v>
      </c>
      <c r="G193" s="97" t="e">
        <f>'UBS Jardim Julieta'!#REF!</f>
        <v>#REF!</v>
      </c>
      <c r="H193" s="107" t="e">
        <f t="shared" si="233"/>
        <v>#REF!</v>
      </c>
      <c r="I193" s="99" t="e">
        <f t="shared" si="234"/>
        <v>#REF!</v>
      </c>
      <c r="J193" s="108" t="e">
        <f t="shared" si="235"/>
        <v>#REF!</v>
      </c>
      <c r="K193" s="97" t="e">
        <f>'UBS Jardim Julieta'!#REF!</f>
        <v>#REF!</v>
      </c>
      <c r="L193" s="107" t="e">
        <f t="shared" si="233"/>
        <v>#REF!</v>
      </c>
      <c r="M193" s="97" t="e">
        <f>'UBS Jardim Julieta'!#REF!</f>
        <v>#REF!</v>
      </c>
      <c r="N193" s="107" t="e">
        <f t="shared" si="236"/>
        <v>#REF!</v>
      </c>
      <c r="O193" s="97" t="e">
        <f>'UBS Jardim Julieta'!#REF!</f>
        <v>#REF!</v>
      </c>
      <c r="P193" s="107" t="e">
        <f t="shared" si="237"/>
        <v>#REF!</v>
      </c>
      <c r="Q193" s="671">
        <f t="shared" si="238"/>
        <v>1188</v>
      </c>
      <c r="R193" s="99" t="e">
        <f t="shared" si="239"/>
        <v>#REF!</v>
      </c>
      <c r="S193" s="108" t="e">
        <f>R193/($B193*3)</f>
        <v>#REF!</v>
      </c>
    </row>
    <row r="194" spans="1:19" ht="15.75" hidden="1" thickBot="1" x14ac:dyDescent="0.3">
      <c r="A194" s="5" t="s">
        <v>7</v>
      </c>
      <c r="B194" s="202">
        <f>SUM(B191:B193)</f>
        <v>1452</v>
      </c>
      <c r="C194" s="7">
        <f>SUM(C191:C193)</f>
        <v>802</v>
      </c>
      <c r="D194" s="21">
        <f t="shared" si="231"/>
        <v>0.55234159779614322</v>
      </c>
      <c r="E194" s="7" t="e">
        <f>SUM(E191:E193)</f>
        <v>#REF!</v>
      </c>
      <c r="F194" s="21" t="e">
        <f t="shared" si="232"/>
        <v>#REF!</v>
      </c>
      <c r="G194" s="7" t="e">
        <f>SUM(G191:G193)</f>
        <v>#REF!</v>
      </c>
      <c r="H194" s="21" t="e">
        <f t="shared" si="233"/>
        <v>#REF!</v>
      </c>
      <c r="I194" s="71" t="e">
        <f t="shared" si="234"/>
        <v>#REF!</v>
      </c>
      <c r="J194" s="72" t="e">
        <f t="shared" si="235"/>
        <v>#REF!</v>
      </c>
      <c r="K194" s="7" t="e">
        <f>SUM(K191:K193)</f>
        <v>#REF!</v>
      </c>
      <c r="L194" s="21" t="e">
        <f t="shared" si="233"/>
        <v>#REF!</v>
      </c>
      <c r="M194" s="7" t="e">
        <f t="shared" ref="M194" si="240">SUM(M191:M193)</f>
        <v>#REF!</v>
      </c>
      <c r="N194" s="21" t="e">
        <f t="shared" si="236"/>
        <v>#REF!</v>
      </c>
      <c r="O194" s="7" t="e">
        <f t="shared" ref="O194" si="241">SUM(O191:O193)</f>
        <v>#REF!</v>
      </c>
      <c r="P194" s="21" t="e">
        <f t="shared" si="237"/>
        <v>#REF!</v>
      </c>
      <c r="Q194" s="672">
        <f t="shared" si="238"/>
        <v>4356</v>
      </c>
      <c r="R194" s="71" t="e">
        <f t="shared" si="239"/>
        <v>#REF!</v>
      </c>
      <c r="S194" s="72" t="e">
        <f>R194/($B194*3)</f>
        <v>#REF!</v>
      </c>
    </row>
    <row r="195" spans="1:19" hidden="1" x14ac:dyDescent="0.25"/>
    <row r="196" spans="1:19" ht="15.75" hidden="1" x14ac:dyDescent="0.25">
      <c r="A196" s="1000" t="s">
        <v>294</v>
      </c>
      <c r="B196" s="1001"/>
      <c r="C196" s="1001"/>
      <c r="D196" s="1001"/>
      <c r="E196" s="1001"/>
      <c r="F196" s="1001"/>
      <c r="G196" s="1001"/>
      <c r="H196" s="1001"/>
      <c r="I196" s="1001"/>
      <c r="J196" s="1001"/>
      <c r="K196" s="1001"/>
      <c r="L196" s="1001"/>
      <c r="M196" s="1001"/>
      <c r="N196" s="1001"/>
      <c r="O196" s="1001"/>
      <c r="P196" s="1001"/>
      <c r="Q196" s="1001"/>
      <c r="R196" s="1001"/>
      <c r="S196" s="1001"/>
    </row>
    <row r="197" spans="1:19" ht="34.5" hidden="1" thickBot="1" x14ac:dyDescent="0.3">
      <c r="A197" s="74" t="s">
        <v>96</v>
      </c>
      <c r="B197" s="141" t="s">
        <v>15</v>
      </c>
      <c r="C197" s="207" t="s">
        <v>2</v>
      </c>
      <c r="D197" s="208" t="s">
        <v>1</v>
      </c>
      <c r="E197" s="207" t="s">
        <v>3</v>
      </c>
      <c r="F197" s="208" t="s">
        <v>1</v>
      </c>
      <c r="G197" s="207" t="s">
        <v>4</v>
      </c>
      <c r="H197" s="208" t="s">
        <v>1</v>
      </c>
      <c r="I197" s="86" t="s">
        <v>193</v>
      </c>
      <c r="J197" s="12" t="s">
        <v>192</v>
      </c>
      <c r="K197" s="207" t="s">
        <v>5</v>
      </c>
      <c r="L197" s="208" t="s">
        <v>1</v>
      </c>
      <c r="M197" s="209" t="s">
        <v>190</v>
      </c>
      <c r="N197" s="210" t="s">
        <v>1</v>
      </c>
      <c r="O197" s="209" t="s">
        <v>191</v>
      </c>
      <c r="P197" s="210" t="s">
        <v>1</v>
      </c>
      <c r="Q197" s="553" t="s">
        <v>355</v>
      </c>
      <c r="R197" s="86" t="s">
        <v>193</v>
      </c>
      <c r="S197" s="12" t="s">
        <v>192</v>
      </c>
    </row>
    <row r="198" spans="1:19" ht="16.5" hidden="1" thickTop="1" thickBot="1" x14ac:dyDescent="0.3">
      <c r="A198" s="167" t="s">
        <v>135</v>
      </c>
      <c r="B198" s="168">
        <f>'CAPS INF II VM-VG'!B9</f>
        <v>155</v>
      </c>
      <c r="C198" s="169">
        <f>'CAPS INF II VM-VG'!C9</f>
        <v>270</v>
      </c>
      <c r="D198" s="160">
        <f t="shared" ref="D198" si="242">C198/$B198</f>
        <v>1.7419354838709677</v>
      </c>
      <c r="E198" s="169" t="e">
        <f>'CAPS INF II VM-VG'!#REF!</f>
        <v>#REF!</v>
      </c>
      <c r="F198" s="160" t="e">
        <f t="shared" ref="F198" si="243">E198/$B198</f>
        <v>#REF!</v>
      </c>
      <c r="G198" s="169" t="e">
        <f>'CAPS INF II VM-VG'!#REF!</f>
        <v>#REF!</v>
      </c>
      <c r="H198" s="160" t="e">
        <f t="shared" ref="H198:L198" si="244">G198/$B198</f>
        <v>#REF!</v>
      </c>
      <c r="I198" s="170" t="e">
        <f t="shared" ref="I198:I199" si="245">SUM(C198,E198,G198)</f>
        <v>#REF!</v>
      </c>
      <c r="J198" s="162" t="e">
        <f t="shared" ref="J198:J199" si="246">((I198/Q198))</f>
        <v>#REF!</v>
      </c>
      <c r="K198" s="169" t="e">
        <f>'CAPS INF II VM-VG'!#REF!</f>
        <v>#REF!</v>
      </c>
      <c r="L198" s="160" t="e">
        <f t="shared" si="244"/>
        <v>#REF!</v>
      </c>
      <c r="M198" s="169" t="e">
        <f>'CAPS INF II VM-VG'!#REF!</f>
        <v>#REF!</v>
      </c>
      <c r="N198" s="160" t="e">
        <f t="shared" ref="N198" si="247">M198/$B198</f>
        <v>#REF!</v>
      </c>
      <c r="O198" s="169" t="e">
        <f>'CAPS INF II VM-VG'!#REF!</f>
        <v>#REF!</v>
      </c>
      <c r="P198" s="160" t="e">
        <f t="shared" ref="P198" si="248">O198/$B198</f>
        <v>#REF!</v>
      </c>
      <c r="Q198" s="681">
        <f t="shared" ref="Q198:Q199" si="249">B198*3</f>
        <v>465</v>
      </c>
      <c r="R198" s="170" t="e">
        <f>SUM(K198,M198,O198)</f>
        <v>#REF!</v>
      </c>
      <c r="S198" s="162" t="e">
        <f>R198/($B198*3)</f>
        <v>#REF!</v>
      </c>
    </row>
    <row r="199" spans="1:19" ht="15.75" hidden="1" thickBot="1" x14ac:dyDescent="0.3">
      <c r="A199" s="5" t="s">
        <v>7</v>
      </c>
      <c r="B199" s="202">
        <f>SUM(B198:B198)</f>
        <v>155</v>
      </c>
      <c r="C199" s="7">
        <f>SUM(C198:C198)</f>
        <v>270</v>
      </c>
      <c r="D199" s="21">
        <f>((C199/$B$25))-1</f>
        <v>-0.89182692307692313</v>
      </c>
      <c r="E199" s="7" t="e">
        <f>SUM(E198:E198)</f>
        <v>#REF!</v>
      </c>
      <c r="F199" s="21" t="e">
        <f>((E199/$B$25))-1</f>
        <v>#REF!</v>
      </c>
      <c r="G199" s="7" t="e">
        <f>SUM(G198:G198)</f>
        <v>#REF!</v>
      </c>
      <c r="H199" s="21" t="e">
        <f>((G199/$B$25))-1</f>
        <v>#REF!</v>
      </c>
      <c r="I199" s="71" t="e">
        <f t="shared" si="245"/>
        <v>#REF!</v>
      </c>
      <c r="J199" s="72" t="e">
        <f t="shared" si="246"/>
        <v>#REF!</v>
      </c>
      <c r="K199" s="7" t="e">
        <f>SUM(K198:K198)</f>
        <v>#REF!</v>
      </c>
      <c r="L199" s="21" t="e">
        <f>((K199/$B$25))-1</f>
        <v>#REF!</v>
      </c>
      <c r="M199" s="7" t="e">
        <f t="shared" ref="M199" si="250">SUM(M198:M198)</f>
        <v>#REF!</v>
      </c>
      <c r="N199" s="21" t="e">
        <f t="shared" ref="N199" si="251">((M199/$B$25))-1</f>
        <v>#REF!</v>
      </c>
      <c r="O199" s="7" t="e">
        <f t="shared" ref="O199" si="252">SUM(O198:O198)</f>
        <v>#REF!</v>
      </c>
      <c r="P199" s="21" t="e">
        <f t="shared" ref="P199" si="253">((O199/$B$25))-1</f>
        <v>#REF!</v>
      </c>
      <c r="Q199" s="672">
        <f t="shared" si="249"/>
        <v>465</v>
      </c>
      <c r="R199" s="71" t="e">
        <f>SUM(K199,M199,O199)</f>
        <v>#REF!</v>
      </c>
      <c r="S199" s="72" t="e">
        <f>R199/($B199*3)</f>
        <v>#REF!</v>
      </c>
    </row>
    <row r="200" spans="1:19" hidden="1" x14ac:dyDescent="0.25"/>
    <row r="201" spans="1:19" ht="15.75" hidden="1" x14ac:dyDescent="0.25">
      <c r="A201" s="1000" t="s">
        <v>296</v>
      </c>
      <c r="B201" s="1001"/>
      <c r="C201" s="1001"/>
      <c r="D201" s="1001"/>
      <c r="E201" s="1001"/>
      <c r="F201" s="1001"/>
      <c r="G201" s="1001"/>
      <c r="H201" s="1001"/>
      <c r="I201" s="1001"/>
      <c r="J201" s="1001"/>
      <c r="K201" s="1001"/>
      <c r="L201" s="1001"/>
      <c r="M201" s="1001"/>
      <c r="N201" s="1001"/>
      <c r="O201" s="1001"/>
      <c r="P201" s="1001"/>
      <c r="Q201" s="1001"/>
      <c r="R201" s="1001"/>
      <c r="S201" s="1001"/>
    </row>
    <row r="202" spans="1:19" ht="34.5" hidden="1" thickBot="1" x14ac:dyDescent="0.3">
      <c r="A202" s="74" t="s">
        <v>14</v>
      </c>
      <c r="B202" s="141" t="s">
        <v>15</v>
      </c>
      <c r="C202" s="207" t="s">
        <v>2</v>
      </c>
      <c r="D202" s="208" t="s">
        <v>1</v>
      </c>
      <c r="E202" s="207" t="s">
        <v>3</v>
      </c>
      <c r="F202" s="208" t="s">
        <v>1</v>
      </c>
      <c r="G202" s="207" t="s">
        <v>4</v>
      </c>
      <c r="H202" s="208" t="s">
        <v>1</v>
      </c>
      <c r="I202" s="86" t="s">
        <v>193</v>
      </c>
      <c r="J202" s="12" t="s">
        <v>192</v>
      </c>
      <c r="K202" s="207" t="s">
        <v>5</v>
      </c>
      <c r="L202" s="208" t="s">
        <v>1</v>
      </c>
      <c r="M202" s="209" t="s">
        <v>190</v>
      </c>
      <c r="N202" s="210" t="s">
        <v>1</v>
      </c>
      <c r="O202" s="209" t="s">
        <v>191</v>
      </c>
      <c r="P202" s="210" t="s">
        <v>1</v>
      </c>
      <c r="Q202" s="553" t="s">
        <v>355</v>
      </c>
      <c r="R202" s="86" t="s">
        <v>193</v>
      </c>
      <c r="S202" s="12" t="s">
        <v>192</v>
      </c>
    </row>
    <row r="203" spans="1:19" ht="15.75" hidden="1" thickTop="1" x14ac:dyDescent="0.25">
      <c r="A203" s="77" t="s">
        <v>98</v>
      </c>
      <c r="B203" s="78">
        <f>'HORA CERTA'!B9</f>
        <v>396</v>
      </c>
      <c r="C203" s="92">
        <f>'HORA CERTA'!C9</f>
        <v>321</v>
      </c>
      <c r="D203" s="103">
        <f t="shared" ref="D203:D213" si="254">C203/$B203</f>
        <v>0.81060606060606055</v>
      </c>
      <c r="E203" s="92" t="e">
        <f>'HORA CERTA'!#REF!</f>
        <v>#REF!</v>
      </c>
      <c r="F203" s="103" t="e">
        <f t="shared" ref="F203:F213" si="255">E203/$B203</f>
        <v>#REF!</v>
      </c>
      <c r="G203" s="92" t="e">
        <f>'HORA CERTA'!#REF!</f>
        <v>#REF!</v>
      </c>
      <c r="H203" s="103" t="e">
        <f t="shared" ref="H203:L213" si="256">G203/$B203</f>
        <v>#REF!</v>
      </c>
      <c r="I203" s="94" t="e">
        <f t="shared" ref="I203:I213" si="257">SUM(C203,E203,G203)</f>
        <v>#REF!</v>
      </c>
      <c r="J203" s="104" t="e">
        <f t="shared" ref="J203:J213" si="258">((I203/Q203))</f>
        <v>#REF!</v>
      </c>
      <c r="K203" s="92" t="e">
        <f>'HORA CERTA'!#REF!</f>
        <v>#REF!</v>
      </c>
      <c r="L203" s="103" t="e">
        <f t="shared" si="256"/>
        <v>#REF!</v>
      </c>
      <c r="M203" s="92" t="e">
        <f>'HORA CERTA'!#REF!</f>
        <v>#REF!</v>
      </c>
      <c r="N203" s="103" t="e">
        <f t="shared" ref="N203:N213" si="259">M203/$B203</f>
        <v>#REF!</v>
      </c>
      <c r="O203" s="92" t="e">
        <f>'HORA CERTA'!#REF!</f>
        <v>#REF!</v>
      </c>
      <c r="P203" s="103" t="e">
        <f t="shared" ref="P203:P213" si="260">O203/$B203</f>
        <v>#REF!</v>
      </c>
      <c r="Q203" s="670">
        <f t="shared" ref="Q203:Q213" si="261">B203*3</f>
        <v>1188</v>
      </c>
      <c r="R203" s="94" t="e">
        <f t="shared" ref="R203:R213" si="262">SUM(K203,M203,O203)</f>
        <v>#REF!</v>
      </c>
      <c r="S203" s="104" t="e">
        <f t="shared" ref="S203:S213" si="263">R203/($B203*3)</f>
        <v>#REF!</v>
      </c>
    </row>
    <row r="204" spans="1:19" hidden="1" x14ac:dyDescent="0.25">
      <c r="A204" s="77" t="s">
        <v>99</v>
      </c>
      <c r="B204" s="78">
        <f>'HORA CERTA'!B10</f>
        <v>792</v>
      </c>
      <c r="C204" s="92">
        <f>'HORA CERTA'!C10</f>
        <v>478</v>
      </c>
      <c r="D204" s="103">
        <f t="shared" si="254"/>
        <v>0.60353535353535348</v>
      </c>
      <c r="E204" s="92" t="e">
        <f>'HORA CERTA'!#REF!</f>
        <v>#REF!</v>
      </c>
      <c r="F204" s="103" t="e">
        <f t="shared" si="255"/>
        <v>#REF!</v>
      </c>
      <c r="G204" s="92" t="e">
        <f>'HORA CERTA'!#REF!</f>
        <v>#REF!</v>
      </c>
      <c r="H204" s="103" t="e">
        <f t="shared" si="256"/>
        <v>#REF!</v>
      </c>
      <c r="I204" s="94" t="e">
        <f t="shared" si="257"/>
        <v>#REF!</v>
      </c>
      <c r="J204" s="104" t="e">
        <f t="shared" si="258"/>
        <v>#REF!</v>
      </c>
      <c r="K204" s="92" t="e">
        <f>'HORA CERTA'!#REF!</f>
        <v>#REF!</v>
      </c>
      <c r="L204" s="103" t="e">
        <f t="shared" si="256"/>
        <v>#REF!</v>
      </c>
      <c r="M204" s="92" t="e">
        <f>'HORA CERTA'!#REF!</f>
        <v>#REF!</v>
      </c>
      <c r="N204" s="103" t="e">
        <f t="shared" si="259"/>
        <v>#REF!</v>
      </c>
      <c r="O204" s="92" t="e">
        <f>'HORA CERTA'!#REF!</f>
        <v>#REF!</v>
      </c>
      <c r="P204" s="103" t="e">
        <f t="shared" si="260"/>
        <v>#REF!</v>
      </c>
      <c r="Q204" s="670">
        <f t="shared" si="261"/>
        <v>2376</v>
      </c>
      <c r="R204" s="94" t="e">
        <f t="shared" si="262"/>
        <v>#REF!</v>
      </c>
      <c r="S204" s="104" t="e">
        <f t="shared" si="263"/>
        <v>#REF!</v>
      </c>
    </row>
    <row r="205" spans="1:19" hidden="1" x14ac:dyDescent="0.25">
      <c r="A205" s="77" t="s">
        <v>100</v>
      </c>
      <c r="B205" s="78">
        <f>'HORA CERTA'!B11</f>
        <v>660</v>
      </c>
      <c r="C205" s="92">
        <f>'HORA CERTA'!C11</f>
        <v>596</v>
      </c>
      <c r="D205" s="103">
        <f t="shared" si="254"/>
        <v>0.90303030303030307</v>
      </c>
      <c r="E205" s="92" t="e">
        <f>'HORA CERTA'!#REF!</f>
        <v>#REF!</v>
      </c>
      <c r="F205" s="103" t="e">
        <f t="shared" si="255"/>
        <v>#REF!</v>
      </c>
      <c r="G205" s="92" t="e">
        <f>'HORA CERTA'!#REF!</f>
        <v>#REF!</v>
      </c>
      <c r="H205" s="103" t="e">
        <f t="shared" si="256"/>
        <v>#REF!</v>
      </c>
      <c r="I205" s="94" t="e">
        <f t="shared" si="257"/>
        <v>#REF!</v>
      </c>
      <c r="J205" s="104" t="e">
        <f t="shared" si="258"/>
        <v>#REF!</v>
      </c>
      <c r="K205" s="92" t="e">
        <f>'HORA CERTA'!#REF!</f>
        <v>#REF!</v>
      </c>
      <c r="L205" s="103" t="e">
        <f t="shared" si="256"/>
        <v>#REF!</v>
      </c>
      <c r="M205" s="92" t="e">
        <f>'HORA CERTA'!#REF!</f>
        <v>#REF!</v>
      </c>
      <c r="N205" s="103" t="e">
        <f t="shared" si="259"/>
        <v>#REF!</v>
      </c>
      <c r="O205" s="92" t="e">
        <f>'HORA CERTA'!#REF!</f>
        <v>#REF!</v>
      </c>
      <c r="P205" s="103" t="e">
        <f t="shared" si="260"/>
        <v>#REF!</v>
      </c>
      <c r="Q205" s="670">
        <f t="shared" si="261"/>
        <v>1980</v>
      </c>
      <c r="R205" s="94" t="e">
        <f t="shared" si="262"/>
        <v>#REF!</v>
      </c>
      <c r="S205" s="104" t="e">
        <f t="shared" si="263"/>
        <v>#REF!</v>
      </c>
    </row>
    <row r="206" spans="1:19" hidden="1" x14ac:dyDescent="0.25">
      <c r="A206" s="77" t="s">
        <v>101</v>
      </c>
      <c r="B206" s="78" t="e">
        <f>'HORA CERTA'!#REF!</f>
        <v>#REF!</v>
      </c>
      <c r="C206" s="92" t="e">
        <f>'HORA CERTA'!#REF!</f>
        <v>#REF!</v>
      </c>
      <c r="D206" s="103" t="e">
        <f t="shared" si="254"/>
        <v>#REF!</v>
      </c>
      <c r="E206" s="92" t="e">
        <f>'HORA CERTA'!#REF!</f>
        <v>#REF!</v>
      </c>
      <c r="F206" s="103" t="e">
        <f t="shared" si="255"/>
        <v>#REF!</v>
      </c>
      <c r="G206" s="92" t="e">
        <f>'HORA CERTA'!#REF!</f>
        <v>#REF!</v>
      </c>
      <c r="H206" s="103" t="e">
        <f t="shared" si="256"/>
        <v>#REF!</v>
      </c>
      <c r="I206" s="94" t="e">
        <f t="shared" si="257"/>
        <v>#REF!</v>
      </c>
      <c r="J206" s="104" t="e">
        <f t="shared" si="258"/>
        <v>#REF!</v>
      </c>
      <c r="K206" s="92" t="e">
        <f>'HORA CERTA'!#REF!</f>
        <v>#REF!</v>
      </c>
      <c r="L206" s="103" t="e">
        <f t="shared" si="256"/>
        <v>#REF!</v>
      </c>
      <c r="M206" s="92" t="e">
        <f>'HORA CERTA'!#REF!</f>
        <v>#REF!</v>
      </c>
      <c r="N206" s="103" t="e">
        <f t="shared" si="259"/>
        <v>#REF!</v>
      </c>
      <c r="O206" s="92" t="e">
        <f>'HORA CERTA'!#REF!</f>
        <v>#REF!</v>
      </c>
      <c r="P206" s="103" t="e">
        <f t="shared" si="260"/>
        <v>#REF!</v>
      </c>
      <c r="Q206" s="670" t="e">
        <f t="shared" si="261"/>
        <v>#REF!</v>
      </c>
      <c r="R206" s="94" t="e">
        <f t="shared" si="262"/>
        <v>#REF!</v>
      </c>
      <c r="S206" s="104" t="e">
        <f t="shared" si="263"/>
        <v>#REF!</v>
      </c>
    </row>
    <row r="207" spans="1:19" hidden="1" x14ac:dyDescent="0.25">
      <c r="A207" s="77" t="s">
        <v>102</v>
      </c>
      <c r="B207" s="78">
        <f>'HORA CERTA'!B23</f>
        <v>132</v>
      </c>
      <c r="C207" s="92">
        <f>'HORA CERTA'!C23</f>
        <v>139</v>
      </c>
      <c r="D207" s="103">
        <f t="shared" si="254"/>
        <v>1.053030303030303</v>
      </c>
      <c r="E207" s="92" t="e">
        <f>'HORA CERTA'!#REF!</f>
        <v>#REF!</v>
      </c>
      <c r="F207" s="103" t="e">
        <f t="shared" si="255"/>
        <v>#REF!</v>
      </c>
      <c r="G207" s="92" t="e">
        <f>'HORA CERTA'!#REF!</f>
        <v>#REF!</v>
      </c>
      <c r="H207" s="103" t="e">
        <f t="shared" si="256"/>
        <v>#REF!</v>
      </c>
      <c r="I207" s="94" t="e">
        <f t="shared" si="257"/>
        <v>#REF!</v>
      </c>
      <c r="J207" s="104" t="e">
        <f t="shared" si="258"/>
        <v>#REF!</v>
      </c>
      <c r="K207" s="92" t="e">
        <f>'HORA CERTA'!#REF!</f>
        <v>#REF!</v>
      </c>
      <c r="L207" s="103" t="e">
        <f t="shared" si="256"/>
        <v>#REF!</v>
      </c>
      <c r="M207" s="92" t="e">
        <f>'HORA CERTA'!#REF!</f>
        <v>#REF!</v>
      </c>
      <c r="N207" s="103" t="e">
        <f t="shared" si="259"/>
        <v>#REF!</v>
      </c>
      <c r="O207" s="92" t="e">
        <f>'HORA CERTA'!#REF!</f>
        <v>#REF!</v>
      </c>
      <c r="P207" s="103" t="e">
        <f t="shared" si="260"/>
        <v>#REF!</v>
      </c>
      <c r="Q207" s="670">
        <f t="shared" si="261"/>
        <v>396</v>
      </c>
      <c r="R207" s="94" t="e">
        <f t="shared" si="262"/>
        <v>#REF!</v>
      </c>
      <c r="S207" s="104" t="e">
        <f t="shared" si="263"/>
        <v>#REF!</v>
      </c>
    </row>
    <row r="208" spans="1:19" hidden="1" x14ac:dyDescent="0.25">
      <c r="A208" s="77" t="s">
        <v>103</v>
      </c>
      <c r="B208" s="78">
        <f>'HORA CERTA'!B14</f>
        <v>264</v>
      </c>
      <c r="C208" s="92">
        <f>'HORA CERTA'!C14</f>
        <v>83</v>
      </c>
      <c r="D208" s="103">
        <f t="shared" si="254"/>
        <v>0.31439393939393939</v>
      </c>
      <c r="E208" s="92" t="e">
        <f>'HORA CERTA'!#REF!</f>
        <v>#REF!</v>
      </c>
      <c r="F208" s="103" t="e">
        <f t="shared" si="255"/>
        <v>#REF!</v>
      </c>
      <c r="G208" s="92" t="e">
        <f>'HORA CERTA'!#REF!</f>
        <v>#REF!</v>
      </c>
      <c r="H208" s="103" t="e">
        <f t="shared" si="256"/>
        <v>#REF!</v>
      </c>
      <c r="I208" s="94" t="e">
        <f t="shared" si="257"/>
        <v>#REF!</v>
      </c>
      <c r="J208" s="104" t="e">
        <f t="shared" si="258"/>
        <v>#REF!</v>
      </c>
      <c r="K208" s="92" t="e">
        <f>'HORA CERTA'!#REF!</f>
        <v>#REF!</v>
      </c>
      <c r="L208" s="103" t="e">
        <f t="shared" si="256"/>
        <v>#REF!</v>
      </c>
      <c r="M208" s="92" t="e">
        <f>'HORA CERTA'!#REF!</f>
        <v>#REF!</v>
      </c>
      <c r="N208" s="103" t="e">
        <f t="shared" si="259"/>
        <v>#REF!</v>
      </c>
      <c r="O208" s="92" t="e">
        <f>'HORA CERTA'!#REF!</f>
        <v>#REF!</v>
      </c>
      <c r="P208" s="103" t="e">
        <f t="shared" si="260"/>
        <v>#REF!</v>
      </c>
      <c r="Q208" s="670">
        <f t="shared" si="261"/>
        <v>792</v>
      </c>
      <c r="R208" s="94" t="e">
        <f t="shared" si="262"/>
        <v>#REF!</v>
      </c>
      <c r="S208" s="104" t="e">
        <f t="shared" si="263"/>
        <v>#REF!</v>
      </c>
    </row>
    <row r="209" spans="1:19" hidden="1" x14ac:dyDescent="0.25">
      <c r="A209" s="77" t="s">
        <v>104</v>
      </c>
      <c r="B209" s="78" t="e">
        <f>'HORA CERTA'!#REF!</f>
        <v>#REF!</v>
      </c>
      <c r="C209" s="92" t="e">
        <f>'HORA CERTA'!#REF!</f>
        <v>#REF!</v>
      </c>
      <c r="D209" s="103" t="e">
        <f t="shared" si="254"/>
        <v>#REF!</v>
      </c>
      <c r="E209" s="92" t="e">
        <f>'HORA CERTA'!#REF!</f>
        <v>#REF!</v>
      </c>
      <c r="F209" s="103" t="e">
        <f t="shared" si="255"/>
        <v>#REF!</v>
      </c>
      <c r="G209" s="92" t="e">
        <f>'HORA CERTA'!#REF!</f>
        <v>#REF!</v>
      </c>
      <c r="H209" s="103" t="e">
        <f t="shared" si="256"/>
        <v>#REF!</v>
      </c>
      <c r="I209" s="94" t="e">
        <f t="shared" si="257"/>
        <v>#REF!</v>
      </c>
      <c r="J209" s="104" t="e">
        <f t="shared" si="258"/>
        <v>#REF!</v>
      </c>
      <c r="K209" s="92" t="e">
        <f>'HORA CERTA'!#REF!</f>
        <v>#REF!</v>
      </c>
      <c r="L209" s="103" t="e">
        <f t="shared" si="256"/>
        <v>#REF!</v>
      </c>
      <c r="M209" s="92" t="e">
        <f>'HORA CERTA'!#REF!</f>
        <v>#REF!</v>
      </c>
      <c r="N209" s="103" t="e">
        <f t="shared" si="259"/>
        <v>#REF!</v>
      </c>
      <c r="O209" s="92" t="e">
        <f>'HORA CERTA'!#REF!</f>
        <v>#REF!</v>
      </c>
      <c r="P209" s="103" t="e">
        <f t="shared" si="260"/>
        <v>#REF!</v>
      </c>
      <c r="Q209" s="670" t="e">
        <f t="shared" si="261"/>
        <v>#REF!</v>
      </c>
      <c r="R209" s="94" t="e">
        <f t="shared" si="262"/>
        <v>#REF!</v>
      </c>
      <c r="S209" s="104" t="e">
        <f t="shared" si="263"/>
        <v>#REF!</v>
      </c>
    </row>
    <row r="210" spans="1:19" hidden="1" x14ac:dyDescent="0.25">
      <c r="A210" s="77" t="s">
        <v>105</v>
      </c>
      <c r="B210" s="78">
        <f>'HORA CERTA'!B15</f>
        <v>504</v>
      </c>
      <c r="C210" s="92">
        <f>'HORA CERTA'!C15</f>
        <v>436</v>
      </c>
      <c r="D210" s="103">
        <f t="shared" si="254"/>
        <v>0.86507936507936511</v>
      </c>
      <c r="E210" s="92" t="e">
        <f>'HORA CERTA'!#REF!</f>
        <v>#REF!</v>
      </c>
      <c r="F210" s="103" t="e">
        <f t="shared" si="255"/>
        <v>#REF!</v>
      </c>
      <c r="G210" s="92" t="e">
        <f>'HORA CERTA'!#REF!</f>
        <v>#REF!</v>
      </c>
      <c r="H210" s="103" t="e">
        <f t="shared" si="256"/>
        <v>#REF!</v>
      </c>
      <c r="I210" s="94" t="e">
        <f t="shared" si="257"/>
        <v>#REF!</v>
      </c>
      <c r="J210" s="104" t="e">
        <f t="shared" si="258"/>
        <v>#REF!</v>
      </c>
      <c r="K210" s="92" t="e">
        <f>'HORA CERTA'!#REF!</f>
        <v>#REF!</v>
      </c>
      <c r="L210" s="103" t="e">
        <f t="shared" si="256"/>
        <v>#REF!</v>
      </c>
      <c r="M210" s="92" t="e">
        <f>'HORA CERTA'!#REF!</f>
        <v>#REF!</v>
      </c>
      <c r="N210" s="103" t="e">
        <f t="shared" si="259"/>
        <v>#REF!</v>
      </c>
      <c r="O210" s="92" t="e">
        <f>'HORA CERTA'!#REF!</f>
        <v>#REF!</v>
      </c>
      <c r="P210" s="103" t="e">
        <f t="shared" si="260"/>
        <v>#REF!</v>
      </c>
      <c r="Q210" s="670">
        <f t="shared" si="261"/>
        <v>1512</v>
      </c>
      <c r="R210" s="94" t="e">
        <f t="shared" si="262"/>
        <v>#REF!</v>
      </c>
      <c r="S210" s="104" t="e">
        <f t="shared" si="263"/>
        <v>#REF!</v>
      </c>
    </row>
    <row r="211" spans="1:19" hidden="1" x14ac:dyDescent="0.25">
      <c r="A211" s="77" t="s">
        <v>106</v>
      </c>
      <c r="B211" s="78" t="e">
        <f>'HORA CERTA'!#REF!</f>
        <v>#REF!</v>
      </c>
      <c r="C211" s="92" t="e">
        <f>'HORA CERTA'!#REF!</f>
        <v>#REF!</v>
      </c>
      <c r="D211" s="103" t="e">
        <f t="shared" si="254"/>
        <v>#REF!</v>
      </c>
      <c r="E211" s="92" t="e">
        <f>'HORA CERTA'!#REF!</f>
        <v>#REF!</v>
      </c>
      <c r="F211" s="103" t="e">
        <f t="shared" si="255"/>
        <v>#REF!</v>
      </c>
      <c r="G211" s="92" t="e">
        <f>'HORA CERTA'!#REF!</f>
        <v>#REF!</v>
      </c>
      <c r="H211" s="103" t="e">
        <f t="shared" si="256"/>
        <v>#REF!</v>
      </c>
      <c r="I211" s="94" t="e">
        <f t="shared" si="257"/>
        <v>#REF!</v>
      </c>
      <c r="J211" s="104" t="e">
        <f t="shared" si="258"/>
        <v>#REF!</v>
      </c>
      <c r="K211" s="92" t="e">
        <f>'HORA CERTA'!#REF!</f>
        <v>#REF!</v>
      </c>
      <c r="L211" s="103" t="e">
        <f t="shared" si="256"/>
        <v>#REF!</v>
      </c>
      <c r="M211" s="92" t="e">
        <f>'HORA CERTA'!#REF!</f>
        <v>#REF!</v>
      </c>
      <c r="N211" s="103" t="e">
        <f t="shared" si="259"/>
        <v>#REF!</v>
      </c>
      <c r="O211" s="92" t="e">
        <f>'HORA CERTA'!#REF!</f>
        <v>#REF!</v>
      </c>
      <c r="P211" s="103" t="e">
        <f t="shared" si="260"/>
        <v>#REF!</v>
      </c>
      <c r="Q211" s="670" t="e">
        <f t="shared" si="261"/>
        <v>#REF!</v>
      </c>
      <c r="R211" s="94" t="e">
        <f t="shared" si="262"/>
        <v>#REF!</v>
      </c>
      <c r="S211" s="104" t="e">
        <f t="shared" si="263"/>
        <v>#REF!</v>
      </c>
    </row>
    <row r="212" spans="1:19" ht="15.75" hidden="1" thickBot="1" x14ac:dyDescent="0.3">
      <c r="A212" s="96" t="s">
        <v>107</v>
      </c>
      <c r="B212" s="145" t="e">
        <f>'HORA CERTA'!#REF!</f>
        <v>#REF!</v>
      </c>
      <c r="C212" s="97" t="e">
        <f>'HORA CERTA'!#REF!</f>
        <v>#REF!</v>
      </c>
      <c r="D212" s="107" t="e">
        <f t="shared" si="254"/>
        <v>#REF!</v>
      </c>
      <c r="E212" s="97" t="e">
        <f>'HORA CERTA'!#REF!</f>
        <v>#REF!</v>
      </c>
      <c r="F212" s="107" t="e">
        <f t="shared" si="255"/>
        <v>#REF!</v>
      </c>
      <c r="G212" s="97" t="e">
        <f>'HORA CERTA'!#REF!</f>
        <v>#REF!</v>
      </c>
      <c r="H212" s="107" t="e">
        <f t="shared" si="256"/>
        <v>#REF!</v>
      </c>
      <c r="I212" s="99" t="e">
        <f t="shared" si="257"/>
        <v>#REF!</v>
      </c>
      <c r="J212" s="108" t="e">
        <f t="shared" si="258"/>
        <v>#REF!</v>
      </c>
      <c r="K212" s="97" t="e">
        <f>'HORA CERTA'!#REF!</f>
        <v>#REF!</v>
      </c>
      <c r="L212" s="107" t="e">
        <f t="shared" si="256"/>
        <v>#REF!</v>
      </c>
      <c r="M212" s="97" t="e">
        <f>'HORA CERTA'!#REF!</f>
        <v>#REF!</v>
      </c>
      <c r="N212" s="107" t="e">
        <f t="shared" si="259"/>
        <v>#REF!</v>
      </c>
      <c r="O212" s="97" t="e">
        <f>'HORA CERTA'!#REF!</f>
        <v>#REF!</v>
      </c>
      <c r="P212" s="107" t="e">
        <f t="shared" si="260"/>
        <v>#REF!</v>
      </c>
      <c r="Q212" s="671" t="e">
        <f t="shared" si="261"/>
        <v>#REF!</v>
      </c>
      <c r="R212" s="99" t="e">
        <f t="shared" si="262"/>
        <v>#REF!</v>
      </c>
      <c r="S212" s="108" t="e">
        <f t="shared" si="263"/>
        <v>#REF!</v>
      </c>
    </row>
    <row r="213" spans="1:19" ht="15.75" hidden="1" thickBot="1" x14ac:dyDescent="0.3">
      <c r="A213" s="5" t="s">
        <v>7</v>
      </c>
      <c r="B213" s="202" t="e">
        <f>SUM(B203:B212)</f>
        <v>#REF!</v>
      </c>
      <c r="C213" s="7" t="e">
        <f>SUM(C203:C212)</f>
        <v>#REF!</v>
      </c>
      <c r="D213" s="21" t="e">
        <f t="shared" si="254"/>
        <v>#REF!</v>
      </c>
      <c r="E213" s="7" t="e">
        <f>SUM(E203:E212)</f>
        <v>#REF!</v>
      </c>
      <c r="F213" s="21" t="e">
        <f t="shared" si="255"/>
        <v>#REF!</v>
      </c>
      <c r="G213" s="7" t="e">
        <f>SUM(G203:G212)</f>
        <v>#REF!</v>
      </c>
      <c r="H213" s="21" t="e">
        <f t="shared" si="256"/>
        <v>#REF!</v>
      </c>
      <c r="I213" s="71" t="e">
        <f t="shared" si="257"/>
        <v>#REF!</v>
      </c>
      <c r="J213" s="72" t="e">
        <f t="shared" si="258"/>
        <v>#REF!</v>
      </c>
      <c r="K213" s="7" t="e">
        <f>SUM(K203:K212)</f>
        <v>#REF!</v>
      </c>
      <c r="L213" s="21" t="e">
        <f t="shared" si="256"/>
        <v>#REF!</v>
      </c>
      <c r="M213" s="7" t="e">
        <f t="shared" ref="M213" si="264">SUM(M203:M212)</f>
        <v>#REF!</v>
      </c>
      <c r="N213" s="21" t="e">
        <f t="shared" si="259"/>
        <v>#REF!</v>
      </c>
      <c r="O213" s="7" t="e">
        <f t="shared" ref="O213" si="265">SUM(O203:O212)</f>
        <v>#REF!</v>
      </c>
      <c r="P213" s="21" t="e">
        <f t="shared" si="260"/>
        <v>#REF!</v>
      </c>
      <c r="Q213" s="672" t="e">
        <f t="shared" si="261"/>
        <v>#REF!</v>
      </c>
      <c r="R213" s="71" t="e">
        <f t="shared" si="262"/>
        <v>#REF!</v>
      </c>
      <c r="S213" s="72" t="e">
        <f t="shared" si="263"/>
        <v>#REF!</v>
      </c>
    </row>
    <row r="214" spans="1:19" hidden="1" x14ac:dyDescent="0.25"/>
    <row r="215" spans="1:19" ht="15.75" hidden="1" x14ac:dyDescent="0.25">
      <c r="A215" s="1000" t="s">
        <v>298</v>
      </c>
      <c r="B215" s="1001"/>
      <c r="C215" s="1001"/>
      <c r="D215" s="1001"/>
      <c r="E215" s="1001"/>
      <c r="F215" s="1001"/>
      <c r="G215" s="1001"/>
      <c r="H215" s="1001"/>
      <c r="I215" s="1001"/>
      <c r="J215" s="1001"/>
      <c r="K215" s="1001"/>
      <c r="L215" s="1001"/>
      <c r="M215" s="1001"/>
      <c r="N215" s="1001"/>
      <c r="O215" s="1001"/>
      <c r="P215" s="1001"/>
      <c r="Q215" s="1001"/>
      <c r="R215" s="1001"/>
      <c r="S215" s="1001"/>
    </row>
    <row r="216" spans="1:19" ht="34.5" hidden="1" thickBot="1" x14ac:dyDescent="0.3">
      <c r="A216" s="13" t="s">
        <v>14</v>
      </c>
      <c r="B216" s="11" t="s">
        <v>164</v>
      </c>
      <c r="C216" s="207" t="s">
        <v>2</v>
      </c>
      <c r="D216" s="208" t="s">
        <v>1</v>
      </c>
      <c r="E216" s="207" t="s">
        <v>3</v>
      </c>
      <c r="F216" s="208" t="s">
        <v>1</v>
      </c>
      <c r="G216" s="207" t="s">
        <v>4</v>
      </c>
      <c r="H216" s="208" t="s">
        <v>1</v>
      </c>
      <c r="I216" s="86" t="s">
        <v>193</v>
      </c>
      <c r="J216" s="12" t="s">
        <v>192</v>
      </c>
      <c r="K216" s="207" t="s">
        <v>5</v>
      </c>
      <c r="L216" s="208" t="s">
        <v>1</v>
      </c>
      <c r="M216" s="209" t="s">
        <v>190</v>
      </c>
      <c r="N216" s="210" t="s">
        <v>1</v>
      </c>
      <c r="O216" s="209" t="s">
        <v>191</v>
      </c>
      <c r="P216" s="210" t="s">
        <v>1</v>
      </c>
      <c r="Q216" s="553" t="s">
        <v>355</v>
      </c>
      <c r="R216" s="86" t="s">
        <v>193</v>
      </c>
      <c r="S216" s="12" t="s">
        <v>192</v>
      </c>
    </row>
    <row r="217" spans="1:19" ht="15.75" hidden="1" thickTop="1" x14ac:dyDescent="0.25">
      <c r="A217" s="39" t="s">
        <v>155</v>
      </c>
      <c r="B217" s="40" t="e">
        <f>'HORA CERTA'!#REF!</f>
        <v>#REF!</v>
      </c>
      <c r="C217" s="117" t="e">
        <f>'HORA CERTA'!#REF!</f>
        <v>#REF!</v>
      </c>
      <c r="D217" s="42" t="e">
        <f t="shared" ref="D217:D224" si="266">C217/$B217</f>
        <v>#REF!</v>
      </c>
      <c r="E217" s="117" t="e">
        <f>'HORA CERTA'!#REF!</f>
        <v>#REF!</v>
      </c>
      <c r="F217" s="42" t="e">
        <f t="shared" ref="F217:F224" si="267">E217/$B217</f>
        <v>#REF!</v>
      </c>
      <c r="G217" s="117" t="e">
        <f>'HORA CERTA'!#REF!</f>
        <v>#REF!</v>
      </c>
      <c r="H217" s="42" t="e">
        <f t="shared" ref="H217:H224" si="268">G217/$B217</f>
        <v>#REF!</v>
      </c>
      <c r="I217" s="118" t="e">
        <f t="shared" ref="I217:I224" si="269">SUM(C217,E217,G217)</f>
        <v>#REF!</v>
      </c>
      <c r="J217" s="119" t="e">
        <f>((I217/Q217))</f>
        <v>#REF!</v>
      </c>
      <c r="K217" s="117" t="e">
        <f>'HORA CERTA'!#REF!</f>
        <v>#REF!</v>
      </c>
      <c r="L217" s="42" t="e">
        <f t="shared" ref="L217:L224" si="270">K217/$B217</f>
        <v>#REF!</v>
      </c>
      <c r="M217" s="117" t="e">
        <f>'HORA CERTA'!#REF!</f>
        <v>#REF!</v>
      </c>
      <c r="N217" s="42" t="e">
        <f t="shared" ref="N217:N224" si="271">M217/$B217</f>
        <v>#REF!</v>
      </c>
      <c r="O217" s="117" t="e">
        <f>'HORA CERTA'!#REF!</f>
        <v>#REF!</v>
      </c>
      <c r="P217" s="42" t="e">
        <f t="shared" ref="P217:P224" si="272">O217/$B217</f>
        <v>#REF!</v>
      </c>
      <c r="Q217" s="682" t="e">
        <f t="shared" ref="Q217:Q224" si="273">B217*3</f>
        <v>#REF!</v>
      </c>
      <c r="R217" s="118" t="e">
        <f>SUM(K217,M217,O217)</f>
        <v>#REF!</v>
      </c>
      <c r="S217" s="119" t="e">
        <f>R217/($B217*3)</f>
        <v>#REF!</v>
      </c>
    </row>
    <row r="218" spans="1:19" hidden="1" x14ac:dyDescent="0.25">
      <c r="A218" s="33" t="s">
        <v>156</v>
      </c>
      <c r="B218" s="24" t="e">
        <f>'HORA CERTA'!#REF!</f>
        <v>#REF!</v>
      </c>
      <c r="C218" s="175" t="e">
        <f>'HORA CERTA'!#REF!</f>
        <v>#REF!</v>
      </c>
      <c r="D218" s="42" t="e">
        <f t="shared" si="266"/>
        <v>#REF!</v>
      </c>
      <c r="E218" s="114" t="e">
        <f>'HORA CERTA'!#REF!</f>
        <v>#REF!</v>
      </c>
      <c r="F218" s="42" t="e">
        <f t="shared" si="267"/>
        <v>#REF!</v>
      </c>
      <c r="G218" s="114" t="e">
        <f>'HORA CERTA'!#REF!</f>
        <v>#REF!</v>
      </c>
      <c r="H218" s="42" t="e">
        <f t="shared" si="268"/>
        <v>#REF!</v>
      </c>
      <c r="I218" s="174" t="e">
        <f t="shared" si="269"/>
        <v>#REF!</v>
      </c>
      <c r="J218" s="119" t="e">
        <f>((I218/Q218))</f>
        <v>#REF!</v>
      </c>
      <c r="K218" s="114" t="e">
        <f>'HORA CERTA'!#REF!</f>
        <v>#REF!</v>
      </c>
      <c r="L218" s="42" t="e">
        <f t="shared" si="270"/>
        <v>#REF!</v>
      </c>
      <c r="M218" s="175" t="e">
        <f>'HORA CERTA'!#REF!</f>
        <v>#REF!</v>
      </c>
      <c r="N218" s="42" t="e">
        <f t="shared" si="271"/>
        <v>#REF!</v>
      </c>
      <c r="O218" s="175" t="e">
        <f>'HORA CERTA'!#REF!</f>
        <v>#REF!</v>
      </c>
      <c r="P218" s="42" t="e">
        <f t="shared" si="272"/>
        <v>#REF!</v>
      </c>
      <c r="Q218" s="683" t="e">
        <f t="shared" si="273"/>
        <v>#REF!</v>
      </c>
      <c r="R218" s="174" t="e">
        <f t="shared" ref="R218:R224" si="274">SUM(K218,M218,O218)</f>
        <v>#REF!</v>
      </c>
      <c r="S218" s="119" t="e">
        <f t="shared" ref="S218:S224" si="275">R218/($B218*3)</f>
        <v>#REF!</v>
      </c>
    </row>
    <row r="219" spans="1:19" hidden="1" x14ac:dyDescent="0.25">
      <c r="A219" s="33" t="s">
        <v>157</v>
      </c>
      <c r="B219" s="24" t="e">
        <f>'HORA CERTA'!#REF!</f>
        <v>#REF!</v>
      </c>
      <c r="C219" s="175" t="e">
        <f>'HORA CERTA'!#REF!</f>
        <v>#REF!</v>
      </c>
      <c r="D219" s="42" t="e">
        <f t="shared" si="266"/>
        <v>#REF!</v>
      </c>
      <c r="E219" s="114" t="e">
        <f>'HORA CERTA'!#REF!</f>
        <v>#REF!</v>
      </c>
      <c r="F219" s="42" t="e">
        <f t="shared" si="267"/>
        <v>#REF!</v>
      </c>
      <c r="G219" s="114" t="e">
        <f>'HORA CERTA'!#REF!</f>
        <v>#REF!</v>
      </c>
      <c r="H219" s="42" t="e">
        <f t="shared" si="268"/>
        <v>#REF!</v>
      </c>
      <c r="I219" s="174" t="e">
        <f t="shared" si="269"/>
        <v>#REF!</v>
      </c>
      <c r="J219" s="119" t="e">
        <f>((I219/Q219))</f>
        <v>#REF!</v>
      </c>
      <c r="K219" s="114" t="e">
        <f>'HORA CERTA'!#REF!</f>
        <v>#REF!</v>
      </c>
      <c r="L219" s="42" t="e">
        <f t="shared" si="270"/>
        <v>#REF!</v>
      </c>
      <c r="M219" s="175" t="e">
        <f>'HORA CERTA'!#REF!</f>
        <v>#REF!</v>
      </c>
      <c r="N219" s="42" t="e">
        <f t="shared" si="271"/>
        <v>#REF!</v>
      </c>
      <c r="O219" s="175" t="e">
        <f>'HORA CERTA'!#REF!</f>
        <v>#REF!</v>
      </c>
      <c r="P219" s="42" t="e">
        <f t="shared" si="272"/>
        <v>#REF!</v>
      </c>
      <c r="Q219" s="683" t="e">
        <f t="shared" si="273"/>
        <v>#REF!</v>
      </c>
      <c r="R219" s="174" t="e">
        <f t="shared" si="274"/>
        <v>#REF!</v>
      </c>
      <c r="S219" s="119" t="e">
        <f t="shared" si="275"/>
        <v>#REF!</v>
      </c>
    </row>
    <row r="220" spans="1:19" hidden="1" x14ac:dyDescent="0.25">
      <c r="A220" s="33" t="s">
        <v>158</v>
      </c>
      <c r="B220" s="24" t="e">
        <f>'HORA CERTA'!#REF!</f>
        <v>#REF!</v>
      </c>
      <c r="C220" s="175" t="e">
        <f>'HORA CERTA'!#REF!</f>
        <v>#REF!</v>
      </c>
      <c r="D220" s="42" t="e">
        <f t="shared" si="266"/>
        <v>#REF!</v>
      </c>
      <c r="E220" s="114" t="e">
        <f>'HORA CERTA'!#REF!</f>
        <v>#REF!</v>
      </c>
      <c r="F220" s="42" t="e">
        <f t="shared" si="267"/>
        <v>#REF!</v>
      </c>
      <c r="G220" s="114" t="e">
        <f>'HORA CERTA'!#REF!</f>
        <v>#REF!</v>
      </c>
      <c r="H220" s="42" t="e">
        <f t="shared" si="268"/>
        <v>#REF!</v>
      </c>
      <c r="I220" s="174" t="e">
        <f>SUM(C220,E220,G220)</f>
        <v>#REF!</v>
      </c>
      <c r="J220" s="119" t="e">
        <f>((I220/Q220))</f>
        <v>#REF!</v>
      </c>
      <c r="K220" s="114" t="e">
        <f>'HORA CERTA'!#REF!</f>
        <v>#REF!</v>
      </c>
      <c r="L220" s="42" t="e">
        <f t="shared" si="270"/>
        <v>#REF!</v>
      </c>
      <c r="M220" s="175" t="e">
        <f>'HORA CERTA'!#REF!</f>
        <v>#REF!</v>
      </c>
      <c r="N220" s="42" t="e">
        <f t="shared" si="271"/>
        <v>#REF!</v>
      </c>
      <c r="O220" s="175" t="e">
        <f>'HORA CERTA'!#REF!</f>
        <v>#REF!</v>
      </c>
      <c r="P220" s="42" t="e">
        <f t="shared" si="272"/>
        <v>#REF!</v>
      </c>
      <c r="Q220" s="683" t="e">
        <f t="shared" si="273"/>
        <v>#REF!</v>
      </c>
      <c r="R220" s="174" t="e">
        <f t="shared" si="274"/>
        <v>#REF!</v>
      </c>
      <c r="S220" s="119" t="e">
        <f t="shared" si="275"/>
        <v>#REF!</v>
      </c>
    </row>
    <row r="221" spans="1:19" hidden="1" x14ac:dyDescent="0.25">
      <c r="A221" s="33" t="s">
        <v>159</v>
      </c>
      <c r="B221" s="24" t="e">
        <f>'HORA CERTA'!#REF!</f>
        <v>#REF!</v>
      </c>
      <c r="C221" s="175" t="e">
        <f>'HORA CERTA'!#REF!</f>
        <v>#REF!</v>
      </c>
      <c r="D221" s="42" t="e">
        <f t="shared" si="266"/>
        <v>#REF!</v>
      </c>
      <c r="E221" s="114" t="e">
        <f>'HORA CERTA'!#REF!</f>
        <v>#REF!</v>
      </c>
      <c r="F221" s="42" t="e">
        <f t="shared" si="267"/>
        <v>#REF!</v>
      </c>
      <c r="G221" s="114" t="e">
        <f>'HORA CERTA'!#REF!</f>
        <v>#REF!</v>
      </c>
      <c r="H221" s="42" t="e">
        <f t="shared" si="268"/>
        <v>#REF!</v>
      </c>
      <c r="I221" s="174" t="e">
        <f>SUM(C221,E221,G221)</f>
        <v>#REF!</v>
      </c>
      <c r="J221" s="119" t="e">
        <f>((I221/Q221))</f>
        <v>#REF!</v>
      </c>
      <c r="K221" s="114" t="e">
        <f>'HORA CERTA'!#REF!</f>
        <v>#REF!</v>
      </c>
      <c r="L221" s="42" t="e">
        <f t="shared" si="270"/>
        <v>#REF!</v>
      </c>
      <c r="M221" s="175" t="e">
        <f>'HORA CERTA'!#REF!</f>
        <v>#REF!</v>
      </c>
      <c r="N221" s="42" t="e">
        <f t="shared" si="271"/>
        <v>#REF!</v>
      </c>
      <c r="O221" s="175" t="e">
        <f>'HORA CERTA'!#REF!</f>
        <v>#REF!</v>
      </c>
      <c r="P221" s="42" t="e">
        <f t="shared" si="272"/>
        <v>#REF!</v>
      </c>
      <c r="Q221" s="683" t="e">
        <f t="shared" si="273"/>
        <v>#REF!</v>
      </c>
      <c r="R221" s="174" t="e">
        <f t="shared" si="274"/>
        <v>#REF!</v>
      </c>
      <c r="S221" s="119" t="e">
        <f t="shared" si="275"/>
        <v>#REF!</v>
      </c>
    </row>
    <row r="222" spans="1:19" hidden="1" x14ac:dyDescent="0.25">
      <c r="A222" s="33" t="s">
        <v>160</v>
      </c>
      <c r="B222" s="24" t="e">
        <f>'HORA CERTA'!#REF!</f>
        <v>#REF!</v>
      </c>
      <c r="C222" s="175" t="e">
        <f>'HORA CERTA'!#REF!</f>
        <v>#REF!</v>
      </c>
      <c r="D222" s="42" t="e">
        <f t="shared" si="266"/>
        <v>#REF!</v>
      </c>
      <c r="E222" s="114" t="e">
        <f>'HORA CERTA'!#REF!</f>
        <v>#REF!</v>
      </c>
      <c r="F222" s="42" t="e">
        <f t="shared" si="267"/>
        <v>#REF!</v>
      </c>
      <c r="G222" s="114" t="e">
        <f>'HORA CERTA'!#REF!</f>
        <v>#REF!</v>
      </c>
      <c r="H222" s="42" t="e">
        <f t="shared" si="268"/>
        <v>#REF!</v>
      </c>
      <c r="I222" s="174" t="e">
        <f>SUM(C222,E222,G222)</f>
        <v>#REF!</v>
      </c>
      <c r="J222" s="119" t="e">
        <f t="shared" ref="J222:J224" si="276">((I222/Q222))</f>
        <v>#REF!</v>
      </c>
      <c r="K222" s="114" t="e">
        <f>'HORA CERTA'!#REF!</f>
        <v>#REF!</v>
      </c>
      <c r="L222" s="42" t="e">
        <f t="shared" si="270"/>
        <v>#REF!</v>
      </c>
      <c r="M222" s="175" t="e">
        <f>'HORA CERTA'!#REF!</f>
        <v>#REF!</v>
      </c>
      <c r="N222" s="42" t="e">
        <f t="shared" si="271"/>
        <v>#REF!</v>
      </c>
      <c r="O222" s="175" t="e">
        <f>'HORA CERTA'!#REF!</f>
        <v>#REF!</v>
      </c>
      <c r="P222" s="42" t="e">
        <f t="shared" si="272"/>
        <v>#REF!</v>
      </c>
      <c r="Q222" s="683" t="e">
        <f t="shared" si="273"/>
        <v>#REF!</v>
      </c>
      <c r="R222" s="174" t="e">
        <f t="shared" si="274"/>
        <v>#REF!</v>
      </c>
      <c r="S222" s="119" t="e">
        <f t="shared" si="275"/>
        <v>#REF!</v>
      </c>
    </row>
    <row r="223" spans="1:19" ht="15.75" hidden="1" thickBot="1" x14ac:dyDescent="0.3">
      <c r="A223" s="33" t="s">
        <v>161</v>
      </c>
      <c r="B223" s="24" t="e">
        <f>'HORA CERTA'!#REF!</f>
        <v>#REF!</v>
      </c>
      <c r="C223" s="175" t="e">
        <f>'HORA CERTA'!#REF!</f>
        <v>#REF!</v>
      </c>
      <c r="D223" s="34" t="e">
        <f t="shared" si="266"/>
        <v>#REF!</v>
      </c>
      <c r="E223" s="114" t="e">
        <f>'HORA CERTA'!#REF!</f>
        <v>#REF!</v>
      </c>
      <c r="F223" s="34" t="e">
        <f t="shared" si="267"/>
        <v>#REF!</v>
      </c>
      <c r="G223" s="114" t="e">
        <f>'HORA CERTA'!#REF!</f>
        <v>#REF!</v>
      </c>
      <c r="H223" s="34" t="e">
        <f t="shared" si="268"/>
        <v>#REF!</v>
      </c>
      <c r="I223" s="174" t="e">
        <f>SUM(C223,E223,G223)</f>
        <v>#REF!</v>
      </c>
      <c r="J223" s="178" t="e">
        <f t="shared" si="276"/>
        <v>#REF!</v>
      </c>
      <c r="K223" s="114" t="e">
        <f>'HORA CERTA'!#REF!</f>
        <v>#REF!</v>
      </c>
      <c r="L223" s="34" t="e">
        <f t="shared" si="270"/>
        <v>#REF!</v>
      </c>
      <c r="M223" s="175" t="e">
        <f>'HORA CERTA'!#REF!</f>
        <v>#REF!</v>
      </c>
      <c r="N223" s="34" t="e">
        <f t="shared" si="271"/>
        <v>#REF!</v>
      </c>
      <c r="O223" s="175" t="e">
        <f>'HORA CERTA'!#REF!</f>
        <v>#REF!</v>
      </c>
      <c r="P223" s="34" t="e">
        <f t="shared" si="272"/>
        <v>#REF!</v>
      </c>
      <c r="Q223" s="683" t="e">
        <f t="shared" si="273"/>
        <v>#REF!</v>
      </c>
      <c r="R223" s="174" t="e">
        <f t="shared" si="274"/>
        <v>#REF!</v>
      </c>
      <c r="S223" s="178" t="e">
        <f t="shared" si="275"/>
        <v>#REF!</v>
      </c>
    </row>
    <row r="224" spans="1:19" ht="15.75" hidden="1" thickBot="1" x14ac:dyDescent="0.3">
      <c r="A224" s="35" t="s">
        <v>7</v>
      </c>
      <c r="B224" s="36" t="e">
        <f>SUM(B217:B223)</f>
        <v>#REF!</v>
      </c>
      <c r="C224" s="37" t="e">
        <f>SUM(C217:C223)</f>
        <v>#REF!</v>
      </c>
      <c r="D224" s="88" t="e">
        <f t="shared" si="266"/>
        <v>#REF!</v>
      </c>
      <c r="E224" s="37" t="e">
        <f>SUM(E217:E223)</f>
        <v>#REF!</v>
      </c>
      <c r="F224" s="88" t="e">
        <f t="shared" si="267"/>
        <v>#REF!</v>
      </c>
      <c r="G224" s="37" t="e">
        <f>SUM(G217:G223)</f>
        <v>#REF!</v>
      </c>
      <c r="H224" s="88" t="e">
        <f t="shared" si="268"/>
        <v>#REF!</v>
      </c>
      <c r="I224" s="136" t="e">
        <f t="shared" si="269"/>
        <v>#REF!</v>
      </c>
      <c r="J224" s="179" t="e">
        <f t="shared" si="276"/>
        <v>#REF!</v>
      </c>
      <c r="K224" s="37" t="e">
        <f>SUM(K217:K223)</f>
        <v>#REF!</v>
      </c>
      <c r="L224" s="88" t="e">
        <f t="shared" si="270"/>
        <v>#REF!</v>
      </c>
      <c r="M224" s="37" t="e">
        <f t="shared" ref="M224" si="277">SUM(M217:M223)</f>
        <v>#REF!</v>
      </c>
      <c r="N224" s="88" t="e">
        <f t="shared" si="271"/>
        <v>#REF!</v>
      </c>
      <c r="O224" s="37" t="e">
        <f t="shared" ref="O224" si="278">SUM(O217:O223)</f>
        <v>#REF!</v>
      </c>
      <c r="P224" s="88" t="e">
        <f t="shared" si="272"/>
        <v>#REF!</v>
      </c>
      <c r="Q224" s="684" t="e">
        <f t="shared" si="273"/>
        <v>#REF!</v>
      </c>
      <c r="R224" s="136" t="e">
        <f t="shared" si="274"/>
        <v>#REF!</v>
      </c>
      <c r="S224" s="179" t="e">
        <f t="shared" si="275"/>
        <v>#REF!</v>
      </c>
    </row>
    <row r="225" hidden="1" x14ac:dyDescent="0.25"/>
  </sheetData>
  <sheetProtection sheet="1" objects="1" scenarios="1"/>
  <mergeCells count="42"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18" customWidth="1"/>
    <col min="2" max="2" width="8.7109375" style="140" customWidth="1"/>
    <col min="4" max="4" width="8.42578125" style="140" customWidth="1"/>
    <col min="6" max="6" width="8.42578125" style="140" customWidth="1"/>
    <col min="8" max="8" width="8.42578125" style="140" customWidth="1"/>
    <col min="10" max="10" width="9.140625" style="140"/>
    <col min="12" max="12" width="8.42578125" style="140" customWidth="1"/>
    <col min="14" max="14" width="8.42578125" style="140" customWidth="1"/>
    <col min="16" max="16" width="8.42578125" style="140" customWidth="1"/>
    <col min="17" max="17" width="10.42578125" style="140" customWidth="1"/>
    <col min="18" max="18" width="8.42578125" style="140" customWidth="1"/>
  </cols>
  <sheetData>
    <row r="1" spans="1:18" ht="18" x14ac:dyDescent="0.35">
      <c r="A1" s="973" t="s">
        <v>459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</row>
    <row r="2" spans="1:18" ht="18" x14ac:dyDescent="0.35">
      <c r="A2" s="973" t="s">
        <v>184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</row>
    <row r="3" spans="1:18" x14ac:dyDescent="0.25">
      <c r="A3" s="211" t="s">
        <v>185</v>
      </c>
    </row>
    <row r="4" spans="1:18" ht="15.75" hidden="1" x14ac:dyDescent="0.25">
      <c r="A4" s="212" t="s">
        <v>259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8" ht="36.75" hidden="1" thickBot="1" x14ac:dyDescent="0.3">
      <c r="A5" s="213" t="s">
        <v>14</v>
      </c>
      <c r="B5" s="141" t="s">
        <v>15</v>
      </c>
      <c r="C5" s="207" t="s">
        <v>395</v>
      </c>
      <c r="D5" s="208" t="s">
        <v>1</v>
      </c>
      <c r="E5" s="207" t="s">
        <v>376</v>
      </c>
      <c r="F5" s="208" t="s">
        <v>1</v>
      </c>
      <c r="G5" s="207" t="s">
        <v>377</v>
      </c>
      <c r="H5" s="208" t="s">
        <v>1</v>
      </c>
      <c r="I5" s="86" t="s">
        <v>387</v>
      </c>
      <c r="J5" s="12" t="s">
        <v>192</v>
      </c>
      <c r="K5" s="207" t="s">
        <v>378</v>
      </c>
      <c r="L5" s="208" t="s">
        <v>1</v>
      </c>
      <c r="M5" s="209" t="s">
        <v>379</v>
      </c>
      <c r="N5" s="210" t="s">
        <v>1</v>
      </c>
      <c r="O5" s="209" t="s">
        <v>380</v>
      </c>
      <c r="P5" s="210" t="s">
        <v>1</v>
      </c>
      <c r="Q5" s="733"/>
      <c r="R5" s="733"/>
    </row>
    <row r="6" spans="1:18" hidden="1" x14ac:dyDescent="0.25">
      <c r="A6" s="214" t="s">
        <v>8</v>
      </c>
      <c r="B6" s="78">
        <f>'Pque N Mundo I'!B17</f>
        <v>261</v>
      </c>
      <c r="C6" s="92">
        <f>'Pque N Mundo I'!C17</f>
        <v>278</v>
      </c>
      <c r="D6" s="103">
        <f t="shared" ref="D6:D7" si="0">C6/$B6</f>
        <v>1.0651340996168583</v>
      </c>
      <c r="E6" s="92" t="e">
        <f>'Pque N Mundo I'!#REF!</f>
        <v>#REF!</v>
      </c>
      <c r="F6" s="103" t="e">
        <f t="shared" ref="F6:F7" si="1">E6/$B6</f>
        <v>#REF!</v>
      </c>
      <c r="G6" s="92" t="e">
        <f>'Pque N Mundo I'!#REF!</f>
        <v>#REF!</v>
      </c>
      <c r="H6" s="103" t="e">
        <f t="shared" ref="H6:L7" si="2">G6/$B6</f>
        <v>#REF!</v>
      </c>
      <c r="I6" s="94" t="e">
        <f>SUM(C6,E6,G6)</f>
        <v>#REF!</v>
      </c>
      <c r="J6" s="104" t="e">
        <f>I6/($B6*3)</f>
        <v>#REF!</v>
      </c>
      <c r="K6" s="92" t="e">
        <f>'Pque N Mundo I'!#REF!</f>
        <v>#REF!</v>
      </c>
      <c r="L6" s="103" t="e">
        <f t="shared" si="2"/>
        <v>#REF!</v>
      </c>
      <c r="M6" s="92" t="e">
        <f>'Pque N Mundo I'!#REF!</f>
        <v>#REF!</v>
      </c>
      <c r="N6" s="103" t="e">
        <f t="shared" ref="N6:N7" si="3">M6/$B6</f>
        <v>#REF!</v>
      </c>
      <c r="O6" s="92" t="e">
        <f>'Pque N Mundo I'!#REF!</f>
        <v>#REF!</v>
      </c>
      <c r="P6" s="103" t="e">
        <f t="shared" ref="P6:P7" si="4">O6/$B6</f>
        <v>#REF!</v>
      </c>
      <c r="Q6" s="734"/>
      <c r="R6" s="734"/>
    </row>
    <row r="7" spans="1:18" hidden="1" x14ac:dyDescent="0.25">
      <c r="A7" s="214" t="s">
        <v>9</v>
      </c>
      <c r="B7" s="78">
        <f>'Pque N Mundo I'!B18</f>
        <v>39</v>
      </c>
      <c r="C7" s="92">
        <f>'Pque N Mundo I'!C18</f>
        <v>84</v>
      </c>
      <c r="D7" s="103">
        <f t="shared" si="0"/>
        <v>2.1538461538461537</v>
      </c>
      <c r="E7" s="92" t="e">
        <f>'Pque N Mundo I'!#REF!</f>
        <v>#REF!</v>
      </c>
      <c r="F7" s="103" t="e">
        <f t="shared" si="1"/>
        <v>#REF!</v>
      </c>
      <c r="G7" s="92" t="e">
        <f>'Pque N Mundo I'!#REF!</f>
        <v>#REF!</v>
      </c>
      <c r="H7" s="103" t="e">
        <f t="shared" si="2"/>
        <v>#REF!</v>
      </c>
      <c r="I7" s="94" t="e">
        <f>SUM(C7,E7,G7)</f>
        <v>#REF!</v>
      </c>
      <c r="J7" s="104" t="e">
        <f>I7/($B7*3)</f>
        <v>#REF!</v>
      </c>
      <c r="K7" s="92" t="e">
        <f>'Pque N Mundo I'!#REF!</f>
        <v>#REF!</v>
      </c>
      <c r="L7" s="103" t="e">
        <f t="shared" si="2"/>
        <v>#REF!</v>
      </c>
      <c r="M7" s="92" t="e">
        <f>'Pque N Mundo I'!#REF!</f>
        <v>#REF!</v>
      </c>
      <c r="N7" s="103" t="e">
        <f t="shared" si="3"/>
        <v>#REF!</v>
      </c>
      <c r="O7" s="92" t="e">
        <f>'Pque N Mundo I'!#REF!</f>
        <v>#REF!</v>
      </c>
      <c r="P7" s="103" t="e">
        <f t="shared" si="4"/>
        <v>#REF!</v>
      </c>
      <c r="Q7" s="734"/>
      <c r="R7" s="734"/>
    </row>
    <row r="8" spans="1:18" ht="15.75" hidden="1" x14ac:dyDescent="0.25">
      <c r="A8" s="212" t="s">
        <v>261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</row>
    <row r="9" spans="1:18" hidden="1" x14ac:dyDescent="0.25">
      <c r="A9" s="214" t="s">
        <v>30</v>
      </c>
      <c r="B9" s="78">
        <f>'Pque N Mundo II'!B14</f>
        <v>384</v>
      </c>
      <c r="C9" s="92">
        <f>'Pque N Mundo II'!C14</f>
        <v>362</v>
      </c>
      <c r="D9" s="103">
        <f t="shared" ref="D9:D12" si="5">C9/$B9</f>
        <v>0.94270833333333337</v>
      </c>
      <c r="E9" s="92" t="e">
        <f>'Pque N Mundo II'!#REF!</f>
        <v>#REF!</v>
      </c>
      <c r="F9" s="103" t="e">
        <f t="shared" ref="F9:F12" si="6">E9/$B9</f>
        <v>#REF!</v>
      </c>
      <c r="G9" s="92" t="e">
        <f>'Pque N Mundo II'!#REF!</f>
        <v>#REF!</v>
      </c>
      <c r="H9" s="103" t="e">
        <f t="shared" ref="H9:L12" si="7">G9/$B9</f>
        <v>#REF!</v>
      </c>
      <c r="I9" s="94" t="e">
        <f t="shared" ref="I9:I12" si="8">SUM(C9,E9,G9)</f>
        <v>#REF!</v>
      </c>
      <c r="J9" s="104" t="e">
        <f t="shared" ref="J9:J12" si="9">I9/($B9*3)</f>
        <v>#REF!</v>
      </c>
      <c r="K9" s="92" t="e">
        <f>'Pque N Mundo II'!#REF!</f>
        <v>#REF!</v>
      </c>
      <c r="L9" s="103" t="e">
        <f t="shared" si="7"/>
        <v>#REF!</v>
      </c>
      <c r="M9" s="92" t="e">
        <f>'Pque N Mundo II'!#REF!</f>
        <v>#REF!</v>
      </c>
      <c r="N9" s="103" t="e">
        <f t="shared" ref="N9:N12" si="10">M9/$B9</f>
        <v>#REF!</v>
      </c>
      <c r="O9" s="92" t="e">
        <f>'Pque N Mundo II'!#REF!</f>
        <v>#REF!</v>
      </c>
      <c r="P9" s="103" t="e">
        <f t="shared" ref="P9:P12" si="11">O9/$B9</f>
        <v>#REF!</v>
      </c>
      <c r="Q9" s="734"/>
      <c r="R9" s="734"/>
    </row>
    <row r="10" spans="1:18" hidden="1" x14ac:dyDescent="0.25">
      <c r="A10" s="214" t="s">
        <v>31</v>
      </c>
      <c r="B10" s="78">
        <f>'Pque N Mundo II'!B15</f>
        <v>58</v>
      </c>
      <c r="C10" s="92">
        <f>'Pque N Mundo II'!C15</f>
        <v>153</v>
      </c>
      <c r="D10" s="103">
        <f t="shared" si="5"/>
        <v>2.6379310344827585</v>
      </c>
      <c r="E10" s="92" t="e">
        <f>'Pque N Mundo II'!#REF!</f>
        <v>#REF!</v>
      </c>
      <c r="F10" s="103" t="e">
        <f t="shared" si="6"/>
        <v>#REF!</v>
      </c>
      <c r="G10" s="92" t="e">
        <f>'Pque N Mundo II'!#REF!</f>
        <v>#REF!</v>
      </c>
      <c r="H10" s="103" t="e">
        <f t="shared" si="7"/>
        <v>#REF!</v>
      </c>
      <c r="I10" s="94" t="e">
        <f t="shared" si="8"/>
        <v>#REF!</v>
      </c>
      <c r="J10" s="104" t="e">
        <f t="shared" si="9"/>
        <v>#REF!</v>
      </c>
      <c r="K10" s="92" t="e">
        <f>'Pque N Mundo II'!#REF!</f>
        <v>#REF!</v>
      </c>
      <c r="L10" s="103" t="e">
        <f t="shared" si="7"/>
        <v>#REF!</v>
      </c>
      <c r="M10" s="92" t="e">
        <f>'Pque N Mundo II'!#REF!</f>
        <v>#REF!</v>
      </c>
      <c r="N10" s="103" t="e">
        <f t="shared" si="10"/>
        <v>#REF!</v>
      </c>
      <c r="O10" s="92" t="e">
        <f>'Pque N Mundo II'!#REF!</f>
        <v>#REF!</v>
      </c>
      <c r="P10" s="103" t="e">
        <f t="shared" si="11"/>
        <v>#REF!</v>
      </c>
      <c r="Q10" s="734"/>
      <c r="R10" s="734"/>
    </row>
    <row r="11" spans="1:18" hidden="1" x14ac:dyDescent="0.25">
      <c r="A11" s="214" t="s">
        <v>8</v>
      </c>
      <c r="B11" s="78">
        <f>'Pque N Mundo II'!B17</f>
        <v>174</v>
      </c>
      <c r="C11" s="92">
        <f>'Pque N Mundo II'!C17</f>
        <v>136</v>
      </c>
      <c r="D11" s="103">
        <f t="shared" si="5"/>
        <v>0.7816091954022989</v>
      </c>
      <c r="E11" s="92" t="e">
        <f>'Pque N Mundo II'!#REF!</f>
        <v>#REF!</v>
      </c>
      <c r="F11" s="103" t="e">
        <f t="shared" si="6"/>
        <v>#REF!</v>
      </c>
      <c r="G11" s="92" t="e">
        <f>'Pque N Mundo II'!#REF!</f>
        <v>#REF!</v>
      </c>
      <c r="H11" s="103" t="e">
        <f t="shared" si="7"/>
        <v>#REF!</v>
      </c>
      <c r="I11" s="94" t="e">
        <f t="shared" si="8"/>
        <v>#REF!</v>
      </c>
      <c r="J11" s="104" t="e">
        <f t="shared" si="9"/>
        <v>#REF!</v>
      </c>
      <c r="K11" s="92" t="e">
        <f>'Pque N Mundo II'!#REF!</f>
        <v>#REF!</v>
      </c>
      <c r="L11" s="103" t="e">
        <f t="shared" si="7"/>
        <v>#REF!</v>
      </c>
      <c r="M11" s="92" t="e">
        <f>'Pque N Mundo II'!#REF!</f>
        <v>#REF!</v>
      </c>
      <c r="N11" s="103" t="e">
        <f t="shared" si="10"/>
        <v>#REF!</v>
      </c>
      <c r="O11" s="92" t="e">
        <f>'Pque N Mundo II'!#REF!</f>
        <v>#REF!</v>
      </c>
      <c r="P11" s="103" t="e">
        <f t="shared" si="11"/>
        <v>#REF!</v>
      </c>
      <c r="Q11" s="734"/>
      <c r="R11" s="734"/>
    </row>
    <row r="12" spans="1:18" hidden="1" x14ac:dyDescent="0.25">
      <c r="A12" s="214" t="s">
        <v>9</v>
      </c>
      <c r="B12" s="78">
        <f>'Pque N Mundo II'!B18</f>
        <v>26</v>
      </c>
      <c r="C12" s="92">
        <f>'Pque N Mundo II'!C18</f>
        <v>23</v>
      </c>
      <c r="D12" s="103">
        <f t="shared" si="5"/>
        <v>0.88461538461538458</v>
      </c>
      <c r="E12" s="92" t="e">
        <f>'Pque N Mundo II'!#REF!</f>
        <v>#REF!</v>
      </c>
      <c r="F12" s="103" t="e">
        <f t="shared" si="6"/>
        <v>#REF!</v>
      </c>
      <c r="G12" s="92" t="e">
        <f>'Pque N Mundo II'!#REF!</f>
        <v>#REF!</v>
      </c>
      <c r="H12" s="103" t="e">
        <f t="shared" si="7"/>
        <v>#REF!</v>
      </c>
      <c r="I12" s="94" t="e">
        <f t="shared" si="8"/>
        <v>#REF!</v>
      </c>
      <c r="J12" s="104" t="e">
        <f t="shared" si="9"/>
        <v>#REF!</v>
      </c>
      <c r="K12" s="92" t="e">
        <f>'Pque N Mundo II'!#REF!</f>
        <v>#REF!</v>
      </c>
      <c r="L12" s="103" t="e">
        <f t="shared" si="7"/>
        <v>#REF!</v>
      </c>
      <c r="M12" s="92" t="e">
        <f>'Pque N Mundo II'!#REF!</f>
        <v>#REF!</v>
      </c>
      <c r="N12" s="103" t="e">
        <f t="shared" si="10"/>
        <v>#REF!</v>
      </c>
      <c r="O12" s="92" t="e">
        <f>'Pque N Mundo II'!#REF!</f>
        <v>#REF!</v>
      </c>
      <c r="P12" s="103" t="e">
        <f t="shared" si="11"/>
        <v>#REF!</v>
      </c>
      <c r="Q12" s="734"/>
      <c r="R12" s="734"/>
    </row>
    <row r="13" spans="1:18" ht="15.75" hidden="1" x14ac:dyDescent="0.25">
      <c r="A13" s="212" t="s">
        <v>263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</row>
    <row r="14" spans="1:18" hidden="1" x14ac:dyDescent="0.25">
      <c r="A14" s="214" t="s">
        <v>8</v>
      </c>
      <c r="B14" s="76">
        <f>'AMA_UBS J Brasil'!B17</f>
        <v>435</v>
      </c>
      <c r="C14" s="91">
        <f>'AMA_UBS J Brasil'!C17</f>
        <v>532</v>
      </c>
      <c r="D14" s="18">
        <f t="shared" ref="D14:D15" si="12">C14/$B14</f>
        <v>1.2229885057471264</v>
      </c>
      <c r="E14" s="91" t="e">
        <f>'AMA_UBS J Brasil'!#REF!</f>
        <v>#REF!</v>
      </c>
      <c r="F14" s="18" t="e">
        <f t="shared" ref="F14:F15" si="13">E14/$B14</f>
        <v>#REF!</v>
      </c>
      <c r="G14" s="91" t="e">
        <f>'AMA_UBS J Brasil'!#REF!</f>
        <v>#REF!</v>
      </c>
      <c r="H14" s="18" t="e">
        <f t="shared" ref="H14:L15" si="14">G14/$B14</f>
        <v>#REF!</v>
      </c>
      <c r="I14" s="68" t="e">
        <f t="shared" ref="I14:I15" si="15">SUM(C14,E14,G14)</f>
        <v>#REF!</v>
      </c>
      <c r="J14" s="102" t="e">
        <f t="shared" ref="J14:J15" si="16">I14/($B14*3)</f>
        <v>#REF!</v>
      </c>
      <c r="K14" s="91" t="e">
        <f>'AMA_UBS J Brasil'!#REF!</f>
        <v>#REF!</v>
      </c>
      <c r="L14" s="18" t="e">
        <f t="shared" si="14"/>
        <v>#REF!</v>
      </c>
      <c r="M14" s="91" t="e">
        <f>'AMA_UBS J Brasil'!#REF!</f>
        <v>#REF!</v>
      </c>
      <c r="N14" s="18" t="e">
        <f t="shared" ref="N14:N15" si="17">M14/$B14</f>
        <v>#REF!</v>
      </c>
      <c r="O14" s="91" t="e">
        <f>'AMA_UBS J Brasil'!#REF!</f>
        <v>#REF!</v>
      </c>
      <c r="P14" s="18" t="e">
        <f t="shared" ref="P14:P15" si="18">O14/$B14</f>
        <v>#REF!</v>
      </c>
      <c r="Q14" s="732"/>
      <c r="R14" s="732"/>
    </row>
    <row r="15" spans="1:18" hidden="1" x14ac:dyDescent="0.25">
      <c r="A15" s="214" t="s">
        <v>9</v>
      </c>
      <c r="B15" s="78">
        <f>'AMA_UBS J Brasil'!B18</f>
        <v>65</v>
      </c>
      <c r="C15" s="92">
        <f>'AMA_UBS J Brasil'!C18</f>
        <v>106</v>
      </c>
      <c r="D15" s="103">
        <f t="shared" si="12"/>
        <v>1.6307692307692307</v>
      </c>
      <c r="E15" s="92" t="e">
        <f>'AMA_UBS J Brasil'!#REF!</f>
        <v>#REF!</v>
      </c>
      <c r="F15" s="103" t="e">
        <f t="shared" si="13"/>
        <v>#REF!</v>
      </c>
      <c r="G15" s="92" t="e">
        <f>'AMA_UBS J Brasil'!#REF!</f>
        <v>#REF!</v>
      </c>
      <c r="H15" s="103" t="e">
        <f t="shared" si="14"/>
        <v>#REF!</v>
      </c>
      <c r="I15" s="94" t="e">
        <f t="shared" si="15"/>
        <v>#REF!</v>
      </c>
      <c r="J15" s="104" t="e">
        <f t="shared" si="16"/>
        <v>#REF!</v>
      </c>
      <c r="K15" s="92" t="e">
        <f>'AMA_UBS J Brasil'!#REF!</f>
        <v>#REF!</v>
      </c>
      <c r="L15" s="103" t="e">
        <f t="shared" si="14"/>
        <v>#REF!</v>
      </c>
      <c r="M15" s="92" t="e">
        <f>'AMA_UBS J Brasil'!#REF!</f>
        <v>#REF!</v>
      </c>
      <c r="N15" s="103" t="e">
        <f t="shared" si="17"/>
        <v>#REF!</v>
      </c>
      <c r="O15" s="92" t="e">
        <f>'AMA_UBS J Brasil'!#REF!</f>
        <v>#REF!</v>
      </c>
      <c r="P15" s="103" t="e">
        <f t="shared" si="18"/>
        <v>#REF!</v>
      </c>
      <c r="Q15" s="734"/>
      <c r="R15" s="734"/>
    </row>
    <row r="16" spans="1:18" hidden="1" x14ac:dyDescent="0.25"/>
    <row r="17" spans="1:18" ht="15.75" hidden="1" x14ac:dyDescent="0.25">
      <c r="A17" s="212" t="s">
        <v>269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</row>
    <row r="18" spans="1:18" hidden="1" x14ac:dyDescent="0.25">
      <c r="A18" s="214" t="s">
        <v>8</v>
      </c>
      <c r="B18" s="76">
        <f>'AMA_UBS V Medeiros'!B9</f>
        <v>522</v>
      </c>
      <c r="C18" s="91">
        <f>'AMA_UBS V Medeiros'!C9</f>
        <v>522</v>
      </c>
      <c r="D18" s="18">
        <f t="shared" ref="D18:D19" si="19">C18/$B18</f>
        <v>1</v>
      </c>
      <c r="E18" s="91" t="e">
        <f>'AMA_UBS V Medeiros'!#REF!</f>
        <v>#REF!</v>
      </c>
      <c r="F18" s="18" t="e">
        <f t="shared" ref="F18:F19" si="20">E18/$B18</f>
        <v>#REF!</v>
      </c>
      <c r="G18" s="91" t="e">
        <f>'AMA_UBS V Medeiros'!#REF!</f>
        <v>#REF!</v>
      </c>
      <c r="H18" s="18" t="e">
        <f t="shared" ref="H18:L19" si="21">G18/$B18</f>
        <v>#REF!</v>
      </c>
      <c r="I18" s="68" t="e">
        <f t="shared" ref="I18:I19" si="22">SUM(C18,E18,G18)</f>
        <v>#REF!</v>
      </c>
      <c r="J18" s="102" t="e">
        <f t="shared" ref="J18:J19" si="23">I18/($B18*3)</f>
        <v>#REF!</v>
      </c>
      <c r="K18" s="91" t="e">
        <f>'AMA_UBS V Medeiros'!#REF!</f>
        <v>#REF!</v>
      </c>
      <c r="L18" s="18" t="e">
        <f t="shared" si="21"/>
        <v>#REF!</v>
      </c>
      <c r="M18" s="91" t="e">
        <f>'AMA_UBS V Medeiros'!#REF!</f>
        <v>#REF!</v>
      </c>
      <c r="N18" s="18" t="e">
        <f t="shared" ref="N18:N19" si="24">M18/$B18</f>
        <v>#REF!</v>
      </c>
      <c r="O18" s="91" t="e">
        <f>'AMA_UBS V Medeiros'!#REF!</f>
        <v>#REF!</v>
      </c>
      <c r="P18" s="18" t="e">
        <f t="shared" ref="P18:P19" si="25">O18/$B18</f>
        <v>#REF!</v>
      </c>
      <c r="Q18" s="732"/>
      <c r="R18" s="732"/>
    </row>
    <row r="19" spans="1:18" hidden="1" x14ac:dyDescent="0.25">
      <c r="A19" s="214" t="s">
        <v>9</v>
      </c>
      <c r="B19" s="78">
        <f>'AMA_UBS V Medeiros'!B10</f>
        <v>78</v>
      </c>
      <c r="C19" s="92">
        <f>'AMA_UBS V Medeiros'!C10</f>
        <v>89</v>
      </c>
      <c r="D19" s="103">
        <f t="shared" si="19"/>
        <v>1.141025641025641</v>
      </c>
      <c r="E19" s="92" t="e">
        <f>'AMA_UBS V Medeiros'!#REF!</f>
        <v>#REF!</v>
      </c>
      <c r="F19" s="103" t="e">
        <f t="shared" si="20"/>
        <v>#REF!</v>
      </c>
      <c r="G19" s="92" t="e">
        <f>'AMA_UBS V Medeiros'!#REF!</f>
        <v>#REF!</v>
      </c>
      <c r="H19" s="103" t="e">
        <f t="shared" si="21"/>
        <v>#REF!</v>
      </c>
      <c r="I19" s="94" t="e">
        <f t="shared" si="22"/>
        <v>#REF!</v>
      </c>
      <c r="J19" s="104" t="e">
        <f t="shared" si="23"/>
        <v>#REF!</v>
      </c>
      <c r="K19" s="92" t="e">
        <f>'AMA_UBS V Medeiros'!#REF!</f>
        <v>#REF!</v>
      </c>
      <c r="L19" s="103" t="e">
        <f t="shared" si="21"/>
        <v>#REF!</v>
      </c>
      <c r="M19" s="92" t="e">
        <f>'AMA_UBS V Medeiros'!#REF!</f>
        <v>#REF!</v>
      </c>
      <c r="N19" s="103" t="e">
        <f t="shared" si="24"/>
        <v>#REF!</v>
      </c>
      <c r="O19" s="92" t="e">
        <f>'AMA_UBS V Medeiros'!#REF!</f>
        <v>#REF!</v>
      </c>
      <c r="P19" s="103" t="e">
        <f t="shared" si="25"/>
        <v>#REF!</v>
      </c>
      <c r="Q19" s="734"/>
      <c r="R19" s="734"/>
    </row>
    <row r="20" spans="1:18" ht="15.75" hidden="1" x14ac:dyDescent="0.25">
      <c r="A20" s="212" t="s">
        <v>271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</row>
    <row r="21" spans="1:18" hidden="1" x14ac:dyDescent="0.25">
      <c r="A21" s="214" t="s">
        <v>8</v>
      </c>
      <c r="B21" s="76">
        <f>'UBS Izolina Mazzei'!B9</f>
        <v>783</v>
      </c>
      <c r="C21" s="91">
        <f>'UBS Izolina Mazzei'!C9</f>
        <v>867</v>
      </c>
      <c r="D21" s="18">
        <f t="shared" ref="D21:D22" si="26">C21/$B21</f>
        <v>1.1072796934865901</v>
      </c>
      <c r="E21" s="91" t="e">
        <f>'UBS Izolina Mazzei'!#REF!</f>
        <v>#REF!</v>
      </c>
      <c r="F21" s="18" t="e">
        <f t="shared" ref="F21:F22" si="27">E21/$B21</f>
        <v>#REF!</v>
      </c>
      <c r="G21" s="91" t="e">
        <f>'UBS Izolina Mazzei'!#REF!</f>
        <v>#REF!</v>
      </c>
      <c r="H21" s="18" t="e">
        <f t="shared" ref="H21:L22" si="28">G21/$B21</f>
        <v>#REF!</v>
      </c>
      <c r="I21" s="68" t="e">
        <f t="shared" ref="I21:I22" si="29">SUM(C21,E21,G21)</f>
        <v>#REF!</v>
      </c>
      <c r="J21" s="102" t="e">
        <f t="shared" ref="J21:J22" si="30">I21/($B21*3)</f>
        <v>#REF!</v>
      </c>
      <c r="K21" s="91" t="e">
        <f>'UBS Izolina Mazzei'!#REF!</f>
        <v>#REF!</v>
      </c>
      <c r="L21" s="18" t="e">
        <f t="shared" si="28"/>
        <v>#REF!</v>
      </c>
      <c r="M21" s="91" t="e">
        <f>'UBS Izolina Mazzei'!#REF!</f>
        <v>#REF!</v>
      </c>
      <c r="N21" s="18" t="e">
        <f t="shared" ref="N21:N22" si="31">M21/$B21</f>
        <v>#REF!</v>
      </c>
      <c r="O21" s="91" t="e">
        <f>'UBS Izolina Mazzei'!#REF!</f>
        <v>#REF!</v>
      </c>
      <c r="P21" s="18" t="e">
        <f t="shared" ref="P21:P22" si="32">O21/$B21</f>
        <v>#REF!</v>
      </c>
      <c r="Q21" s="732"/>
      <c r="R21" s="732"/>
    </row>
    <row r="22" spans="1:18" hidden="1" x14ac:dyDescent="0.25">
      <c r="A22" s="214" t="s">
        <v>9</v>
      </c>
      <c r="B22" s="78">
        <f>'UBS Izolina Mazzei'!B10</f>
        <v>117</v>
      </c>
      <c r="C22" s="92">
        <f>'UBS Izolina Mazzei'!C10</f>
        <v>179</v>
      </c>
      <c r="D22" s="103">
        <f t="shared" si="26"/>
        <v>1.5299145299145298</v>
      </c>
      <c r="E22" s="92" t="e">
        <f>'UBS Izolina Mazzei'!#REF!</f>
        <v>#REF!</v>
      </c>
      <c r="F22" s="103" t="e">
        <f t="shared" si="27"/>
        <v>#REF!</v>
      </c>
      <c r="G22" s="92" t="e">
        <f>'UBS Izolina Mazzei'!#REF!</f>
        <v>#REF!</v>
      </c>
      <c r="H22" s="103" t="e">
        <f t="shared" si="28"/>
        <v>#REF!</v>
      </c>
      <c r="I22" s="94" t="e">
        <f t="shared" si="29"/>
        <v>#REF!</v>
      </c>
      <c r="J22" s="104" t="e">
        <f t="shared" si="30"/>
        <v>#REF!</v>
      </c>
      <c r="K22" s="92" t="e">
        <f>'UBS Izolina Mazzei'!#REF!</f>
        <v>#REF!</v>
      </c>
      <c r="L22" s="103" t="e">
        <f t="shared" si="28"/>
        <v>#REF!</v>
      </c>
      <c r="M22" s="92" t="e">
        <f>'UBS Izolina Mazzei'!#REF!</f>
        <v>#REF!</v>
      </c>
      <c r="N22" s="103" t="e">
        <f t="shared" si="31"/>
        <v>#REF!</v>
      </c>
      <c r="O22" s="92" t="e">
        <f>'UBS Izolina Mazzei'!#REF!</f>
        <v>#REF!</v>
      </c>
      <c r="P22" s="103" t="e">
        <f t="shared" si="32"/>
        <v>#REF!</v>
      </c>
      <c r="Q22" s="734"/>
      <c r="R22" s="734"/>
    </row>
    <row r="23" spans="1:18" ht="15.75" hidden="1" x14ac:dyDescent="0.25">
      <c r="A23" s="212" t="s">
        <v>273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</row>
    <row r="24" spans="1:18" hidden="1" x14ac:dyDescent="0.25">
      <c r="A24" s="214" t="s">
        <v>8</v>
      </c>
      <c r="B24" s="76">
        <f>'UBS Jardim Japão'!B9</f>
        <v>522</v>
      </c>
      <c r="C24" s="91">
        <f>'UBS Jardim Japão'!C9</f>
        <v>618</v>
      </c>
      <c r="D24" s="18">
        <f t="shared" ref="D24:D25" si="33">C24/$B24</f>
        <v>1.1839080459770115</v>
      </c>
      <c r="E24" s="91" t="e">
        <f>'UBS Jardim Japão'!#REF!</f>
        <v>#REF!</v>
      </c>
      <c r="F24" s="18" t="e">
        <f t="shared" ref="F24:F25" si="34">E24/$B24</f>
        <v>#REF!</v>
      </c>
      <c r="G24" s="91" t="e">
        <f>'UBS Jardim Japão'!#REF!</f>
        <v>#REF!</v>
      </c>
      <c r="H24" s="18" t="e">
        <f t="shared" ref="H24:L25" si="35">G24/$B24</f>
        <v>#REF!</v>
      </c>
      <c r="I24" s="68" t="e">
        <f t="shared" ref="I24:I25" si="36">SUM(C24,E24,G24)</f>
        <v>#REF!</v>
      </c>
      <c r="J24" s="102" t="e">
        <f t="shared" ref="J24:J25" si="37">I24/($B24*3)</f>
        <v>#REF!</v>
      </c>
      <c r="K24" s="91" t="e">
        <f>'UBS Jardim Japão'!#REF!</f>
        <v>#REF!</v>
      </c>
      <c r="L24" s="18" t="e">
        <f t="shared" si="35"/>
        <v>#REF!</v>
      </c>
      <c r="M24" s="91" t="e">
        <f>'UBS Jardim Japão'!#REF!</f>
        <v>#REF!</v>
      </c>
      <c r="N24" s="18" t="e">
        <f t="shared" ref="N24:N25" si="38">M24/$B24</f>
        <v>#REF!</v>
      </c>
      <c r="O24" s="91" t="e">
        <f>'UBS Jardim Japão'!#REF!</f>
        <v>#REF!</v>
      </c>
      <c r="P24" s="18" t="e">
        <f t="shared" ref="P24:P25" si="39">O24/$B24</f>
        <v>#REF!</v>
      </c>
      <c r="Q24" s="732"/>
      <c r="R24" s="732"/>
    </row>
    <row r="25" spans="1:18" hidden="1" x14ac:dyDescent="0.25">
      <c r="A25" s="214" t="s">
        <v>9</v>
      </c>
      <c r="B25" s="78">
        <f>'UBS Jardim Japão'!B10</f>
        <v>78</v>
      </c>
      <c r="C25" s="92">
        <f>'UBS Jardim Japão'!C10</f>
        <v>119</v>
      </c>
      <c r="D25" s="103">
        <f t="shared" si="33"/>
        <v>1.5256410256410255</v>
      </c>
      <c r="E25" s="92" t="e">
        <f>'UBS Jardim Japão'!#REF!</f>
        <v>#REF!</v>
      </c>
      <c r="F25" s="103" t="e">
        <f t="shared" si="34"/>
        <v>#REF!</v>
      </c>
      <c r="G25" s="92" t="e">
        <f>'UBS Jardim Japão'!#REF!</f>
        <v>#REF!</v>
      </c>
      <c r="H25" s="103" t="e">
        <f t="shared" si="35"/>
        <v>#REF!</v>
      </c>
      <c r="I25" s="94" t="e">
        <f t="shared" si="36"/>
        <v>#REF!</v>
      </c>
      <c r="J25" s="104" t="e">
        <f t="shared" si="37"/>
        <v>#REF!</v>
      </c>
      <c r="K25" s="92" t="e">
        <f>'UBS Jardim Japão'!#REF!</f>
        <v>#REF!</v>
      </c>
      <c r="L25" s="103" t="e">
        <f t="shared" si="35"/>
        <v>#REF!</v>
      </c>
      <c r="M25" s="92" t="e">
        <f>'UBS Jardim Japão'!#REF!</f>
        <v>#REF!</v>
      </c>
      <c r="N25" s="103" t="e">
        <f t="shared" si="38"/>
        <v>#REF!</v>
      </c>
      <c r="O25" s="92" t="e">
        <f>'UBS Jardim Japão'!#REF!</f>
        <v>#REF!</v>
      </c>
      <c r="P25" s="103" t="e">
        <f t="shared" si="39"/>
        <v>#REF!</v>
      </c>
      <c r="Q25" s="734"/>
      <c r="R25" s="734"/>
    </row>
    <row r="26" spans="1:18" ht="15.75" hidden="1" x14ac:dyDescent="0.25">
      <c r="A26" s="212" t="s">
        <v>276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</row>
    <row r="27" spans="1:18" ht="36.75" hidden="1" thickBot="1" x14ac:dyDescent="0.3">
      <c r="A27" s="213" t="s">
        <v>14</v>
      </c>
      <c r="B27" s="141" t="s">
        <v>15</v>
      </c>
      <c r="C27" s="207" t="s">
        <v>2</v>
      </c>
      <c r="D27" s="208" t="s">
        <v>1</v>
      </c>
      <c r="E27" s="207" t="s">
        <v>3</v>
      </c>
      <c r="F27" s="208" t="s">
        <v>1</v>
      </c>
      <c r="G27" s="207" t="s">
        <v>4</v>
      </c>
      <c r="H27" s="208" t="s">
        <v>1</v>
      </c>
      <c r="I27" s="86" t="s">
        <v>193</v>
      </c>
      <c r="J27" s="12" t="s">
        <v>192</v>
      </c>
      <c r="K27" s="207" t="s">
        <v>5</v>
      </c>
      <c r="L27" s="208" t="s">
        <v>1</v>
      </c>
      <c r="M27" s="209" t="s">
        <v>190</v>
      </c>
      <c r="N27" s="210" t="s">
        <v>1</v>
      </c>
      <c r="O27" s="209" t="s">
        <v>191</v>
      </c>
      <c r="P27" s="210" t="s">
        <v>1</v>
      </c>
      <c r="Q27" s="733"/>
      <c r="R27" s="733"/>
    </row>
    <row r="28" spans="1:18" hidden="1" x14ac:dyDescent="0.25">
      <c r="A28" s="214" t="s">
        <v>8</v>
      </c>
      <c r="B28" s="76">
        <f>'UBS Vila Ede'!B9</f>
        <v>783</v>
      </c>
      <c r="C28" s="91">
        <f>'UBS Vila Ede'!C9</f>
        <v>835</v>
      </c>
      <c r="D28" s="18">
        <f t="shared" ref="D28:D29" si="40">C28/$B28</f>
        <v>1.066411238825032</v>
      </c>
      <c r="E28" s="91" t="e">
        <f>'UBS Vila Ede'!#REF!</f>
        <v>#REF!</v>
      </c>
      <c r="F28" s="18" t="e">
        <f t="shared" ref="F28:F29" si="41">E28/$B28</f>
        <v>#REF!</v>
      </c>
      <c r="G28" s="91" t="e">
        <f>'UBS Vila Ede'!#REF!</f>
        <v>#REF!</v>
      </c>
      <c r="H28" s="18" t="e">
        <f t="shared" ref="H28:L29" si="42">G28/$B28</f>
        <v>#REF!</v>
      </c>
      <c r="I28" s="68" t="e">
        <f t="shared" ref="I28:I29" si="43">SUM(C28,E28,G28)</f>
        <v>#REF!</v>
      </c>
      <c r="J28" s="102" t="e">
        <f t="shared" ref="J28:J29" si="44">I28/($B28*3)</f>
        <v>#REF!</v>
      </c>
      <c r="K28" s="91" t="e">
        <f>'UBS Vila Ede'!#REF!</f>
        <v>#REF!</v>
      </c>
      <c r="L28" s="18" t="e">
        <f t="shared" si="42"/>
        <v>#REF!</v>
      </c>
      <c r="M28" s="91" t="e">
        <f>'UBS Vila Ede'!#REF!</f>
        <v>#REF!</v>
      </c>
      <c r="N28" s="18" t="e">
        <f t="shared" ref="N28:N29" si="45">M28/$B28</f>
        <v>#REF!</v>
      </c>
      <c r="O28" s="91" t="e">
        <f>'UBS Vila Ede'!#REF!</f>
        <v>#REF!</v>
      </c>
      <c r="P28" s="18" t="e">
        <f t="shared" ref="P28:P29" si="46">O28/$B28</f>
        <v>#REF!</v>
      </c>
      <c r="Q28" s="732"/>
      <c r="R28" s="732"/>
    </row>
    <row r="29" spans="1:18" hidden="1" x14ac:dyDescent="0.25">
      <c r="A29" s="214" t="s">
        <v>9</v>
      </c>
      <c r="B29" s="78">
        <f>'UBS Vila Ede'!B10</f>
        <v>117</v>
      </c>
      <c r="C29" s="92">
        <f>'UBS Vila Ede'!C10</f>
        <v>199</v>
      </c>
      <c r="D29" s="103">
        <f t="shared" si="40"/>
        <v>1.7008547008547008</v>
      </c>
      <c r="E29" s="92" t="e">
        <f>'UBS Vila Ede'!#REF!</f>
        <v>#REF!</v>
      </c>
      <c r="F29" s="103" t="e">
        <f t="shared" si="41"/>
        <v>#REF!</v>
      </c>
      <c r="G29" s="92" t="e">
        <f>'UBS Vila Ede'!#REF!</f>
        <v>#REF!</v>
      </c>
      <c r="H29" s="103" t="e">
        <f t="shared" si="42"/>
        <v>#REF!</v>
      </c>
      <c r="I29" s="94" t="e">
        <f t="shared" si="43"/>
        <v>#REF!</v>
      </c>
      <c r="J29" s="104" t="e">
        <f t="shared" si="44"/>
        <v>#REF!</v>
      </c>
      <c r="K29" s="92" t="e">
        <f>'UBS Vila Ede'!#REF!</f>
        <v>#REF!</v>
      </c>
      <c r="L29" s="103" t="e">
        <f t="shared" si="42"/>
        <v>#REF!</v>
      </c>
      <c r="M29" s="92" t="e">
        <f>'UBS Vila Ede'!#REF!</f>
        <v>#REF!</v>
      </c>
      <c r="N29" s="103" t="e">
        <f t="shared" si="45"/>
        <v>#REF!</v>
      </c>
      <c r="O29" s="92" t="e">
        <f>'UBS Vila Ede'!#REF!</f>
        <v>#REF!</v>
      </c>
      <c r="P29" s="103" t="e">
        <f t="shared" si="46"/>
        <v>#REF!</v>
      </c>
      <c r="Q29" s="734"/>
      <c r="R29" s="734"/>
    </row>
    <row r="30" spans="1:18" ht="15.75" hidden="1" x14ac:dyDescent="0.25">
      <c r="A30" s="212" t="s">
        <v>278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</row>
    <row r="31" spans="1:18" hidden="1" x14ac:dyDescent="0.25">
      <c r="A31" s="214" t="s">
        <v>8</v>
      </c>
      <c r="B31" s="76">
        <f>'UBS Vila Leonor'!B9</f>
        <v>522</v>
      </c>
      <c r="C31" s="91">
        <f>'UBS Vila Leonor'!C9</f>
        <v>602</v>
      </c>
      <c r="D31" s="18">
        <f t="shared" ref="D31:D32" si="47">C31/$B31</f>
        <v>1.1532567049808429</v>
      </c>
      <c r="E31" s="91" t="e">
        <f>'UBS Vila Leonor'!#REF!</f>
        <v>#REF!</v>
      </c>
      <c r="F31" s="18" t="e">
        <f t="shared" ref="F31:F32" si="48">E31/$B31</f>
        <v>#REF!</v>
      </c>
      <c r="G31" s="91" t="e">
        <f>'UBS Vila Leonor'!#REF!</f>
        <v>#REF!</v>
      </c>
      <c r="H31" s="18" t="e">
        <f t="shared" ref="H31:L32" si="49">G31/$B31</f>
        <v>#REF!</v>
      </c>
      <c r="I31" s="68" t="e">
        <f t="shared" ref="I31:I32" si="50">SUM(C31,E31,G31)</f>
        <v>#REF!</v>
      </c>
      <c r="J31" s="102" t="e">
        <f t="shared" ref="J31:J32" si="51">I31/($B31*3)</f>
        <v>#REF!</v>
      </c>
      <c r="K31" s="91" t="e">
        <f>'UBS Vila Leonor'!#REF!</f>
        <v>#REF!</v>
      </c>
      <c r="L31" s="18" t="e">
        <f t="shared" si="49"/>
        <v>#REF!</v>
      </c>
      <c r="M31" s="91" t="e">
        <f>'UBS Vila Leonor'!#REF!</f>
        <v>#REF!</v>
      </c>
      <c r="N31" s="18" t="e">
        <f t="shared" ref="N31:N32" si="52">M31/$B31</f>
        <v>#REF!</v>
      </c>
      <c r="O31" s="91" t="e">
        <f>'UBS Vila Leonor'!#REF!</f>
        <v>#REF!</v>
      </c>
      <c r="P31" s="18" t="e">
        <f t="shared" ref="P31:P32" si="53">O31/$B31</f>
        <v>#REF!</v>
      </c>
      <c r="Q31" s="732"/>
      <c r="R31" s="732"/>
    </row>
    <row r="32" spans="1:18" hidden="1" x14ac:dyDescent="0.25">
      <c r="A32" s="214" t="s">
        <v>9</v>
      </c>
      <c r="B32" s="78">
        <f>'UBS Vila Leonor'!B10</f>
        <v>78</v>
      </c>
      <c r="C32" s="92">
        <f>'UBS Vila Leonor'!C10</f>
        <v>82</v>
      </c>
      <c r="D32" s="103">
        <f t="shared" si="47"/>
        <v>1.0512820512820513</v>
      </c>
      <c r="E32" s="92" t="e">
        <f>'UBS Vila Leonor'!#REF!</f>
        <v>#REF!</v>
      </c>
      <c r="F32" s="103" t="e">
        <f t="shared" si="48"/>
        <v>#REF!</v>
      </c>
      <c r="G32" s="92" t="e">
        <f>'UBS Vila Leonor'!#REF!</f>
        <v>#REF!</v>
      </c>
      <c r="H32" s="103" t="e">
        <f t="shared" si="49"/>
        <v>#REF!</v>
      </c>
      <c r="I32" s="94" t="e">
        <f t="shared" si="50"/>
        <v>#REF!</v>
      </c>
      <c r="J32" s="104" t="e">
        <f t="shared" si="51"/>
        <v>#REF!</v>
      </c>
      <c r="K32" s="92" t="e">
        <f>'UBS Vila Leonor'!#REF!</f>
        <v>#REF!</v>
      </c>
      <c r="L32" s="103" t="e">
        <f t="shared" si="49"/>
        <v>#REF!</v>
      </c>
      <c r="M32" s="92" t="e">
        <f>'UBS Vila Leonor'!#REF!</f>
        <v>#REF!</v>
      </c>
      <c r="N32" s="103" t="e">
        <f t="shared" si="52"/>
        <v>#REF!</v>
      </c>
      <c r="O32" s="92" t="e">
        <f>'UBS Vila Leonor'!#REF!</f>
        <v>#REF!</v>
      </c>
      <c r="P32" s="103" t="e">
        <f t="shared" si="53"/>
        <v>#REF!</v>
      </c>
      <c r="Q32" s="734"/>
      <c r="R32" s="734"/>
    </row>
    <row r="33" spans="1:26" ht="15.75" hidden="1" x14ac:dyDescent="0.25">
      <c r="A33" s="212" t="s">
        <v>280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26" hidden="1" x14ac:dyDescent="0.25">
      <c r="A34" s="214" t="s">
        <v>8</v>
      </c>
      <c r="B34" s="76">
        <f>'UBS Vila Sabrina'!B9</f>
        <v>522</v>
      </c>
      <c r="C34" s="91">
        <f>'UBS Vila Sabrina'!C9</f>
        <v>636</v>
      </c>
      <c r="D34" s="18">
        <f t="shared" ref="D34:D35" si="54">C34/$B34</f>
        <v>1.2183908045977012</v>
      </c>
      <c r="E34" s="91" t="e">
        <f>'UBS Vila Sabrina'!#REF!</f>
        <v>#REF!</v>
      </c>
      <c r="F34" s="18" t="e">
        <f t="shared" ref="F34:F35" si="55">E34/$B34</f>
        <v>#REF!</v>
      </c>
      <c r="G34" s="91" t="e">
        <f>'UBS Vila Sabrina'!#REF!</f>
        <v>#REF!</v>
      </c>
      <c r="H34" s="18" t="e">
        <f t="shared" ref="H34:L35" si="56">G34/$B34</f>
        <v>#REF!</v>
      </c>
      <c r="I34" s="68" t="e">
        <f t="shared" ref="I34:I35" si="57">SUM(C34,E34,G34)</f>
        <v>#REF!</v>
      </c>
      <c r="J34" s="102" t="e">
        <f t="shared" ref="J34:J35" si="58">I34/($B34*3)</f>
        <v>#REF!</v>
      </c>
      <c r="K34" s="91" t="e">
        <f>'UBS Vila Sabrina'!#REF!</f>
        <v>#REF!</v>
      </c>
      <c r="L34" s="18" t="e">
        <f t="shared" si="56"/>
        <v>#REF!</v>
      </c>
      <c r="M34" s="91" t="e">
        <f>'UBS Vila Sabrina'!#REF!</f>
        <v>#REF!</v>
      </c>
      <c r="N34" s="18" t="e">
        <f t="shared" ref="N34:N35" si="59">M34/$B34</f>
        <v>#REF!</v>
      </c>
      <c r="O34" s="91" t="e">
        <f>'UBS Vila Sabrina'!#REF!</f>
        <v>#REF!</v>
      </c>
      <c r="P34" s="18" t="e">
        <f t="shared" ref="P34:P35" si="60">O34/$B34</f>
        <v>#REF!</v>
      </c>
      <c r="Q34" s="732"/>
      <c r="R34" s="732"/>
    </row>
    <row r="35" spans="1:26" hidden="1" x14ac:dyDescent="0.25">
      <c r="A35" s="214" t="s">
        <v>9</v>
      </c>
      <c r="B35" s="78">
        <f>'UBS Vila Sabrina'!B10</f>
        <v>78</v>
      </c>
      <c r="C35" s="92">
        <f>'UBS Vila Sabrina'!C10</f>
        <v>104</v>
      </c>
      <c r="D35" s="103">
        <f t="shared" si="54"/>
        <v>1.3333333333333333</v>
      </c>
      <c r="E35" s="92" t="e">
        <f>'UBS Vila Sabrina'!#REF!</f>
        <v>#REF!</v>
      </c>
      <c r="F35" s="103" t="e">
        <f t="shared" si="55"/>
        <v>#REF!</v>
      </c>
      <c r="G35" s="92" t="e">
        <f>'UBS Vila Sabrina'!#REF!</f>
        <v>#REF!</v>
      </c>
      <c r="H35" s="103" t="e">
        <f t="shared" si="56"/>
        <v>#REF!</v>
      </c>
      <c r="I35" s="94" t="e">
        <f t="shared" si="57"/>
        <v>#REF!</v>
      </c>
      <c r="J35" s="104" t="e">
        <f t="shared" si="58"/>
        <v>#REF!</v>
      </c>
      <c r="K35" s="92" t="e">
        <f>'UBS Vila Sabrina'!#REF!</f>
        <v>#REF!</v>
      </c>
      <c r="L35" s="103" t="e">
        <f t="shared" si="56"/>
        <v>#REF!</v>
      </c>
      <c r="M35" s="92" t="e">
        <f>'UBS Vila Sabrina'!#REF!</f>
        <v>#REF!</v>
      </c>
      <c r="N35" s="103" t="e">
        <f t="shared" si="59"/>
        <v>#REF!</v>
      </c>
      <c r="O35" s="92" t="e">
        <f>'UBS Vila Sabrina'!#REF!</f>
        <v>#REF!</v>
      </c>
      <c r="P35" s="103" t="e">
        <f t="shared" si="60"/>
        <v>#REF!</v>
      </c>
      <c r="Q35" s="734"/>
      <c r="R35" s="734"/>
    </row>
    <row r="36" spans="1:26" ht="15.75" hidden="1" x14ac:dyDescent="0.25">
      <c r="A36" s="212" t="s">
        <v>282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</row>
    <row r="37" spans="1:26" hidden="1" x14ac:dyDescent="0.25">
      <c r="A37" s="214" t="s">
        <v>8</v>
      </c>
      <c r="B37" s="76">
        <f>'UBS Carandiru'!B9</f>
        <v>783</v>
      </c>
      <c r="C37" s="91">
        <f>'UBS Carandiru'!C9</f>
        <v>712</v>
      </c>
      <c r="D37" s="18">
        <f t="shared" ref="D37:D38" si="61">C37/$B37</f>
        <v>0.90932311621966799</v>
      </c>
      <c r="E37" s="91" t="e">
        <f>'UBS Carandiru'!#REF!</f>
        <v>#REF!</v>
      </c>
      <c r="F37" s="18" t="e">
        <f t="shared" ref="F37:F38" si="62">E37/$B37</f>
        <v>#REF!</v>
      </c>
      <c r="G37" s="91" t="e">
        <f>'UBS Carandiru'!#REF!</f>
        <v>#REF!</v>
      </c>
      <c r="H37" s="18" t="e">
        <f t="shared" ref="H37:L38" si="63">G37/$B37</f>
        <v>#REF!</v>
      </c>
      <c r="I37" s="68" t="e">
        <f t="shared" ref="I37:I38" si="64">SUM(C37,E37,G37)</f>
        <v>#REF!</v>
      </c>
      <c r="J37" s="102" t="e">
        <f t="shared" ref="J37:J38" si="65">I37/($B37*3)</f>
        <v>#REF!</v>
      </c>
      <c r="K37" s="91" t="e">
        <f>'UBS Carandiru'!#REF!</f>
        <v>#REF!</v>
      </c>
      <c r="L37" s="18" t="e">
        <f t="shared" si="63"/>
        <v>#REF!</v>
      </c>
      <c r="M37" s="91" t="e">
        <f>'UBS Carandiru'!#REF!</f>
        <v>#REF!</v>
      </c>
      <c r="N37" s="18" t="e">
        <f t="shared" ref="N37:N38" si="66">M37/$B37</f>
        <v>#REF!</v>
      </c>
      <c r="O37" s="91" t="e">
        <f>'UBS Carandiru'!#REF!</f>
        <v>#REF!</v>
      </c>
      <c r="P37" s="18" t="e">
        <f t="shared" ref="P37:P38" si="67">O37/$B37</f>
        <v>#REF!</v>
      </c>
      <c r="Q37" s="732"/>
      <c r="R37" s="732"/>
    </row>
    <row r="38" spans="1:26" hidden="1" x14ac:dyDescent="0.25">
      <c r="A38" s="214" t="s">
        <v>9</v>
      </c>
      <c r="B38" s="78">
        <f>'UBS Carandiru'!B10</f>
        <v>117</v>
      </c>
      <c r="C38" s="92">
        <f>'UBS Carandiru'!C10</f>
        <v>271</v>
      </c>
      <c r="D38" s="103">
        <f t="shared" si="61"/>
        <v>2.3162393162393164</v>
      </c>
      <c r="E38" s="92" t="e">
        <f>'UBS Carandiru'!#REF!</f>
        <v>#REF!</v>
      </c>
      <c r="F38" s="103" t="e">
        <f t="shared" si="62"/>
        <v>#REF!</v>
      </c>
      <c r="G38" s="92" t="e">
        <f>'UBS Carandiru'!#REF!</f>
        <v>#REF!</v>
      </c>
      <c r="H38" s="103" t="e">
        <f t="shared" si="63"/>
        <v>#REF!</v>
      </c>
      <c r="I38" s="94" t="e">
        <f t="shared" si="64"/>
        <v>#REF!</v>
      </c>
      <c r="J38" s="104" t="e">
        <f t="shared" si="65"/>
        <v>#REF!</v>
      </c>
      <c r="K38" s="92" t="e">
        <f>'UBS Carandiru'!#REF!</f>
        <v>#REF!</v>
      </c>
      <c r="L38" s="103" t="e">
        <f t="shared" si="63"/>
        <v>#REF!</v>
      </c>
      <c r="M38" s="92" t="e">
        <f>'UBS Carandiru'!#REF!</f>
        <v>#REF!</v>
      </c>
      <c r="N38" s="103" t="e">
        <f t="shared" si="66"/>
        <v>#REF!</v>
      </c>
      <c r="O38" s="92" t="e">
        <f>'UBS Carandiru'!#REF!</f>
        <v>#REF!</v>
      </c>
      <c r="P38" s="103" t="e">
        <f t="shared" si="67"/>
        <v>#REF!</v>
      </c>
      <c r="Q38" s="734"/>
      <c r="R38" s="734"/>
    </row>
    <row r="39" spans="1:26" ht="15.75" hidden="1" x14ac:dyDescent="0.25">
      <c r="A39" s="212" t="s">
        <v>290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  <row r="40" spans="1:26" hidden="1" x14ac:dyDescent="0.25">
      <c r="A40" s="214" t="s">
        <v>8</v>
      </c>
      <c r="B40" s="76">
        <f>'UBS Vila Maria P Gnecco'!B9</f>
        <v>522</v>
      </c>
      <c r="C40" s="91">
        <f>'UBS Vila Maria P Gnecco'!C9</f>
        <v>573</v>
      </c>
      <c r="D40" s="18">
        <f t="shared" ref="D40:D41" si="68">C40/$B40</f>
        <v>1.0977011494252873</v>
      </c>
      <c r="E40" s="91" t="e">
        <f>'UBS Vila Maria P Gnecco'!#REF!</f>
        <v>#REF!</v>
      </c>
      <c r="F40" s="18" t="e">
        <f t="shared" ref="F40:F41" si="69">E40/$B40</f>
        <v>#REF!</v>
      </c>
      <c r="G40" s="91" t="e">
        <f>'UBS Vila Maria P Gnecco'!#REF!</f>
        <v>#REF!</v>
      </c>
      <c r="H40" s="18" t="e">
        <f t="shared" ref="H40:L41" si="70">G40/$B40</f>
        <v>#REF!</v>
      </c>
      <c r="I40" s="68" t="e">
        <f t="shared" ref="I40:I41" si="71">SUM(C40,E40,G40)</f>
        <v>#REF!</v>
      </c>
      <c r="J40" s="102" t="e">
        <f t="shared" ref="J40:J41" si="72">I40/($B40*3)</f>
        <v>#REF!</v>
      </c>
      <c r="K40" s="91" t="e">
        <f>'UBS Vila Maria P Gnecco'!#REF!</f>
        <v>#REF!</v>
      </c>
      <c r="L40" s="18" t="e">
        <f t="shared" si="70"/>
        <v>#REF!</v>
      </c>
      <c r="M40" s="91" t="e">
        <f>'UBS Vila Maria P Gnecco'!#REF!</f>
        <v>#REF!</v>
      </c>
      <c r="N40" s="18" t="e">
        <f t="shared" ref="N40:N41" si="73">M40/$B40</f>
        <v>#REF!</v>
      </c>
      <c r="O40" s="91" t="e">
        <f>'UBS Vila Maria P Gnecco'!#REF!</f>
        <v>#REF!</v>
      </c>
      <c r="P40" s="18" t="e">
        <f t="shared" ref="P40:P41" si="74">O40/$B40</f>
        <v>#REF!</v>
      </c>
      <c r="Q40" s="732"/>
      <c r="R40" s="732"/>
    </row>
    <row r="41" spans="1:26" hidden="1" x14ac:dyDescent="0.25">
      <c r="A41" s="214" t="s">
        <v>9</v>
      </c>
      <c r="B41" s="78">
        <f>'UBS Vila Maria P Gnecco'!B11</f>
        <v>24</v>
      </c>
      <c r="C41" s="92">
        <f>'UBS Vila Maria P Gnecco'!C11</f>
        <v>12</v>
      </c>
      <c r="D41" s="103">
        <f t="shared" si="68"/>
        <v>0.5</v>
      </c>
      <c r="E41" s="92" t="e">
        <f>'UBS Vila Maria P Gnecco'!#REF!</f>
        <v>#REF!</v>
      </c>
      <c r="F41" s="103" t="e">
        <f t="shared" si="69"/>
        <v>#REF!</v>
      </c>
      <c r="G41" s="92" t="e">
        <f>'UBS Vila Maria P Gnecco'!#REF!</f>
        <v>#REF!</v>
      </c>
      <c r="H41" s="103" t="e">
        <f t="shared" si="70"/>
        <v>#REF!</v>
      </c>
      <c r="I41" s="94" t="e">
        <f t="shared" si="71"/>
        <v>#REF!</v>
      </c>
      <c r="J41" s="104" t="e">
        <f t="shared" si="72"/>
        <v>#REF!</v>
      </c>
      <c r="K41" s="92" t="e">
        <f>'UBS Vila Maria P Gnecco'!#REF!</f>
        <v>#REF!</v>
      </c>
      <c r="L41" s="103" t="e">
        <f t="shared" si="70"/>
        <v>#REF!</v>
      </c>
      <c r="M41" s="92" t="e">
        <f>'UBS Vila Maria P Gnecco'!#REF!</f>
        <v>#REF!</v>
      </c>
      <c r="N41" s="103" t="e">
        <f t="shared" si="73"/>
        <v>#REF!</v>
      </c>
      <c r="O41" s="92" t="e">
        <f>'UBS Vila Maria P Gnecco'!#REF!</f>
        <v>#REF!</v>
      </c>
      <c r="P41" s="103" t="e">
        <f t="shared" si="74"/>
        <v>#REF!</v>
      </c>
      <c r="Q41" s="734"/>
      <c r="R41" s="734"/>
    </row>
    <row r="42" spans="1:26" hidden="1" x14ac:dyDescent="0.25"/>
    <row r="43" spans="1:26" hidden="1" x14ac:dyDescent="0.25"/>
    <row r="44" spans="1:26" ht="15.75" x14ac:dyDescent="0.25">
      <c r="A44" s="1009" t="s">
        <v>201</v>
      </c>
      <c r="B44" s="1001"/>
      <c r="C44" s="1001"/>
      <c r="D44" s="1001"/>
      <c r="E44" s="1001"/>
      <c r="F44" s="1001"/>
      <c r="G44" s="1001"/>
      <c r="H44" s="1001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</row>
    <row r="45" spans="1:26" ht="24.75" thickBot="1" x14ac:dyDescent="0.3">
      <c r="A45" s="220" t="s">
        <v>14</v>
      </c>
      <c r="B45" s="141" t="s">
        <v>15</v>
      </c>
      <c r="C45" s="207" t="str">
        <f>'Pque N Mundo I'!C8</f>
        <v>Real.</v>
      </c>
      <c r="D45" s="208" t="e">
        <f>'Pque N Mundo I'!#REF!</f>
        <v>#REF!</v>
      </c>
      <c r="E45" s="207" t="e">
        <f>'Pque N Mundo I'!#REF!</f>
        <v>#REF!</v>
      </c>
      <c r="F45" s="208" t="e">
        <f>'Pque N Mundo I'!#REF!</f>
        <v>#REF!</v>
      </c>
      <c r="G45" s="207" t="e">
        <f>'Pque N Mundo I'!#REF!</f>
        <v>#REF!</v>
      </c>
      <c r="H45" s="208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207" t="e">
        <f>'Pque N Mundo I'!#REF!</f>
        <v>#REF!</v>
      </c>
      <c r="L45" s="208" t="e">
        <f>'Pque N Mundo I'!#REF!</f>
        <v>#REF!</v>
      </c>
      <c r="M45" s="209" t="e">
        <f>'Pque N Mundo I'!#REF!</f>
        <v>#REF!</v>
      </c>
      <c r="N45" s="210" t="e">
        <f>'Pque N Mundo I'!#REF!</f>
        <v>#REF!</v>
      </c>
      <c r="O45" s="209" t="e">
        <f>'Pque N Mundo I'!#REF!</f>
        <v>#REF!</v>
      </c>
      <c r="P45" s="210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207" t="e">
        <f>'Pque N Mundo I'!#REF!</f>
        <v>#REF!</v>
      </c>
      <c r="T45" s="208" t="e">
        <f>'Pque N Mundo I'!#REF!</f>
        <v>#REF!</v>
      </c>
      <c r="U45" s="209" t="e">
        <f>'Pque N Mundo I'!#REF!</f>
        <v>#REF!</v>
      </c>
      <c r="V45" s="210" t="e">
        <f>'Pque N Mundo I'!#REF!</f>
        <v>#REF!</v>
      </c>
      <c r="W45" s="209" t="e">
        <f>'Pque N Mundo I'!#REF!</f>
        <v>#REF!</v>
      </c>
      <c r="X45" s="210" t="e">
        <f>'Pque N Mundo I'!#REF!</f>
        <v>#REF!</v>
      </c>
      <c r="Y45" s="86" t="e">
        <f>'Pque N Mundo I'!#REF!</f>
        <v>#REF!</v>
      </c>
      <c r="Z45" s="12" t="e">
        <f>'Pque N Mundo I'!#REF!</f>
        <v>#REF!</v>
      </c>
    </row>
    <row r="46" spans="1:26" ht="15.75" thickTop="1" x14ac:dyDescent="0.25">
      <c r="A46" s="221" t="s">
        <v>202</v>
      </c>
      <c r="B46" s="219">
        <f>B6</f>
        <v>261</v>
      </c>
      <c r="C46" s="91">
        <f>C6</f>
        <v>278</v>
      </c>
      <c r="D46" s="18">
        <f>C46/$B46</f>
        <v>1.0651340996168583</v>
      </c>
      <c r="E46" s="91" t="e">
        <f>E6</f>
        <v>#REF!</v>
      </c>
      <c r="F46" s="18" t="e">
        <f>E46/$B46</f>
        <v>#REF!</v>
      </c>
      <c r="G46" s="91" t="e">
        <f>G6</f>
        <v>#REF!</v>
      </c>
      <c r="H46" s="18" t="e">
        <f>G46/$B46</f>
        <v>#REF!</v>
      </c>
      <c r="I46" s="227" t="e">
        <f>SUM(C46,E46,G46)</f>
        <v>#REF!</v>
      </c>
      <c r="J46" s="102" t="e">
        <f>I46/($B46*3)</f>
        <v>#REF!</v>
      </c>
      <c r="K46" s="91" t="e">
        <f>K6</f>
        <v>#REF!</v>
      </c>
      <c r="L46" s="18" t="e">
        <f>K46/$B46</f>
        <v>#REF!</v>
      </c>
      <c r="M46" s="91" t="e">
        <f>M6</f>
        <v>#REF!</v>
      </c>
      <c r="N46" s="18" t="e">
        <f>M46/$B46</f>
        <v>#REF!</v>
      </c>
      <c r="O46" s="91" t="e">
        <f>O6</f>
        <v>#REF!</v>
      </c>
      <c r="P46" s="18" t="e">
        <f>O46/$B46</f>
        <v>#REF!</v>
      </c>
      <c r="Q46" s="227" t="e">
        <f t="shared" ref="Q46:Q57" si="75">SUM(K46,M46,O46)</f>
        <v>#REF!</v>
      </c>
      <c r="R46" s="102" t="e">
        <f t="shared" ref="R46:R58" si="76">Q46/($B46*3)</f>
        <v>#REF!</v>
      </c>
      <c r="S46" s="91">
        <f>S6</f>
        <v>0</v>
      </c>
      <c r="T46" s="18">
        <f>S46/$B46</f>
        <v>0</v>
      </c>
      <c r="U46" s="91">
        <f>U6</f>
        <v>0</v>
      </c>
      <c r="V46" s="18">
        <f>U46/$B46</f>
        <v>0</v>
      </c>
      <c r="W46" s="91">
        <f>W6</f>
        <v>0</v>
      </c>
      <c r="X46" s="18">
        <f>W46/$B46</f>
        <v>0</v>
      </c>
      <c r="Y46" s="227">
        <f t="shared" ref="Y46:Y57" si="77">SUM(S46,U46,W46)</f>
        <v>0</v>
      </c>
      <c r="Z46" s="102">
        <f t="shared" ref="Z46:Z58" si="78">Y46/($B46*3)</f>
        <v>0</v>
      </c>
    </row>
    <row r="47" spans="1:26" x14ac:dyDescent="0.25">
      <c r="A47" s="221" t="s">
        <v>212</v>
      </c>
      <c r="B47" s="219">
        <f>B11</f>
        <v>174</v>
      </c>
      <c r="C47" s="91">
        <f>C11</f>
        <v>136</v>
      </c>
      <c r="D47" s="18">
        <f t="shared" ref="D47:D58" si="79">C47/$B47</f>
        <v>0.7816091954022989</v>
      </c>
      <c r="E47" s="91" t="e">
        <f>E11</f>
        <v>#REF!</v>
      </c>
      <c r="F47" s="18" t="e">
        <f t="shared" ref="F47:F58" si="80">E47/$B47</f>
        <v>#REF!</v>
      </c>
      <c r="G47" s="91" t="e">
        <f>G11</f>
        <v>#REF!</v>
      </c>
      <c r="H47" s="18" t="e">
        <f t="shared" ref="H47:H58" si="81">G47/$B47</f>
        <v>#REF!</v>
      </c>
      <c r="I47" s="227" t="e">
        <f t="shared" ref="I47:I57" si="82">SUM(C47,E47,G47)</f>
        <v>#REF!</v>
      </c>
      <c r="J47" s="102" t="e">
        <f t="shared" ref="J47:J57" si="83">I47/($B47*3)</f>
        <v>#REF!</v>
      </c>
      <c r="K47" s="91" t="e">
        <f>K11</f>
        <v>#REF!</v>
      </c>
      <c r="L47" s="18" t="e">
        <f t="shared" ref="L47:L58" si="84">K47/$B47</f>
        <v>#REF!</v>
      </c>
      <c r="M47" s="91" t="e">
        <f>M11</f>
        <v>#REF!</v>
      </c>
      <c r="N47" s="18" t="e">
        <f t="shared" ref="N47:N58" si="85">M47/$B47</f>
        <v>#REF!</v>
      </c>
      <c r="O47" s="91" t="e">
        <f>O11</f>
        <v>#REF!</v>
      </c>
      <c r="P47" s="18" t="e">
        <f t="shared" ref="P47:P58" si="86">O47/$B47</f>
        <v>#REF!</v>
      </c>
      <c r="Q47" s="227" t="e">
        <f t="shared" si="75"/>
        <v>#REF!</v>
      </c>
      <c r="R47" s="102" t="e">
        <f t="shared" si="76"/>
        <v>#REF!</v>
      </c>
      <c r="S47" s="91">
        <f>S11</f>
        <v>0</v>
      </c>
      <c r="T47" s="18">
        <f t="shared" ref="T47:T58" si="87">S47/$B47</f>
        <v>0</v>
      </c>
      <c r="U47" s="91">
        <f>U11</f>
        <v>0</v>
      </c>
      <c r="V47" s="18">
        <f t="shared" ref="V47:V58" si="88">U47/$B47</f>
        <v>0</v>
      </c>
      <c r="W47" s="91">
        <f>W11</f>
        <v>0</v>
      </c>
      <c r="X47" s="18">
        <f t="shared" ref="X47:X58" si="89">W47/$B47</f>
        <v>0</v>
      </c>
      <c r="Y47" s="227">
        <f t="shared" si="77"/>
        <v>0</v>
      </c>
      <c r="Z47" s="102">
        <f t="shared" si="78"/>
        <v>0</v>
      </c>
    </row>
    <row r="48" spans="1:26" x14ac:dyDescent="0.25">
      <c r="A48" s="221" t="s">
        <v>213</v>
      </c>
      <c r="B48" s="219">
        <f>B9</f>
        <v>384</v>
      </c>
      <c r="C48" s="91">
        <f>C9</f>
        <v>362</v>
      </c>
      <c r="D48" s="18">
        <f t="shared" ref="D48" si="90">C48/$B48</f>
        <v>0.94270833333333337</v>
      </c>
      <c r="E48" s="91" t="e">
        <f>E9</f>
        <v>#REF!</v>
      </c>
      <c r="F48" s="18" t="e">
        <f t="shared" ref="F48" si="91">E48/$B48</f>
        <v>#REF!</v>
      </c>
      <c r="G48" s="91" t="e">
        <f>G9</f>
        <v>#REF!</v>
      </c>
      <c r="H48" s="18" t="e">
        <f t="shared" ref="H48" si="92">G48/$B48</f>
        <v>#REF!</v>
      </c>
      <c r="I48" s="227" t="e">
        <f t="shared" si="82"/>
        <v>#REF!</v>
      </c>
      <c r="J48" s="102" t="e">
        <f t="shared" si="83"/>
        <v>#REF!</v>
      </c>
      <c r="K48" s="91" t="e">
        <f>K9</f>
        <v>#REF!</v>
      </c>
      <c r="L48" s="18" t="e">
        <f t="shared" ref="L48" si="93">K48/$B48</f>
        <v>#REF!</v>
      </c>
      <c r="M48" s="91" t="e">
        <f>M9</f>
        <v>#REF!</v>
      </c>
      <c r="N48" s="18" t="e">
        <f t="shared" ref="N48" si="94">M48/$B48</f>
        <v>#REF!</v>
      </c>
      <c r="O48" s="91" t="e">
        <f>O9</f>
        <v>#REF!</v>
      </c>
      <c r="P48" s="18" t="e">
        <f t="shared" ref="P48" si="95">O48/$B48</f>
        <v>#REF!</v>
      </c>
      <c r="Q48" s="227" t="e">
        <f t="shared" si="75"/>
        <v>#REF!</v>
      </c>
      <c r="R48" s="102" t="e">
        <f t="shared" si="76"/>
        <v>#REF!</v>
      </c>
      <c r="S48" s="91">
        <f>S9</f>
        <v>0</v>
      </c>
      <c r="T48" s="18">
        <f t="shared" si="87"/>
        <v>0</v>
      </c>
      <c r="U48" s="91">
        <f>U9</f>
        <v>0</v>
      </c>
      <c r="V48" s="18">
        <f t="shared" si="88"/>
        <v>0</v>
      </c>
      <c r="W48" s="91">
        <f>W9</f>
        <v>0</v>
      </c>
      <c r="X48" s="18">
        <f t="shared" si="89"/>
        <v>0</v>
      </c>
      <c r="Y48" s="227">
        <f t="shared" si="77"/>
        <v>0</v>
      </c>
      <c r="Z48" s="102">
        <f t="shared" si="78"/>
        <v>0</v>
      </c>
    </row>
    <row r="49" spans="1:26" x14ac:dyDescent="0.25">
      <c r="A49" s="221" t="s">
        <v>203</v>
      </c>
      <c r="B49" s="219">
        <f>B14</f>
        <v>435</v>
      </c>
      <c r="C49" s="91">
        <f>C14</f>
        <v>532</v>
      </c>
      <c r="D49" s="18">
        <f t="shared" si="79"/>
        <v>1.2229885057471264</v>
      </c>
      <c r="E49" s="91" t="e">
        <f>E14</f>
        <v>#REF!</v>
      </c>
      <c r="F49" s="18" t="e">
        <f t="shared" si="80"/>
        <v>#REF!</v>
      </c>
      <c r="G49" s="91" t="e">
        <f>G14</f>
        <v>#REF!</v>
      </c>
      <c r="H49" s="18" t="e">
        <f t="shared" si="81"/>
        <v>#REF!</v>
      </c>
      <c r="I49" s="227" t="e">
        <f t="shared" si="82"/>
        <v>#REF!</v>
      </c>
      <c r="J49" s="102" t="e">
        <f t="shared" si="83"/>
        <v>#REF!</v>
      </c>
      <c r="K49" s="91" t="e">
        <f>K14</f>
        <v>#REF!</v>
      </c>
      <c r="L49" s="18" t="e">
        <f t="shared" si="84"/>
        <v>#REF!</v>
      </c>
      <c r="M49" s="91" t="e">
        <f>M14</f>
        <v>#REF!</v>
      </c>
      <c r="N49" s="18" t="e">
        <f t="shared" si="85"/>
        <v>#REF!</v>
      </c>
      <c r="O49" s="91" t="e">
        <f>O14</f>
        <v>#REF!</v>
      </c>
      <c r="P49" s="18" t="e">
        <f t="shared" si="86"/>
        <v>#REF!</v>
      </c>
      <c r="Q49" s="227" t="e">
        <f t="shared" si="75"/>
        <v>#REF!</v>
      </c>
      <c r="R49" s="102" t="e">
        <f t="shared" si="76"/>
        <v>#REF!</v>
      </c>
      <c r="S49" s="91">
        <f>S14</f>
        <v>0</v>
      </c>
      <c r="T49" s="18">
        <f t="shared" si="87"/>
        <v>0</v>
      </c>
      <c r="U49" s="91">
        <f>U14</f>
        <v>0</v>
      </c>
      <c r="V49" s="18">
        <f t="shared" si="88"/>
        <v>0</v>
      </c>
      <c r="W49" s="91">
        <f>W14</f>
        <v>0</v>
      </c>
      <c r="X49" s="18">
        <f t="shared" si="89"/>
        <v>0</v>
      </c>
      <c r="Y49" s="227">
        <f t="shared" si="77"/>
        <v>0</v>
      </c>
      <c r="Z49" s="102">
        <f t="shared" si="78"/>
        <v>0</v>
      </c>
    </row>
    <row r="50" spans="1:26" x14ac:dyDescent="0.25">
      <c r="A50" s="221" t="s">
        <v>204</v>
      </c>
      <c r="B50" s="219">
        <f>B18</f>
        <v>522</v>
      </c>
      <c r="C50" s="91">
        <f>C18</f>
        <v>522</v>
      </c>
      <c r="D50" s="18">
        <f t="shared" si="79"/>
        <v>1</v>
      </c>
      <c r="E50" s="91" t="e">
        <f>E18</f>
        <v>#REF!</v>
      </c>
      <c r="F50" s="18" t="e">
        <f t="shared" si="80"/>
        <v>#REF!</v>
      </c>
      <c r="G50" s="91" t="e">
        <f>G18</f>
        <v>#REF!</v>
      </c>
      <c r="H50" s="18" t="e">
        <f t="shared" si="81"/>
        <v>#REF!</v>
      </c>
      <c r="I50" s="227" t="e">
        <f t="shared" si="82"/>
        <v>#REF!</v>
      </c>
      <c r="J50" s="102" t="e">
        <f t="shared" si="83"/>
        <v>#REF!</v>
      </c>
      <c r="K50" s="91" t="e">
        <f>K18</f>
        <v>#REF!</v>
      </c>
      <c r="L50" s="18" t="e">
        <f t="shared" si="84"/>
        <v>#REF!</v>
      </c>
      <c r="M50" s="91" t="e">
        <f>M18</f>
        <v>#REF!</v>
      </c>
      <c r="N50" s="18" t="e">
        <f t="shared" si="85"/>
        <v>#REF!</v>
      </c>
      <c r="O50" s="91" t="e">
        <f>O18</f>
        <v>#REF!</v>
      </c>
      <c r="P50" s="18" t="e">
        <f t="shared" si="86"/>
        <v>#REF!</v>
      </c>
      <c r="Q50" s="227" t="e">
        <f t="shared" si="75"/>
        <v>#REF!</v>
      </c>
      <c r="R50" s="102" t="e">
        <f t="shared" si="76"/>
        <v>#REF!</v>
      </c>
      <c r="S50" s="91">
        <f>S18</f>
        <v>0</v>
      </c>
      <c r="T50" s="18">
        <f t="shared" si="87"/>
        <v>0</v>
      </c>
      <c r="U50" s="91">
        <f>U18</f>
        <v>0</v>
      </c>
      <c r="V50" s="18">
        <f t="shared" si="88"/>
        <v>0</v>
      </c>
      <c r="W50" s="91">
        <f>W18</f>
        <v>0</v>
      </c>
      <c r="X50" s="18">
        <f t="shared" si="89"/>
        <v>0</v>
      </c>
      <c r="Y50" s="227">
        <f t="shared" si="77"/>
        <v>0</v>
      </c>
      <c r="Z50" s="102">
        <f t="shared" si="78"/>
        <v>0</v>
      </c>
    </row>
    <row r="51" spans="1:26" x14ac:dyDescent="0.25">
      <c r="A51" s="221" t="s">
        <v>205</v>
      </c>
      <c r="B51" s="219">
        <f>B21</f>
        <v>783</v>
      </c>
      <c r="C51" s="91">
        <f>C21</f>
        <v>867</v>
      </c>
      <c r="D51" s="18">
        <f t="shared" si="79"/>
        <v>1.1072796934865901</v>
      </c>
      <c r="E51" s="91" t="e">
        <f>E21</f>
        <v>#REF!</v>
      </c>
      <c r="F51" s="18" t="e">
        <f t="shared" si="80"/>
        <v>#REF!</v>
      </c>
      <c r="G51" s="91" t="e">
        <f>G21</f>
        <v>#REF!</v>
      </c>
      <c r="H51" s="18" t="e">
        <f t="shared" si="81"/>
        <v>#REF!</v>
      </c>
      <c r="I51" s="227" t="e">
        <f t="shared" si="82"/>
        <v>#REF!</v>
      </c>
      <c r="J51" s="102" t="e">
        <f t="shared" si="83"/>
        <v>#REF!</v>
      </c>
      <c r="K51" s="91" t="e">
        <f>K21</f>
        <v>#REF!</v>
      </c>
      <c r="L51" s="18" t="e">
        <f t="shared" si="84"/>
        <v>#REF!</v>
      </c>
      <c r="M51" s="91" t="e">
        <f>M21</f>
        <v>#REF!</v>
      </c>
      <c r="N51" s="18" t="e">
        <f t="shared" si="85"/>
        <v>#REF!</v>
      </c>
      <c r="O51" s="91" t="e">
        <f>O21</f>
        <v>#REF!</v>
      </c>
      <c r="P51" s="18" t="e">
        <f t="shared" si="86"/>
        <v>#REF!</v>
      </c>
      <c r="Q51" s="227" t="e">
        <f t="shared" si="75"/>
        <v>#REF!</v>
      </c>
      <c r="R51" s="102" t="e">
        <f t="shared" si="76"/>
        <v>#REF!</v>
      </c>
      <c r="S51" s="91">
        <f>S21</f>
        <v>0</v>
      </c>
      <c r="T51" s="18">
        <f t="shared" si="87"/>
        <v>0</v>
      </c>
      <c r="U51" s="91">
        <f>U21</f>
        <v>0</v>
      </c>
      <c r="V51" s="18">
        <f t="shared" si="88"/>
        <v>0</v>
      </c>
      <c r="W51" s="91">
        <f>W21</f>
        <v>0</v>
      </c>
      <c r="X51" s="18">
        <f t="shared" si="89"/>
        <v>0</v>
      </c>
      <c r="Y51" s="227">
        <f t="shared" si="77"/>
        <v>0</v>
      </c>
      <c r="Z51" s="102">
        <f t="shared" si="78"/>
        <v>0</v>
      </c>
    </row>
    <row r="52" spans="1:26" x14ac:dyDescent="0.25">
      <c r="A52" s="221" t="s">
        <v>206</v>
      </c>
      <c r="B52" s="219">
        <f>B24</f>
        <v>522</v>
      </c>
      <c r="C52" s="91">
        <f>C24</f>
        <v>618</v>
      </c>
      <c r="D52" s="18">
        <f t="shared" si="79"/>
        <v>1.1839080459770115</v>
      </c>
      <c r="E52" s="91" t="e">
        <f>E24</f>
        <v>#REF!</v>
      </c>
      <c r="F52" s="18" t="e">
        <f t="shared" si="80"/>
        <v>#REF!</v>
      </c>
      <c r="G52" s="91" t="e">
        <f>G24</f>
        <v>#REF!</v>
      </c>
      <c r="H52" s="18" t="e">
        <f t="shared" si="81"/>
        <v>#REF!</v>
      </c>
      <c r="I52" s="227" t="e">
        <f t="shared" si="82"/>
        <v>#REF!</v>
      </c>
      <c r="J52" s="102" t="e">
        <f t="shared" si="83"/>
        <v>#REF!</v>
      </c>
      <c r="K52" s="91" t="e">
        <f>K24</f>
        <v>#REF!</v>
      </c>
      <c r="L52" s="18" t="e">
        <f t="shared" si="84"/>
        <v>#REF!</v>
      </c>
      <c r="M52" s="91" t="e">
        <f>M24</f>
        <v>#REF!</v>
      </c>
      <c r="N52" s="18" t="e">
        <f t="shared" si="85"/>
        <v>#REF!</v>
      </c>
      <c r="O52" s="91" t="e">
        <f>O24</f>
        <v>#REF!</v>
      </c>
      <c r="P52" s="18" t="e">
        <f t="shared" si="86"/>
        <v>#REF!</v>
      </c>
      <c r="Q52" s="227" t="e">
        <f t="shared" si="75"/>
        <v>#REF!</v>
      </c>
      <c r="R52" s="102" t="e">
        <f t="shared" si="76"/>
        <v>#REF!</v>
      </c>
      <c r="S52" s="91">
        <f>S24</f>
        <v>0</v>
      </c>
      <c r="T52" s="18">
        <f t="shared" si="87"/>
        <v>0</v>
      </c>
      <c r="U52" s="91">
        <f>U24</f>
        <v>0</v>
      </c>
      <c r="V52" s="18">
        <f t="shared" si="88"/>
        <v>0</v>
      </c>
      <c r="W52" s="91">
        <f>W24</f>
        <v>0</v>
      </c>
      <c r="X52" s="18">
        <f t="shared" si="89"/>
        <v>0</v>
      </c>
      <c r="Y52" s="227">
        <f t="shared" si="77"/>
        <v>0</v>
      </c>
      <c r="Z52" s="102">
        <f t="shared" si="78"/>
        <v>0</v>
      </c>
    </row>
    <row r="53" spans="1:26" x14ac:dyDescent="0.25">
      <c r="A53" s="221" t="s">
        <v>207</v>
      </c>
      <c r="B53" s="219">
        <f>B28</f>
        <v>783</v>
      </c>
      <c r="C53" s="91">
        <f>C28</f>
        <v>835</v>
      </c>
      <c r="D53" s="18">
        <f t="shared" si="79"/>
        <v>1.066411238825032</v>
      </c>
      <c r="E53" s="91" t="e">
        <f>E28</f>
        <v>#REF!</v>
      </c>
      <c r="F53" s="18" t="e">
        <f t="shared" si="80"/>
        <v>#REF!</v>
      </c>
      <c r="G53" s="91" t="e">
        <f>G28</f>
        <v>#REF!</v>
      </c>
      <c r="H53" s="18" t="e">
        <f t="shared" si="81"/>
        <v>#REF!</v>
      </c>
      <c r="I53" s="227" t="e">
        <f t="shared" si="82"/>
        <v>#REF!</v>
      </c>
      <c r="J53" s="102" t="e">
        <f t="shared" si="83"/>
        <v>#REF!</v>
      </c>
      <c r="K53" s="91" t="e">
        <f>K28</f>
        <v>#REF!</v>
      </c>
      <c r="L53" s="18" t="e">
        <f t="shared" si="84"/>
        <v>#REF!</v>
      </c>
      <c r="M53" s="91" t="e">
        <f>M28</f>
        <v>#REF!</v>
      </c>
      <c r="N53" s="18" t="e">
        <f t="shared" si="85"/>
        <v>#REF!</v>
      </c>
      <c r="O53" s="91" t="e">
        <f>O28</f>
        <v>#REF!</v>
      </c>
      <c r="P53" s="18" t="e">
        <f t="shared" si="86"/>
        <v>#REF!</v>
      </c>
      <c r="Q53" s="227" t="e">
        <f t="shared" si="75"/>
        <v>#REF!</v>
      </c>
      <c r="R53" s="102" t="e">
        <f t="shared" si="76"/>
        <v>#REF!</v>
      </c>
      <c r="S53" s="91">
        <f>S28</f>
        <v>0</v>
      </c>
      <c r="T53" s="18">
        <f t="shared" si="87"/>
        <v>0</v>
      </c>
      <c r="U53" s="91">
        <f>U28</f>
        <v>0</v>
      </c>
      <c r="V53" s="18">
        <f t="shared" si="88"/>
        <v>0</v>
      </c>
      <c r="W53" s="91">
        <f>W28</f>
        <v>0</v>
      </c>
      <c r="X53" s="18">
        <f t="shared" si="89"/>
        <v>0</v>
      </c>
      <c r="Y53" s="227">
        <f t="shared" si="77"/>
        <v>0</v>
      </c>
      <c r="Z53" s="102">
        <f t="shared" si="78"/>
        <v>0</v>
      </c>
    </row>
    <row r="54" spans="1:26" x14ac:dyDescent="0.25">
      <c r="A54" s="221" t="s">
        <v>208</v>
      </c>
      <c r="B54" s="219">
        <f>B31</f>
        <v>522</v>
      </c>
      <c r="C54" s="91">
        <f>C31</f>
        <v>602</v>
      </c>
      <c r="D54" s="18">
        <f t="shared" si="79"/>
        <v>1.1532567049808429</v>
      </c>
      <c r="E54" s="91" t="e">
        <f>E31</f>
        <v>#REF!</v>
      </c>
      <c r="F54" s="18" t="e">
        <f t="shared" si="80"/>
        <v>#REF!</v>
      </c>
      <c r="G54" s="91" t="e">
        <f>G31</f>
        <v>#REF!</v>
      </c>
      <c r="H54" s="18" t="e">
        <f t="shared" si="81"/>
        <v>#REF!</v>
      </c>
      <c r="I54" s="227" t="e">
        <f t="shared" si="82"/>
        <v>#REF!</v>
      </c>
      <c r="J54" s="102" t="e">
        <f t="shared" si="83"/>
        <v>#REF!</v>
      </c>
      <c r="K54" s="91" t="e">
        <f>K31</f>
        <v>#REF!</v>
      </c>
      <c r="L54" s="18" t="e">
        <f t="shared" si="84"/>
        <v>#REF!</v>
      </c>
      <c r="M54" s="91" t="e">
        <f>M31</f>
        <v>#REF!</v>
      </c>
      <c r="N54" s="18" t="e">
        <f t="shared" si="85"/>
        <v>#REF!</v>
      </c>
      <c r="O54" s="91" t="e">
        <f>O31</f>
        <v>#REF!</v>
      </c>
      <c r="P54" s="18" t="e">
        <f t="shared" si="86"/>
        <v>#REF!</v>
      </c>
      <c r="Q54" s="227" t="e">
        <f t="shared" si="75"/>
        <v>#REF!</v>
      </c>
      <c r="R54" s="102" t="e">
        <f t="shared" si="76"/>
        <v>#REF!</v>
      </c>
      <c r="S54" s="91">
        <f>S31</f>
        <v>0</v>
      </c>
      <c r="T54" s="18">
        <f t="shared" si="87"/>
        <v>0</v>
      </c>
      <c r="U54" s="91">
        <f>U31</f>
        <v>0</v>
      </c>
      <c r="V54" s="18">
        <f t="shared" si="88"/>
        <v>0</v>
      </c>
      <c r="W54" s="91">
        <f>W31</f>
        <v>0</v>
      </c>
      <c r="X54" s="18">
        <f t="shared" si="89"/>
        <v>0</v>
      </c>
      <c r="Y54" s="227">
        <f t="shared" si="77"/>
        <v>0</v>
      </c>
      <c r="Z54" s="102">
        <f t="shared" si="78"/>
        <v>0</v>
      </c>
    </row>
    <row r="55" spans="1:26" x14ac:dyDescent="0.25">
      <c r="A55" s="221" t="s">
        <v>209</v>
      </c>
      <c r="B55" s="219">
        <f>B34</f>
        <v>522</v>
      </c>
      <c r="C55" s="91">
        <f>C34</f>
        <v>636</v>
      </c>
      <c r="D55" s="18">
        <f t="shared" si="79"/>
        <v>1.2183908045977012</v>
      </c>
      <c r="E55" s="91" t="e">
        <f>E34</f>
        <v>#REF!</v>
      </c>
      <c r="F55" s="18" t="e">
        <f t="shared" si="80"/>
        <v>#REF!</v>
      </c>
      <c r="G55" s="91" t="e">
        <f>G34</f>
        <v>#REF!</v>
      </c>
      <c r="H55" s="18" t="e">
        <f t="shared" si="81"/>
        <v>#REF!</v>
      </c>
      <c r="I55" s="227" t="e">
        <f t="shared" si="82"/>
        <v>#REF!</v>
      </c>
      <c r="J55" s="102" t="e">
        <f t="shared" si="83"/>
        <v>#REF!</v>
      </c>
      <c r="K55" s="91" t="e">
        <f>K34</f>
        <v>#REF!</v>
      </c>
      <c r="L55" s="18" t="e">
        <f t="shared" si="84"/>
        <v>#REF!</v>
      </c>
      <c r="M55" s="91" t="e">
        <f>M34</f>
        <v>#REF!</v>
      </c>
      <c r="N55" s="18" t="e">
        <f t="shared" si="85"/>
        <v>#REF!</v>
      </c>
      <c r="O55" s="91" t="e">
        <f>O34</f>
        <v>#REF!</v>
      </c>
      <c r="P55" s="18" t="e">
        <f t="shared" si="86"/>
        <v>#REF!</v>
      </c>
      <c r="Q55" s="227" t="e">
        <f t="shared" si="75"/>
        <v>#REF!</v>
      </c>
      <c r="R55" s="102" t="e">
        <f t="shared" si="76"/>
        <v>#REF!</v>
      </c>
      <c r="S55" s="91">
        <f>S34</f>
        <v>0</v>
      </c>
      <c r="T55" s="18">
        <f t="shared" si="87"/>
        <v>0</v>
      </c>
      <c r="U55" s="91">
        <f>U34</f>
        <v>0</v>
      </c>
      <c r="V55" s="18">
        <f t="shared" si="88"/>
        <v>0</v>
      </c>
      <c r="W55" s="91">
        <f>W34</f>
        <v>0</v>
      </c>
      <c r="X55" s="18">
        <f t="shared" si="89"/>
        <v>0</v>
      </c>
      <c r="Y55" s="227">
        <f t="shared" si="77"/>
        <v>0</v>
      </c>
      <c r="Z55" s="102">
        <f t="shared" si="78"/>
        <v>0</v>
      </c>
    </row>
    <row r="56" spans="1:26" x14ac:dyDescent="0.25">
      <c r="A56" s="221" t="s">
        <v>210</v>
      </c>
      <c r="B56" s="219">
        <f>B37</f>
        <v>783</v>
      </c>
      <c r="C56" s="91">
        <f>C37</f>
        <v>712</v>
      </c>
      <c r="D56" s="18">
        <f t="shared" si="79"/>
        <v>0.90932311621966799</v>
      </c>
      <c r="E56" s="91" t="e">
        <f>E37</f>
        <v>#REF!</v>
      </c>
      <c r="F56" s="18" t="e">
        <f t="shared" si="80"/>
        <v>#REF!</v>
      </c>
      <c r="G56" s="91" t="e">
        <f>G37</f>
        <v>#REF!</v>
      </c>
      <c r="H56" s="18" t="e">
        <f t="shared" si="81"/>
        <v>#REF!</v>
      </c>
      <c r="I56" s="227" t="e">
        <f t="shared" si="82"/>
        <v>#REF!</v>
      </c>
      <c r="J56" s="102" t="e">
        <f t="shared" si="83"/>
        <v>#REF!</v>
      </c>
      <c r="K56" s="91" t="e">
        <f>K37</f>
        <v>#REF!</v>
      </c>
      <c r="L56" s="18" t="e">
        <f t="shared" si="84"/>
        <v>#REF!</v>
      </c>
      <c r="M56" s="91" t="e">
        <f>M37</f>
        <v>#REF!</v>
      </c>
      <c r="N56" s="18" t="e">
        <f t="shared" si="85"/>
        <v>#REF!</v>
      </c>
      <c r="O56" s="91" t="e">
        <f>O37</f>
        <v>#REF!</v>
      </c>
      <c r="P56" s="18" t="e">
        <f t="shared" si="86"/>
        <v>#REF!</v>
      </c>
      <c r="Q56" s="227" t="e">
        <f t="shared" si="75"/>
        <v>#REF!</v>
      </c>
      <c r="R56" s="102" t="e">
        <f t="shared" si="76"/>
        <v>#REF!</v>
      </c>
      <c r="S56" s="91">
        <f>S37</f>
        <v>0</v>
      </c>
      <c r="T56" s="18">
        <f t="shared" si="87"/>
        <v>0</v>
      </c>
      <c r="U56" s="91">
        <f>U37</f>
        <v>0</v>
      </c>
      <c r="V56" s="18">
        <f t="shared" si="88"/>
        <v>0</v>
      </c>
      <c r="W56" s="91">
        <f>W37</f>
        <v>0</v>
      </c>
      <c r="X56" s="18">
        <f t="shared" si="89"/>
        <v>0</v>
      </c>
      <c r="Y56" s="227">
        <f t="shared" si="77"/>
        <v>0</v>
      </c>
      <c r="Z56" s="102">
        <f t="shared" si="78"/>
        <v>0</v>
      </c>
    </row>
    <row r="57" spans="1:26" ht="15.75" thickBot="1" x14ac:dyDescent="0.3">
      <c r="A57" s="742" t="s">
        <v>211</v>
      </c>
      <c r="B57" s="222">
        <f>B40</f>
        <v>522</v>
      </c>
      <c r="C57" s="201">
        <f>C40</f>
        <v>573</v>
      </c>
      <c r="D57" s="203">
        <f t="shared" si="79"/>
        <v>1.0977011494252873</v>
      </c>
      <c r="E57" s="201" t="e">
        <f>E40</f>
        <v>#REF!</v>
      </c>
      <c r="F57" s="203" t="e">
        <f t="shared" si="80"/>
        <v>#REF!</v>
      </c>
      <c r="G57" s="201" t="e">
        <f>G40</f>
        <v>#REF!</v>
      </c>
      <c r="H57" s="203" t="e">
        <f t="shared" si="81"/>
        <v>#REF!</v>
      </c>
      <c r="I57" s="228" t="e">
        <f t="shared" si="82"/>
        <v>#REF!</v>
      </c>
      <c r="J57" s="200" t="e">
        <f t="shared" si="83"/>
        <v>#REF!</v>
      </c>
      <c r="K57" s="201" t="e">
        <f>K40</f>
        <v>#REF!</v>
      </c>
      <c r="L57" s="203" t="e">
        <f t="shared" si="84"/>
        <v>#REF!</v>
      </c>
      <c r="M57" s="201" t="e">
        <f>M40</f>
        <v>#REF!</v>
      </c>
      <c r="N57" s="203" t="e">
        <f t="shared" si="85"/>
        <v>#REF!</v>
      </c>
      <c r="O57" s="201" t="e">
        <f>O40</f>
        <v>#REF!</v>
      </c>
      <c r="P57" s="203" t="e">
        <f t="shared" si="86"/>
        <v>#REF!</v>
      </c>
      <c r="Q57" s="228" t="e">
        <f t="shared" si="75"/>
        <v>#REF!</v>
      </c>
      <c r="R57" s="200" t="e">
        <f t="shared" si="76"/>
        <v>#REF!</v>
      </c>
      <c r="S57" s="201">
        <f>S40</f>
        <v>0</v>
      </c>
      <c r="T57" s="203">
        <f t="shared" si="87"/>
        <v>0</v>
      </c>
      <c r="U57" s="201">
        <f>U40</f>
        <v>0</v>
      </c>
      <c r="V57" s="203">
        <f t="shared" si="88"/>
        <v>0</v>
      </c>
      <c r="W57" s="201">
        <f>W40</f>
        <v>0</v>
      </c>
      <c r="X57" s="203">
        <f t="shared" si="89"/>
        <v>0</v>
      </c>
      <c r="Y57" s="228">
        <f t="shared" si="77"/>
        <v>0</v>
      </c>
      <c r="Z57" s="200">
        <f t="shared" si="78"/>
        <v>0</v>
      </c>
    </row>
    <row r="58" spans="1:26" ht="15.75" thickBot="1" x14ac:dyDescent="0.3">
      <c r="A58" s="743" t="s">
        <v>214</v>
      </c>
      <c r="B58" s="232">
        <f>SUM(B46:B57)</f>
        <v>6213</v>
      </c>
      <c r="C58" s="225">
        <f>SUM(C46:C57)</f>
        <v>6673</v>
      </c>
      <c r="D58" s="223">
        <f t="shared" si="79"/>
        <v>1.0740383067761146</v>
      </c>
      <c r="E58" s="225" t="e">
        <f>SUM(E46:E57)</f>
        <v>#REF!</v>
      </c>
      <c r="F58" s="223" t="e">
        <f t="shared" si="80"/>
        <v>#REF!</v>
      </c>
      <c r="G58" s="225" t="e">
        <f>SUM(G46:G57)</f>
        <v>#REF!</v>
      </c>
      <c r="H58" s="223" t="e">
        <f t="shared" si="81"/>
        <v>#REF!</v>
      </c>
      <c r="I58" s="226" t="e">
        <f>SUM(I46:I57)</f>
        <v>#REF!</v>
      </c>
      <c r="J58" s="224" t="e">
        <f>I58/($B58*3)</f>
        <v>#REF!</v>
      </c>
      <c r="K58" s="225" t="e">
        <f>SUM(K46:K57)</f>
        <v>#REF!</v>
      </c>
      <c r="L58" s="223" t="e">
        <f t="shared" si="84"/>
        <v>#REF!</v>
      </c>
      <c r="M58" s="225" t="e">
        <f>SUM(M46:M57)</f>
        <v>#REF!</v>
      </c>
      <c r="N58" s="223" t="e">
        <f t="shared" si="85"/>
        <v>#REF!</v>
      </c>
      <c r="O58" s="225" t="e">
        <f>SUM(O46:O57)</f>
        <v>#REF!</v>
      </c>
      <c r="P58" s="223" t="e">
        <f t="shared" si="86"/>
        <v>#REF!</v>
      </c>
      <c r="Q58" s="226" t="e">
        <f>SUM(Q46:Q57)</f>
        <v>#REF!</v>
      </c>
      <c r="R58" s="224" t="e">
        <f t="shared" si="76"/>
        <v>#REF!</v>
      </c>
      <c r="S58" s="225">
        <f>SUM(S46:S57)</f>
        <v>0</v>
      </c>
      <c r="T58" s="223">
        <f t="shared" si="87"/>
        <v>0</v>
      </c>
      <c r="U58" s="225">
        <f>SUM(U46:U57)</f>
        <v>0</v>
      </c>
      <c r="V58" s="223">
        <f t="shared" si="88"/>
        <v>0</v>
      </c>
      <c r="W58" s="225">
        <f>SUM(W46:W57)</f>
        <v>0</v>
      </c>
      <c r="X58" s="223">
        <f t="shared" si="89"/>
        <v>0</v>
      </c>
      <c r="Y58" s="226">
        <f>SUM(Y46:Y57)</f>
        <v>0</v>
      </c>
      <c r="Z58" s="224">
        <f t="shared" si="78"/>
        <v>0</v>
      </c>
    </row>
    <row r="61" spans="1:26" ht="15.75" x14ac:dyDescent="0.25">
      <c r="A61" s="1054" t="s">
        <v>215</v>
      </c>
      <c r="B61" s="1055"/>
      <c r="C61" s="1055"/>
      <c r="D61" s="1055"/>
      <c r="E61" s="1055"/>
      <c r="F61" s="1055"/>
      <c r="G61" s="1055"/>
      <c r="H61" s="1055"/>
      <c r="I61" s="1055"/>
      <c r="J61" s="1055"/>
      <c r="K61" s="1055"/>
      <c r="L61" s="1055"/>
      <c r="M61" s="1055"/>
      <c r="N61" s="1055"/>
      <c r="O61" s="1055"/>
      <c r="P61" s="1055"/>
      <c r="Q61" s="1055"/>
      <c r="R61" s="1055"/>
      <c r="S61" s="1055"/>
      <c r="T61" s="1055"/>
      <c r="U61" s="1055"/>
      <c r="V61" s="1055"/>
      <c r="W61" s="1055"/>
      <c r="X61" s="1055"/>
      <c r="Y61" s="1055"/>
      <c r="Z61" s="1055"/>
    </row>
    <row r="62" spans="1:26" ht="24.75" thickBot="1" x14ac:dyDescent="0.3">
      <c r="A62" s="220" t="s">
        <v>14</v>
      </c>
      <c r="B62" s="141" t="s">
        <v>15</v>
      </c>
      <c r="C62" s="207" t="str">
        <f>'Pque N Mundo I'!C8</f>
        <v>Real.</v>
      </c>
      <c r="D62" s="208" t="e">
        <f>'Pque N Mundo I'!#REF!</f>
        <v>#REF!</v>
      </c>
      <c r="E62" s="207" t="e">
        <f>'Pque N Mundo I'!#REF!</f>
        <v>#REF!</v>
      </c>
      <c r="F62" s="208" t="e">
        <f>'Pque N Mundo I'!#REF!</f>
        <v>#REF!</v>
      </c>
      <c r="G62" s="207" t="e">
        <f>'Pque N Mundo I'!#REF!</f>
        <v>#REF!</v>
      </c>
      <c r="H62" s="208" t="e">
        <f>'Pque N Mundo I'!#REF!</f>
        <v>#REF!</v>
      </c>
      <c r="I62" s="86" t="e">
        <f>'Pque N Mundo I'!#REF!</f>
        <v>#REF!</v>
      </c>
      <c r="J62" s="12" t="e">
        <f>'Pque N Mundo I'!#REF!</f>
        <v>#REF!</v>
      </c>
      <c r="K62" s="207" t="e">
        <f>'Pque N Mundo I'!#REF!</f>
        <v>#REF!</v>
      </c>
      <c r="L62" s="208" t="e">
        <f>'Pque N Mundo I'!#REF!</f>
        <v>#REF!</v>
      </c>
      <c r="M62" s="209" t="e">
        <f>'Pque N Mundo I'!#REF!</f>
        <v>#REF!</v>
      </c>
      <c r="N62" s="210" t="e">
        <f>'Pque N Mundo I'!#REF!</f>
        <v>#REF!</v>
      </c>
      <c r="O62" s="209" t="e">
        <f>'Pque N Mundo I'!#REF!</f>
        <v>#REF!</v>
      </c>
      <c r="P62" s="210" t="e">
        <f>'Pque N Mundo I'!#REF!</f>
        <v>#REF!</v>
      </c>
      <c r="Q62" s="86" t="e">
        <f>'Pque N Mundo I'!#REF!</f>
        <v>#REF!</v>
      </c>
      <c r="R62" s="12" t="e">
        <f>'Pque N Mundo I'!#REF!</f>
        <v>#REF!</v>
      </c>
      <c r="S62" s="207" t="e">
        <f>'Pque N Mundo I'!#REF!</f>
        <v>#REF!</v>
      </c>
      <c r="T62" s="208" t="e">
        <f>'Pque N Mundo I'!#REF!</f>
        <v>#REF!</v>
      </c>
      <c r="U62" s="209" t="e">
        <f>'Pque N Mundo I'!#REF!</f>
        <v>#REF!</v>
      </c>
      <c r="V62" s="210" t="e">
        <f>'Pque N Mundo I'!#REF!</f>
        <v>#REF!</v>
      </c>
      <c r="W62" s="209" t="e">
        <f>'Pque N Mundo I'!#REF!</f>
        <v>#REF!</v>
      </c>
      <c r="X62" s="210" t="e">
        <f>'Pque N Mundo I'!#REF!</f>
        <v>#REF!</v>
      </c>
      <c r="Y62" s="86" t="e">
        <f>'Pque N Mundo I'!#REF!</f>
        <v>#REF!</v>
      </c>
      <c r="Z62" s="12" t="e">
        <f>'Pque N Mundo I'!#REF!</f>
        <v>#REF!</v>
      </c>
    </row>
    <row r="63" spans="1:26" ht="15.75" thickTop="1" x14ac:dyDescent="0.25">
      <c r="A63" s="221" t="s">
        <v>202</v>
      </c>
      <c r="B63" s="219">
        <f>B7</f>
        <v>39</v>
      </c>
      <c r="C63" s="91">
        <f>C7</f>
        <v>84</v>
      </c>
      <c r="D63" s="18">
        <f>C63/$B63</f>
        <v>2.1538461538461537</v>
      </c>
      <c r="E63" s="91" t="e">
        <f>E7</f>
        <v>#REF!</v>
      </c>
      <c r="F63" s="18" t="e">
        <f>E63/$B63</f>
        <v>#REF!</v>
      </c>
      <c r="G63" s="91" t="e">
        <f>G7</f>
        <v>#REF!</v>
      </c>
      <c r="H63" s="18" t="e">
        <f>G63/$B63</f>
        <v>#REF!</v>
      </c>
      <c r="I63" s="227" t="e">
        <f>SUM(C63,E63,G63)</f>
        <v>#REF!</v>
      </c>
      <c r="J63" s="102" t="e">
        <f>I63/($B63*3)</f>
        <v>#REF!</v>
      </c>
      <c r="K63" s="91" t="e">
        <f>K7</f>
        <v>#REF!</v>
      </c>
      <c r="L63" s="18" t="e">
        <f>K63/$B63</f>
        <v>#REF!</v>
      </c>
      <c r="M63" s="91" t="e">
        <f>M7</f>
        <v>#REF!</v>
      </c>
      <c r="N63" s="18" t="e">
        <f>M63/$B63</f>
        <v>#REF!</v>
      </c>
      <c r="O63" s="91" t="e">
        <f>O7</f>
        <v>#REF!</v>
      </c>
      <c r="P63" s="18" t="e">
        <f>O63/$B63</f>
        <v>#REF!</v>
      </c>
      <c r="Q63" s="227" t="e">
        <f t="shared" ref="Q63:Q74" si="96">SUM(K63,M63,O63)</f>
        <v>#REF!</v>
      </c>
      <c r="R63" s="102" t="e">
        <f t="shared" ref="R63:R75" si="97">Q63/($B63*3)</f>
        <v>#REF!</v>
      </c>
      <c r="S63" s="91">
        <f>S7</f>
        <v>0</v>
      </c>
      <c r="T63" s="18">
        <f>S63/$B63</f>
        <v>0</v>
      </c>
      <c r="U63" s="91">
        <f>U7</f>
        <v>0</v>
      </c>
      <c r="V63" s="18">
        <f>U63/$B63</f>
        <v>0</v>
      </c>
      <c r="W63" s="91">
        <f>W7</f>
        <v>0</v>
      </c>
      <c r="X63" s="18">
        <f>W63/$B63</f>
        <v>0</v>
      </c>
      <c r="Y63" s="227">
        <f t="shared" ref="Y63:Y74" si="98">SUM(S63,U63,W63)</f>
        <v>0</v>
      </c>
      <c r="Z63" s="102">
        <f t="shared" ref="Z63:Z75" si="99">Y63/($B63*3)</f>
        <v>0</v>
      </c>
    </row>
    <row r="64" spans="1:26" x14ac:dyDescent="0.25">
      <c r="A64" s="221" t="s">
        <v>212</v>
      </c>
      <c r="B64" s="219">
        <f>B12</f>
        <v>26</v>
      </c>
      <c r="C64" s="91">
        <f>C12</f>
        <v>23</v>
      </c>
      <c r="D64" s="18">
        <f t="shared" ref="D64:D74" si="100">C64/$B64</f>
        <v>0.88461538461538458</v>
      </c>
      <c r="E64" s="91" t="e">
        <f>E12</f>
        <v>#REF!</v>
      </c>
      <c r="F64" s="18" t="e">
        <f t="shared" ref="F64:F74" si="101">E64/$B64</f>
        <v>#REF!</v>
      </c>
      <c r="G64" s="91" t="e">
        <f>G12</f>
        <v>#REF!</v>
      </c>
      <c r="H64" s="18" t="e">
        <f t="shared" ref="H64:H74" si="102">G64/$B64</f>
        <v>#REF!</v>
      </c>
      <c r="I64" s="227" t="e">
        <f t="shared" ref="I64:I74" si="103">SUM(C64,E64,G64)</f>
        <v>#REF!</v>
      </c>
      <c r="J64" s="102" t="e">
        <f t="shared" ref="J64:J74" si="104">I64/($B64*3)</f>
        <v>#REF!</v>
      </c>
      <c r="K64" s="91" t="e">
        <f>K12</f>
        <v>#REF!</v>
      </c>
      <c r="L64" s="18" t="e">
        <f t="shared" ref="L64:L74" si="105">K64/$B64</f>
        <v>#REF!</v>
      </c>
      <c r="M64" s="91" t="e">
        <f>M12</f>
        <v>#REF!</v>
      </c>
      <c r="N64" s="18" t="e">
        <f t="shared" ref="N64:N74" si="106">M64/$B64</f>
        <v>#REF!</v>
      </c>
      <c r="O64" s="91" t="e">
        <f>O12</f>
        <v>#REF!</v>
      </c>
      <c r="P64" s="18" t="e">
        <f t="shared" ref="P64:P75" si="107">O64/$B64</f>
        <v>#REF!</v>
      </c>
      <c r="Q64" s="227" t="e">
        <f t="shared" si="96"/>
        <v>#REF!</v>
      </c>
      <c r="R64" s="102" t="e">
        <f t="shared" si="97"/>
        <v>#REF!</v>
      </c>
      <c r="S64" s="91">
        <f>S12</f>
        <v>0</v>
      </c>
      <c r="T64" s="18">
        <f t="shared" ref="T64:T74" si="108">S64/$B64</f>
        <v>0</v>
      </c>
      <c r="U64" s="91">
        <f>U12</f>
        <v>0</v>
      </c>
      <c r="V64" s="18">
        <f t="shared" ref="V64:V74" si="109">U64/$B64</f>
        <v>0</v>
      </c>
      <c r="W64" s="91">
        <f>W12</f>
        <v>0</v>
      </c>
      <c r="X64" s="18">
        <f t="shared" ref="X64:X75" si="110">W64/$B64</f>
        <v>0</v>
      </c>
      <c r="Y64" s="227">
        <f t="shared" si="98"/>
        <v>0</v>
      </c>
      <c r="Z64" s="102">
        <f t="shared" si="99"/>
        <v>0</v>
      </c>
    </row>
    <row r="65" spans="1:26" x14ac:dyDescent="0.25">
      <c r="A65" s="221" t="s">
        <v>213</v>
      </c>
      <c r="B65" s="219">
        <f>B10</f>
        <v>58</v>
      </c>
      <c r="C65" s="91">
        <f>C10</f>
        <v>153</v>
      </c>
      <c r="D65" s="18">
        <f t="shared" si="100"/>
        <v>2.6379310344827585</v>
      </c>
      <c r="E65" s="91" t="e">
        <f>E10</f>
        <v>#REF!</v>
      </c>
      <c r="F65" s="18" t="e">
        <f t="shared" si="101"/>
        <v>#REF!</v>
      </c>
      <c r="G65" s="91" t="e">
        <f>G10</f>
        <v>#REF!</v>
      </c>
      <c r="H65" s="18" t="e">
        <f t="shared" si="102"/>
        <v>#REF!</v>
      </c>
      <c r="I65" s="227" t="e">
        <f t="shared" si="103"/>
        <v>#REF!</v>
      </c>
      <c r="J65" s="102" t="e">
        <f t="shared" si="104"/>
        <v>#REF!</v>
      </c>
      <c r="K65" s="91" t="e">
        <f>K10</f>
        <v>#REF!</v>
      </c>
      <c r="L65" s="18" t="e">
        <f t="shared" si="105"/>
        <v>#REF!</v>
      </c>
      <c r="M65" s="91" t="e">
        <f>M10</f>
        <v>#REF!</v>
      </c>
      <c r="N65" s="18" t="e">
        <f t="shared" si="106"/>
        <v>#REF!</v>
      </c>
      <c r="O65" s="91" t="e">
        <f>O10</f>
        <v>#REF!</v>
      </c>
      <c r="P65" s="18" t="e">
        <f t="shared" si="107"/>
        <v>#REF!</v>
      </c>
      <c r="Q65" s="227" t="e">
        <f t="shared" si="96"/>
        <v>#REF!</v>
      </c>
      <c r="R65" s="102" t="e">
        <f t="shared" si="97"/>
        <v>#REF!</v>
      </c>
      <c r="S65" s="91">
        <f>S10</f>
        <v>0</v>
      </c>
      <c r="T65" s="18">
        <f t="shared" si="108"/>
        <v>0</v>
      </c>
      <c r="U65" s="91">
        <f>U10</f>
        <v>0</v>
      </c>
      <c r="V65" s="18">
        <f t="shared" si="109"/>
        <v>0</v>
      </c>
      <c r="W65" s="91">
        <f>W10</f>
        <v>0</v>
      </c>
      <c r="X65" s="18">
        <f t="shared" si="110"/>
        <v>0</v>
      </c>
      <c r="Y65" s="227">
        <f t="shared" si="98"/>
        <v>0</v>
      </c>
      <c r="Z65" s="102">
        <f t="shared" si="99"/>
        <v>0</v>
      </c>
    </row>
    <row r="66" spans="1:26" x14ac:dyDescent="0.25">
      <c r="A66" s="221" t="s">
        <v>203</v>
      </c>
      <c r="B66" s="219">
        <f>B15</f>
        <v>65</v>
      </c>
      <c r="C66" s="91">
        <f>C15</f>
        <v>106</v>
      </c>
      <c r="D66" s="18">
        <f t="shared" si="100"/>
        <v>1.6307692307692307</v>
      </c>
      <c r="E66" s="91" t="e">
        <f>E15</f>
        <v>#REF!</v>
      </c>
      <c r="F66" s="18" t="e">
        <f t="shared" si="101"/>
        <v>#REF!</v>
      </c>
      <c r="G66" s="91" t="e">
        <f>G15</f>
        <v>#REF!</v>
      </c>
      <c r="H66" s="18" t="e">
        <f t="shared" si="102"/>
        <v>#REF!</v>
      </c>
      <c r="I66" s="227" t="e">
        <f t="shared" si="103"/>
        <v>#REF!</v>
      </c>
      <c r="J66" s="102" t="e">
        <f t="shared" si="104"/>
        <v>#REF!</v>
      </c>
      <c r="K66" s="91" t="e">
        <f>K15</f>
        <v>#REF!</v>
      </c>
      <c r="L66" s="18" t="e">
        <f t="shared" si="105"/>
        <v>#REF!</v>
      </c>
      <c r="M66" s="91" t="e">
        <f>M15</f>
        <v>#REF!</v>
      </c>
      <c r="N66" s="18" t="e">
        <f t="shared" si="106"/>
        <v>#REF!</v>
      </c>
      <c r="O66" s="91" t="e">
        <f>O15</f>
        <v>#REF!</v>
      </c>
      <c r="P66" s="18" t="e">
        <f t="shared" si="107"/>
        <v>#REF!</v>
      </c>
      <c r="Q66" s="227" t="e">
        <f t="shared" si="96"/>
        <v>#REF!</v>
      </c>
      <c r="R66" s="102" t="e">
        <f t="shared" si="97"/>
        <v>#REF!</v>
      </c>
      <c r="S66" s="91">
        <f>S15</f>
        <v>0</v>
      </c>
      <c r="T66" s="18">
        <f t="shared" si="108"/>
        <v>0</v>
      </c>
      <c r="U66" s="91">
        <f>U15</f>
        <v>0</v>
      </c>
      <c r="V66" s="18">
        <f t="shared" si="109"/>
        <v>0</v>
      </c>
      <c r="W66" s="91">
        <f>W15</f>
        <v>0</v>
      </c>
      <c r="X66" s="18">
        <f t="shared" si="110"/>
        <v>0</v>
      </c>
      <c r="Y66" s="227">
        <f t="shared" si="98"/>
        <v>0</v>
      </c>
      <c r="Z66" s="102">
        <f t="shared" si="99"/>
        <v>0</v>
      </c>
    </row>
    <row r="67" spans="1:26" x14ac:dyDescent="0.25">
      <c r="A67" s="221" t="s">
        <v>204</v>
      </c>
      <c r="B67" s="219">
        <f>B19</f>
        <v>78</v>
      </c>
      <c r="C67" s="91">
        <f>C19</f>
        <v>89</v>
      </c>
      <c r="D67" s="18">
        <f t="shared" si="100"/>
        <v>1.141025641025641</v>
      </c>
      <c r="E67" s="91" t="e">
        <f>E19</f>
        <v>#REF!</v>
      </c>
      <c r="F67" s="18" t="e">
        <f t="shared" si="101"/>
        <v>#REF!</v>
      </c>
      <c r="G67" s="91" t="e">
        <f>G19</f>
        <v>#REF!</v>
      </c>
      <c r="H67" s="18" t="e">
        <f t="shared" si="102"/>
        <v>#REF!</v>
      </c>
      <c r="I67" s="227" t="e">
        <f t="shared" si="103"/>
        <v>#REF!</v>
      </c>
      <c r="J67" s="102" t="e">
        <f t="shared" si="104"/>
        <v>#REF!</v>
      </c>
      <c r="K67" s="91" t="e">
        <f>K19</f>
        <v>#REF!</v>
      </c>
      <c r="L67" s="18" t="e">
        <f t="shared" si="105"/>
        <v>#REF!</v>
      </c>
      <c r="M67" s="91" t="e">
        <f>M19</f>
        <v>#REF!</v>
      </c>
      <c r="N67" s="18" t="e">
        <f t="shared" si="106"/>
        <v>#REF!</v>
      </c>
      <c r="O67" s="91" t="e">
        <f>O19</f>
        <v>#REF!</v>
      </c>
      <c r="P67" s="18" t="e">
        <f t="shared" si="107"/>
        <v>#REF!</v>
      </c>
      <c r="Q67" s="227" t="e">
        <f t="shared" si="96"/>
        <v>#REF!</v>
      </c>
      <c r="R67" s="102" t="e">
        <f t="shared" si="97"/>
        <v>#REF!</v>
      </c>
      <c r="S67" s="91">
        <f>S19</f>
        <v>0</v>
      </c>
      <c r="T67" s="18">
        <f t="shared" si="108"/>
        <v>0</v>
      </c>
      <c r="U67" s="91">
        <f>U19</f>
        <v>0</v>
      </c>
      <c r="V67" s="18">
        <f t="shared" si="109"/>
        <v>0</v>
      </c>
      <c r="W67" s="91">
        <f>W19</f>
        <v>0</v>
      </c>
      <c r="X67" s="18">
        <f t="shared" si="110"/>
        <v>0</v>
      </c>
      <c r="Y67" s="227">
        <f t="shared" si="98"/>
        <v>0</v>
      </c>
      <c r="Z67" s="102">
        <f t="shared" si="99"/>
        <v>0</v>
      </c>
    </row>
    <row r="68" spans="1:26" x14ac:dyDescent="0.25">
      <c r="A68" s="221" t="s">
        <v>205</v>
      </c>
      <c r="B68" s="219">
        <f>B22</f>
        <v>117</v>
      </c>
      <c r="C68" s="91">
        <f>C22</f>
        <v>179</v>
      </c>
      <c r="D68" s="18">
        <f t="shared" si="100"/>
        <v>1.5299145299145298</v>
      </c>
      <c r="E68" s="91" t="e">
        <f>E22</f>
        <v>#REF!</v>
      </c>
      <c r="F68" s="18" t="e">
        <f t="shared" si="101"/>
        <v>#REF!</v>
      </c>
      <c r="G68" s="91" t="e">
        <f>G22</f>
        <v>#REF!</v>
      </c>
      <c r="H68" s="18" t="e">
        <f t="shared" si="102"/>
        <v>#REF!</v>
      </c>
      <c r="I68" s="227" t="e">
        <f t="shared" si="103"/>
        <v>#REF!</v>
      </c>
      <c r="J68" s="102" t="e">
        <f t="shared" si="104"/>
        <v>#REF!</v>
      </c>
      <c r="K68" s="91" t="e">
        <f>K22</f>
        <v>#REF!</v>
      </c>
      <c r="L68" s="18" t="e">
        <f t="shared" si="105"/>
        <v>#REF!</v>
      </c>
      <c r="M68" s="91" t="e">
        <f>M22</f>
        <v>#REF!</v>
      </c>
      <c r="N68" s="18" t="e">
        <f t="shared" si="106"/>
        <v>#REF!</v>
      </c>
      <c r="O68" s="91" t="e">
        <f>O22</f>
        <v>#REF!</v>
      </c>
      <c r="P68" s="18" t="e">
        <f t="shared" si="107"/>
        <v>#REF!</v>
      </c>
      <c r="Q68" s="227" t="e">
        <f t="shared" si="96"/>
        <v>#REF!</v>
      </c>
      <c r="R68" s="102" t="e">
        <f t="shared" si="97"/>
        <v>#REF!</v>
      </c>
      <c r="S68" s="91">
        <f>S22</f>
        <v>0</v>
      </c>
      <c r="T68" s="18">
        <f t="shared" si="108"/>
        <v>0</v>
      </c>
      <c r="U68" s="91">
        <f>U22</f>
        <v>0</v>
      </c>
      <c r="V68" s="18">
        <f t="shared" si="109"/>
        <v>0</v>
      </c>
      <c r="W68" s="91">
        <f>W22</f>
        <v>0</v>
      </c>
      <c r="X68" s="18">
        <f t="shared" si="110"/>
        <v>0</v>
      </c>
      <c r="Y68" s="227">
        <f t="shared" si="98"/>
        <v>0</v>
      </c>
      <c r="Z68" s="102">
        <f t="shared" si="99"/>
        <v>0</v>
      </c>
    </row>
    <row r="69" spans="1:26" x14ac:dyDescent="0.25">
      <c r="A69" s="221" t="s">
        <v>206</v>
      </c>
      <c r="B69" s="219">
        <f>B25</f>
        <v>78</v>
      </c>
      <c r="C69" s="91">
        <f>C25</f>
        <v>119</v>
      </c>
      <c r="D69" s="18">
        <f t="shared" si="100"/>
        <v>1.5256410256410255</v>
      </c>
      <c r="E69" s="91" t="e">
        <f>E25</f>
        <v>#REF!</v>
      </c>
      <c r="F69" s="18" t="e">
        <f t="shared" si="101"/>
        <v>#REF!</v>
      </c>
      <c r="G69" s="91" t="e">
        <f>G25</f>
        <v>#REF!</v>
      </c>
      <c r="H69" s="18" t="e">
        <f t="shared" si="102"/>
        <v>#REF!</v>
      </c>
      <c r="I69" s="227" t="e">
        <f t="shared" si="103"/>
        <v>#REF!</v>
      </c>
      <c r="J69" s="102" t="e">
        <f t="shared" si="104"/>
        <v>#REF!</v>
      </c>
      <c r="K69" s="91" t="e">
        <f>K25</f>
        <v>#REF!</v>
      </c>
      <c r="L69" s="18" t="e">
        <f t="shared" si="105"/>
        <v>#REF!</v>
      </c>
      <c r="M69" s="91" t="e">
        <f>M25</f>
        <v>#REF!</v>
      </c>
      <c r="N69" s="18" t="e">
        <f t="shared" si="106"/>
        <v>#REF!</v>
      </c>
      <c r="O69" s="91" t="e">
        <f>O25</f>
        <v>#REF!</v>
      </c>
      <c r="P69" s="18" t="e">
        <f t="shared" si="107"/>
        <v>#REF!</v>
      </c>
      <c r="Q69" s="227" t="e">
        <f t="shared" si="96"/>
        <v>#REF!</v>
      </c>
      <c r="R69" s="102" t="e">
        <f t="shared" si="97"/>
        <v>#REF!</v>
      </c>
      <c r="S69" s="91">
        <f>S25</f>
        <v>0</v>
      </c>
      <c r="T69" s="18">
        <f t="shared" si="108"/>
        <v>0</v>
      </c>
      <c r="U69" s="91">
        <f>U25</f>
        <v>0</v>
      </c>
      <c r="V69" s="18">
        <f t="shared" si="109"/>
        <v>0</v>
      </c>
      <c r="W69" s="91">
        <f>W25</f>
        <v>0</v>
      </c>
      <c r="X69" s="18">
        <f t="shared" si="110"/>
        <v>0</v>
      </c>
      <c r="Y69" s="227">
        <f t="shared" si="98"/>
        <v>0</v>
      </c>
      <c r="Z69" s="102">
        <f t="shared" si="99"/>
        <v>0</v>
      </c>
    </row>
    <row r="70" spans="1:26" x14ac:dyDescent="0.25">
      <c r="A70" s="221" t="s">
        <v>207</v>
      </c>
      <c r="B70" s="219">
        <f>B29</f>
        <v>117</v>
      </c>
      <c r="C70" s="91">
        <f>C29</f>
        <v>199</v>
      </c>
      <c r="D70" s="18">
        <f t="shared" si="100"/>
        <v>1.7008547008547008</v>
      </c>
      <c r="E70" s="91" t="e">
        <f>E29</f>
        <v>#REF!</v>
      </c>
      <c r="F70" s="18" t="e">
        <f t="shared" si="101"/>
        <v>#REF!</v>
      </c>
      <c r="G70" s="91" t="e">
        <f>G29</f>
        <v>#REF!</v>
      </c>
      <c r="H70" s="18" t="e">
        <f t="shared" si="102"/>
        <v>#REF!</v>
      </c>
      <c r="I70" s="227" t="e">
        <f t="shared" si="103"/>
        <v>#REF!</v>
      </c>
      <c r="J70" s="102" t="e">
        <f t="shared" si="104"/>
        <v>#REF!</v>
      </c>
      <c r="K70" s="91" t="e">
        <f>K29</f>
        <v>#REF!</v>
      </c>
      <c r="L70" s="18" t="e">
        <f t="shared" si="105"/>
        <v>#REF!</v>
      </c>
      <c r="M70" s="91" t="e">
        <f>M29</f>
        <v>#REF!</v>
      </c>
      <c r="N70" s="18" t="e">
        <f t="shared" si="106"/>
        <v>#REF!</v>
      </c>
      <c r="O70" s="91" t="e">
        <f>O29</f>
        <v>#REF!</v>
      </c>
      <c r="P70" s="18" t="e">
        <f t="shared" si="107"/>
        <v>#REF!</v>
      </c>
      <c r="Q70" s="227" t="e">
        <f t="shared" si="96"/>
        <v>#REF!</v>
      </c>
      <c r="R70" s="102" t="e">
        <f t="shared" si="97"/>
        <v>#REF!</v>
      </c>
      <c r="S70" s="91">
        <f>S29</f>
        <v>0</v>
      </c>
      <c r="T70" s="18">
        <f t="shared" si="108"/>
        <v>0</v>
      </c>
      <c r="U70" s="91">
        <f>U29</f>
        <v>0</v>
      </c>
      <c r="V70" s="18">
        <f t="shared" si="109"/>
        <v>0</v>
      </c>
      <c r="W70" s="91">
        <f>W29</f>
        <v>0</v>
      </c>
      <c r="X70" s="18">
        <f t="shared" si="110"/>
        <v>0</v>
      </c>
      <c r="Y70" s="227">
        <f t="shared" si="98"/>
        <v>0</v>
      </c>
      <c r="Z70" s="102">
        <f t="shared" si="99"/>
        <v>0</v>
      </c>
    </row>
    <row r="71" spans="1:26" x14ac:dyDescent="0.25">
      <c r="A71" s="221" t="s">
        <v>208</v>
      </c>
      <c r="B71" s="219">
        <f>B32</f>
        <v>78</v>
      </c>
      <c r="C71" s="91">
        <f>C32</f>
        <v>82</v>
      </c>
      <c r="D71" s="18">
        <f t="shared" si="100"/>
        <v>1.0512820512820513</v>
      </c>
      <c r="E71" s="91" t="e">
        <f>E32</f>
        <v>#REF!</v>
      </c>
      <c r="F71" s="18" t="e">
        <f t="shared" si="101"/>
        <v>#REF!</v>
      </c>
      <c r="G71" s="91" t="e">
        <f>G32</f>
        <v>#REF!</v>
      </c>
      <c r="H71" s="18" t="e">
        <f t="shared" si="102"/>
        <v>#REF!</v>
      </c>
      <c r="I71" s="227" t="e">
        <f t="shared" si="103"/>
        <v>#REF!</v>
      </c>
      <c r="J71" s="102" t="e">
        <f t="shared" si="104"/>
        <v>#REF!</v>
      </c>
      <c r="K71" s="91" t="e">
        <f>K32</f>
        <v>#REF!</v>
      </c>
      <c r="L71" s="18" t="e">
        <f t="shared" si="105"/>
        <v>#REF!</v>
      </c>
      <c r="M71" s="91" t="e">
        <f>M32</f>
        <v>#REF!</v>
      </c>
      <c r="N71" s="18" t="e">
        <f t="shared" si="106"/>
        <v>#REF!</v>
      </c>
      <c r="O71" s="91" t="e">
        <f>O32</f>
        <v>#REF!</v>
      </c>
      <c r="P71" s="18" t="e">
        <f t="shared" si="107"/>
        <v>#REF!</v>
      </c>
      <c r="Q71" s="227" t="e">
        <f t="shared" si="96"/>
        <v>#REF!</v>
      </c>
      <c r="R71" s="102" t="e">
        <f t="shared" si="97"/>
        <v>#REF!</v>
      </c>
      <c r="S71" s="91">
        <f>S32</f>
        <v>0</v>
      </c>
      <c r="T71" s="18">
        <f t="shared" si="108"/>
        <v>0</v>
      </c>
      <c r="U71" s="91">
        <f>U32</f>
        <v>0</v>
      </c>
      <c r="V71" s="18">
        <f t="shared" si="109"/>
        <v>0</v>
      </c>
      <c r="W71" s="91">
        <f>W32</f>
        <v>0</v>
      </c>
      <c r="X71" s="18">
        <f t="shared" si="110"/>
        <v>0</v>
      </c>
      <c r="Y71" s="227">
        <f t="shared" si="98"/>
        <v>0</v>
      </c>
      <c r="Z71" s="102">
        <f t="shared" si="99"/>
        <v>0</v>
      </c>
    </row>
    <row r="72" spans="1:26" x14ac:dyDescent="0.25">
      <c r="A72" s="221" t="s">
        <v>209</v>
      </c>
      <c r="B72" s="219">
        <f>B35</f>
        <v>78</v>
      </c>
      <c r="C72" s="91">
        <f>C35</f>
        <v>104</v>
      </c>
      <c r="D72" s="18">
        <f t="shared" si="100"/>
        <v>1.3333333333333333</v>
      </c>
      <c r="E72" s="91" t="e">
        <f>E35</f>
        <v>#REF!</v>
      </c>
      <c r="F72" s="18" t="e">
        <f t="shared" si="101"/>
        <v>#REF!</v>
      </c>
      <c r="G72" s="91" t="e">
        <f>G35</f>
        <v>#REF!</v>
      </c>
      <c r="H72" s="18" t="e">
        <f t="shared" si="102"/>
        <v>#REF!</v>
      </c>
      <c r="I72" s="227" t="e">
        <f t="shared" si="103"/>
        <v>#REF!</v>
      </c>
      <c r="J72" s="102" t="e">
        <f t="shared" si="104"/>
        <v>#REF!</v>
      </c>
      <c r="K72" s="91" t="e">
        <f>K35</f>
        <v>#REF!</v>
      </c>
      <c r="L72" s="18" t="e">
        <f t="shared" si="105"/>
        <v>#REF!</v>
      </c>
      <c r="M72" s="91" t="e">
        <f>M35</f>
        <v>#REF!</v>
      </c>
      <c r="N72" s="18" t="e">
        <f t="shared" si="106"/>
        <v>#REF!</v>
      </c>
      <c r="O72" s="91" t="e">
        <f>O35</f>
        <v>#REF!</v>
      </c>
      <c r="P72" s="18" t="e">
        <f t="shared" si="107"/>
        <v>#REF!</v>
      </c>
      <c r="Q72" s="227" t="e">
        <f t="shared" si="96"/>
        <v>#REF!</v>
      </c>
      <c r="R72" s="102" t="e">
        <f t="shared" si="97"/>
        <v>#REF!</v>
      </c>
      <c r="S72" s="91">
        <f>S35</f>
        <v>0</v>
      </c>
      <c r="T72" s="18">
        <f t="shared" si="108"/>
        <v>0</v>
      </c>
      <c r="U72" s="91">
        <f>U35</f>
        <v>0</v>
      </c>
      <c r="V72" s="18">
        <f t="shared" si="109"/>
        <v>0</v>
      </c>
      <c r="W72" s="91">
        <f>W35</f>
        <v>0</v>
      </c>
      <c r="X72" s="18">
        <f t="shared" si="110"/>
        <v>0</v>
      </c>
      <c r="Y72" s="227">
        <f t="shared" si="98"/>
        <v>0</v>
      </c>
      <c r="Z72" s="102">
        <f t="shared" si="99"/>
        <v>0</v>
      </c>
    </row>
    <row r="73" spans="1:26" x14ac:dyDescent="0.25">
      <c r="A73" s="221" t="s">
        <v>210</v>
      </c>
      <c r="B73" s="219">
        <f>B38</f>
        <v>117</v>
      </c>
      <c r="C73" s="91">
        <f>C38</f>
        <v>271</v>
      </c>
      <c r="D73" s="18">
        <f t="shared" si="100"/>
        <v>2.3162393162393164</v>
      </c>
      <c r="E73" s="91" t="e">
        <f>E38</f>
        <v>#REF!</v>
      </c>
      <c r="F73" s="18" t="e">
        <f t="shared" si="101"/>
        <v>#REF!</v>
      </c>
      <c r="G73" s="91" t="e">
        <f>G38</f>
        <v>#REF!</v>
      </c>
      <c r="H73" s="18" t="e">
        <f t="shared" si="102"/>
        <v>#REF!</v>
      </c>
      <c r="I73" s="227" t="e">
        <f t="shared" si="103"/>
        <v>#REF!</v>
      </c>
      <c r="J73" s="102" t="e">
        <f t="shared" si="104"/>
        <v>#REF!</v>
      </c>
      <c r="K73" s="91" t="e">
        <f>K38</f>
        <v>#REF!</v>
      </c>
      <c r="L73" s="18" t="e">
        <f t="shared" si="105"/>
        <v>#REF!</v>
      </c>
      <c r="M73" s="91" t="e">
        <f>M38</f>
        <v>#REF!</v>
      </c>
      <c r="N73" s="18" t="e">
        <f t="shared" si="106"/>
        <v>#REF!</v>
      </c>
      <c r="O73" s="91" t="e">
        <f>O38</f>
        <v>#REF!</v>
      </c>
      <c r="P73" s="18" t="e">
        <f t="shared" si="107"/>
        <v>#REF!</v>
      </c>
      <c r="Q73" s="227" t="e">
        <f t="shared" si="96"/>
        <v>#REF!</v>
      </c>
      <c r="R73" s="102" t="e">
        <f t="shared" si="97"/>
        <v>#REF!</v>
      </c>
      <c r="S73" s="91">
        <f>S38</f>
        <v>0</v>
      </c>
      <c r="T73" s="18">
        <f t="shared" si="108"/>
        <v>0</v>
      </c>
      <c r="U73" s="91">
        <f>U38</f>
        <v>0</v>
      </c>
      <c r="V73" s="18">
        <f t="shared" si="109"/>
        <v>0</v>
      </c>
      <c r="W73" s="91">
        <f>W38</f>
        <v>0</v>
      </c>
      <c r="X73" s="18">
        <f t="shared" si="110"/>
        <v>0</v>
      </c>
      <c r="Y73" s="227">
        <f t="shared" si="98"/>
        <v>0</v>
      </c>
      <c r="Z73" s="102">
        <f t="shared" si="99"/>
        <v>0</v>
      </c>
    </row>
    <row r="74" spans="1:26" ht="15.75" thickBot="1" x14ac:dyDescent="0.3">
      <c r="A74" s="742" t="s">
        <v>211</v>
      </c>
      <c r="B74" s="222">
        <f>B41</f>
        <v>24</v>
      </c>
      <c r="C74" s="201">
        <f>C41</f>
        <v>12</v>
      </c>
      <c r="D74" s="203">
        <f t="shared" si="100"/>
        <v>0.5</v>
      </c>
      <c r="E74" s="201" t="e">
        <f>E41</f>
        <v>#REF!</v>
      </c>
      <c r="F74" s="203" t="e">
        <f t="shared" si="101"/>
        <v>#REF!</v>
      </c>
      <c r="G74" s="201" t="e">
        <f>G41</f>
        <v>#REF!</v>
      </c>
      <c r="H74" s="203" t="e">
        <f t="shared" si="102"/>
        <v>#REF!</v>
      </c>
      <c r="I74" s="228" t="e">
        <f t="shared" si="103"/>
        <v>#REF!</v>
      </c>
      <c r="J74" s="200" t="e">
        <f t="shared" si="104"/>
        <v>#REF!</v>
      </c>
      <c r="K74" s="201" t="e">
        <f>K41</f>
        <v>#REF!</v>
      </c>
      <c r="L74" s="203" t="e">
        <f t="shared" si="105"/>
        <v>#REF!</v>
      </c>
      <c r="M74" s="201" t="e">
        <f>M41</f>
        <v>#REF!</v>
      </c>
      <c r="N74" s="203" t="e">
        <f t="shared" si="106"/>
        <v>#REF!</v>
      </c>
      <c r="O74" s="201" t="e">
        <f>O41</f>
        <v>#REF!</v>
      </c>
      <c r="P74" s="203" t="e">
        <f t="shared" si="107"/>
        <v>#REF!</v>
      </c>
      <c r="Q74" s="228" t="e">
        <f t="shared" si="96"/>
        <v>#REF!</v>
      </c>
      <c r="R74" s="200" t="e">
        <f t="shared" si="97"/>
        <v>#REF!</v>
      </c>
      <c r="S74" s="201">
        <f>S41</f>
        <v>0</v>
      </c>
      <c r="T74" s="203">
        <f t="shared" si="108"/>
        <v>0</v>
      </c>
      <c r="U74" s="201">
        <f>U41</f>
        <v>0</v>
      </c>
      <c r="V74" s="203">
        <f t="shared" si="109"/>
        <v>0</v>
      </c>
      <c r="W74" s="201">
        <f>W41</f>
        <v>0</v>
      </c>
      <c r="X74" s="203">
        <f t="shared" si="110"/>
        <v>0</v>
      </c>
      <c r="Y74" s="228">
        <f t="shared" si="98"/>
        <v>0</v>
      </c>
      <c r="Z74" s="200">
        <f t="shared" si="99"/>
        <v>0</v>
      </c>
    </row>
    <row r="75" spans="1:26" ht="15.75" thickBot="1" x14ac:dyDescent="0.3">
      <c r="A75" s="743" t="s">
        <v>214</v>
      </c>
      <c r="B75" s="232">
        <f>SUM(B63:B74)</f>
        <v>875</v>
      </c>
      <c r="C75" s="225">
        <f>SUM(C63:C74)</f>
        <v>1421</v>
      </c>
      <c r="D75" s="223">
        <f>C75/$B75</f>
        <v>1.6240000000000001</v>
      </c>
      <c r="E75" s="225" t="e">
        <f>SUM(E63:E74)</f>
        <v>#REF!</v>
      </c>
      <c r="F75" s="223" t="e">
        <f>E75/$B75</f>
        <v>#REF!</v>
      </c>
      <c r="G75" s="225" t="e">
        <f>SUM(G63:G74)</f>
        <v>#REF!</v>
      </c>
      <c r="H75" s="223" t="e">
        <f>G75/$B75</f>
        <v>#REF!</v>
      </c>
      <c r="I75" s="226" t="e">
        <f>SUM(I63:I74)</f>
        <v>#REF!</v>
      </c>
      <c r="J75" s="224" t="e">
        <f>I75/($B75*3)</f>
        <v>#REF!</v>
      </c>
      <c r="K75" s="225" t="e">
        <f>SUM(K63:K74)</f>
        <v>#REF!</v>
      </c>
      <c r="L75" s="223" t="e">
        <f>K75/$B75</f>
        <v>#REF!</v>
      </c>
      <c r="M75" s="225" t="e">
        <f>SUM(M63:M74)</f>
        <v>#REF!</v>
      </c>
      <c r="N75" s="223" t="e">
        <f>M75/$B75</f>
        <v>#REF!</v>
      </c>
      <c r="O75" s="225" t="e">
        <f>SUM(O63:O74)</f>
        <v>#REF!</v>
      </c>
      <c r="P75" s="223" t="e">
        <f t="shared" si="107"/>
        <v>#REF!</v>
      </c>
      <c r="Q75" s="226" t="e">
        <f>SUM(Q63:Q74)</f>
        <v>#REF!</v>
      </c>
      <c r="R75" s="224" t="e">
        <f t="shared" si="97"/>
        <v>#REF!</v>
      </c>
      <c r="S75" s="225">
        <f>SUM(S63:S74)</f>
        <v>0</v>
      </c>
      <c r="T75" s="223">
        <f>S75/$B75</f>
        <v>0</v>
      </c>
      <c r="U75" s="225">
        <f>SUM(U63:U74)</f>
        <v>0</v>
      </c>
      <c r="V75" s="223">
        <f>U75/$B75</f>
        <v>0</v>
      </c>
      <c r="W75" s="225">
        <f>SUM(W63:W74)</f>
        <v>0</v>
      </c>
      <c r="X75" s="223">
        <f t="shared" si="110"/>
        <v>0</v>
      </c>
      <c r="Y75" s="226">
        <f>SUM(Y63:Y74)</f>
        <v>0</v>
      </c>
      <c r="Z75" s="224">
        <f t="shared" si="99"/>
        <v>0</v>
      </c>
    </row>
    <row r="78" spans="1:26" ht="15.75" x14ac:dyDescent="0.25">
      <c r="A78" s="1009" t="s">
        <v>267</v>
      </c>
      <c r="B78" s="1001"/>
      <c r="C78" s="1001"/>
      <c r="D78" s="1001"/>
      <c r="E78" s="1001"/>
      <c r="F78" s="1001"/>
      <c r="G78" s="1001"/>
      <c r="H78" s="1001"/>
      <c r="I78" s="1001"/>
      <c r="J78" s="1001"/>
      <c r="K78" s="1001"/>
      <c r="L78" s="1001"/>
      <c r="M78" s="1001"/>
      <c r="N78" s="1001"/>
      <c r="O78" s="1001"/>
      <c r="P78" s="1001"/>
      <c r="Q78" s="1001"/>
      <c r="R78" s="1001"/>
      <c r="S78" s="1001"/>
      <c r="T78" s="1001"/>
      <c r="U78" s="1001"/>
      <c r="V78" s="1001"/>
      <c r="W78" s="1001"/>
      <c r="X78" s="1001"/>
      <c r="Y78" s="1001"/>
      <c r="Z78" s="1001"/>
    </row>
    <row r="79" spans="1:26" ht="24.75" thickBot="1" x14ac:dyDescent="0.3">
      <c r="A79" s="213" t="s">
        <v>14</v>
      </c>
      <c r="B79" s="141" t="s">
        <v>15</v>
      </c>
      <c r="C79" s="207" t="str">
        <f>'Pque N Mundo I'!C8</f>
        <v>Real.</v>
      </c>
      <c r="D79" s="208" t="e">
        <f>'Pque N Mundo I'!#REF!</f>
        <v>#REF!</v>
      </c>
      <c r="E79" s="207" t="e">
        <f>'Pque N Mundo I'!#REF!</f>
        <v>#REF!</v>
      </c>
      <c r="F79" s="208" t="e">
        <f>'Pque N Mundo I'!#REF!</f>
        <v>#REF!</v>
      </c>
      <c r="G79" s="207" t="e">
        <f>'Pque N Mundo I'!#REF!</f>
        <v>#REF!</v>
      </c>
      <c r="H79" s="208" t="e">
        <f>'Pque N Mundo I'!#REF!</f>
        <v>#REF!</v>
      </c>
      <c r="I79" s="86" t="e">
        <f>'Pque N Mundo I'!#REF!</f>
        <v>#REF!</v>
      </c>
      <c r="J79" s="12" t="s">
        <v>192</v>
      </c>
      <c r="K79" s="207" t="e">
        <f>'Pque N Mundo I'!#REF!</f>
        <v>#REF!</v>
      </c>
      <c r="L79" s="208" t="e">
        <f>'Pque N Mundo I'!#REF!</f>
        <v>#REF!</v>
      </c>
      <c r="M79" s="209" t="e">
        <f>'Pque N Mundo I'!#REF!</f>
        <v>#REF!</v>
      </c>
      <c r="N79" s="210" t="e">
        <f>'Pque N Mundo I'!#REF!</f>
        <v>#REF!</v>
      </c>
      <c r="O79" s="209" t="e">
        <f>'Pque N Mundo I'!#REF!</f>
        <v>#REF!</v>
      </c>
      <c r="P79" s="210" t="e">
        <f>'Pque N Mundo I'!#REF!</f>
        <v>#REF!</v>
      </c>
      <c r="Q79" s="86" t="e">
        <f>'Pque N Mundo I'!#REF!</f>
        <v>#REF!</v>
      </c>
      <c r="R79" s="12" t="s">
        <v>192</v>
      </c>
      <c r="S79" s="207" t="e">
        <f>'Pque N Mundo I'!#REF!</f>
        <v>#REF!</v>
      </c>
      <c r="T79" s="208" t="e">
        <f>'Pque N Mundo I'!#REF!</f>
        <v>#REF!</v>
      </c>
      <c r="U79" s="209" t="e">
        <f>'Pque N Mundo I'!#REF!</f>
        <v>#REF!</v>
      </c>
      <c r="V79" s="210" t="e">
        <f>'Pque N Mundo I'!#REF!</f>
        <v>#REF!</v>
      </c>
      <c r="W79" s="209" t="e">
        <f>'Pque N Mundo I'!#REF!</f>
        <v>#REF!</v>
      </c>
      <c r="X79" s="210" t="e">
        <f>'Pque N Mundo I'!#REF!</f>
        <v>#REF!</v>
      </c>
      <c r="Y79" s="86" t="e">
        <f>'Pque N Mundo I'!#REF!</f>
        <v>#REF!</v>
      </c>
      <c r="Z79" s="12" t="s">
        <v>192</v>
      </c>
    </row>
    <row r="80" spans="1:26" ht="15.75" thickTop="1" x14ac:dyDescent="0.25">
      <c r="A80" s="215" t="s">
        <v>52</v>
      </c>
      <c r="B80" s="76">
        <f>'CEO II VG'!B10</f>
        <v>160</v>
      </c>
      <c r="C80" s="91">
        <f>'CEO II VG'!C10</f>
        <v>140</v>
      </c>
      <c r="D80" s="18">
        <f>C80/$B80</f>
        <v>0.875</v>
      </c>
      <c r="E80" s="91" t="e">
        <f>'CEO II VG'!#REF!</f>
        <v>#REF!</v>
      </c>
      <c r="F80" s="18" t="e">
        <f>E80/$B80</f>
        <v>#REF!</v>
      </c>
      <c r="G80" s="91" t="e">
        <f>'CEO II VG'!#REF!</f>
        <v>#REF!</v>
      </c>
      <c r="H80" s="18" t="e">
        <f>G80/$B80</f>
        <v>#REF!</v>
      </c>
      <c r="I80" s="68" t="e">
        <f t="shared" ref="I80:I88" si="111">SUM(C80,E80,G80)</f>
        <v>#REF!</v>
      </c>
      <c r="J80" s="102" t="e">
        <f t="shared" ref="J80:J88" si="112">I80/($B80*3)</f>
        <v>#REF!</v>
      </c>
      <c r="K80" s="91" t="e">
        <f>'CEO II VG'!#REF!</f>
        <v>#REF!</v>
      </c>
      <c r="L80" s="18" t="e">
        <f>K80/$B80</f>
        <v>#REF!</v>
      </c>
      <c r="M80" s="91" t="e">
        <f>'CEO II VG'!#REF!</f>
        <v>#REF!</v>
      </c>
      <c r="N80" s="18" t="e">
        <f>M80/$B80</f>
        <v>#REF!</v>
      </c>
      <c r="O80" s="91" t="e">
        <f>'CEO II VG'!#REF!</f>
        <v>#REF!</v>
      </c>
      <c r="P80" s="18" t="e">
        <f>O80/$B80</f>
        <v>#REF!</v>
      </c>
      <c r="Q80" s="68" t="e">
        <f t="shared" ref="Q80:Q88" si="113">SUM(K80,M80,O80)</f>
        <v>#REF!</v>
      </c>
      <c r="R80" s="102" t="e">
        <f t="shared" ref="R80:R88" si="114">Q80/($B80*3)</f>
        <v>#REF!</v>
      </c>
      <c r="S80" s="91" t="e">
        <f>'CEO II VG'!#REF!</f>
        <v>#REF!</v>
      </c>
      <c r="T80" s="18" t="e">
        <f>S80/$B80</f>
        <v>#REF!</v>
      </c>
      <c r="U80" s="91" t="e">
        <f>'CEO II VG'!#REF!</f>
        <v>#REF!</v>
      </c>
      <c r="V80" s="18" t="e">
        <f>U80/$B80</f>
        <v>#REF!</v>
      </c>
      <c r="W80" s="91" t="e">
        <f>'CEO II VG'!#REF!</f>
        <v>#REF!</v>
      </c>
      <c r="X80" s="18" t="e">
        <f>W80/$B80</f>
        <v>#REF!</v>
      </c>
      <c r="Y80" s="68" t="e">
        <f t="shared" ref="Y80:Y88" si="115">SUM(S80,U80,W80)</f>
        <v>#REF!</v>
      </c>
      <c r="Z80" s="102" t="e">
        <f t="shared" ref="Z80:Z88" si="116">Y80/($B80*3)</f>
        <v>#REF!</v>
      </c>
    </row>
    <row r="81" spans="1:26" x14ac:dyDescent="0.25">
      <c r="A81" s="216" t="s">
        <v>53</v>
      </c>
      <c r="B81" s="146">
        <f>'CEO II VG'!B9</f>
        <v>44</v>
      </c>
      <c r="C81" s="92">
        <f>'CEO II VG'!C9</f>
        <v>65</v>
      </c>
      <c r="D81" s="18" t="s">
        <v>186</v>
      </c>
      <c r="E81" s="92" t="e">
        <f>'CEO II VG'!#REF!</f>
        <v>#REF!</v>
      </c>
      <c r="F81" s="18" t="s">
        <v>186</v>
      </c>
      <c r="G81" s="92" t="e">
        <f>'CEO II VG'!#REF!</f>
        <v>#REF!</v>
      </c>
      <c r="H81" s="18" t="s">
        <v>186</v>
      </c>
      <c r="I81" s="94" t="e">
        <f t="shared" si="111"/>
        <v>#REF!</v>
      </c>
      <c r="J81" s="102" t="e">
        <f t="shared" si="112"/>
        <v>#REF!</v>
      </c>
      <c r="K81" s="92" t="e">
        <f>'CEO II VG'!#REF!</f>
        <v>#REF!</v>
      </c>
      <c r="L81" s="18" t="s">
        <v>186</v>
      </c>
      <c r="M81" s="92" t="e">
        <f>'CEO II VG'!#REF!</f>
        <v>#REF!</v>
      </c>
      <c r="N81" s="18" t="s">
        <v>186</v>
      </c>
      <c r="O81" s="92" t="e">
        <f>'CEO II VG'!#REF!</f>
        <v>#REF!</v>
      </c>
      <c r="P81" s="18" t="s">
        <v>186</v>
      </c>
      <c r="Q81" s="94" t="e">
        <f t="shared" si="113"/>
        <v>#REF!</v>
      </c>
      <c r="R81" s="102" t="e">
        <f t="shared" si="114"/>
        <v>#REF!</v>
      </c>
      <c r="S81" s="92" t="e">
        <f>'CEO II VG'!#REF!</f>
        <v>#REF!</v>
      </c>
      <c r="T81" s="18" t="e">
        <f>S81/$B81</f>
        <v>#REF!</v>
      </c>
      <c r="U81" s="92" t="e">
        <f>'CEO II VG'!#REF!</f>
        <v>#REF!</v>
      </c>
      <c r="V81" s="18" t="e">
        <f>U81/$B81</f>
        <v>#REF!</v>
      </c>
      <c r="W81" s="92" t="e">
        <f>'CEO II VG'!#REF!</f>
        <v>#REF!</v>
      </c>
      <c r="X81" s="18" t="e">
        <f>W81/$B81</f>
        <v>#REF!</v>
      </c>
      <c r="Y81" s="94" t="e">
        <f t="shared" si="115"/>
        <v>#REF!</v>
      </c>
      <c r="Z81" s="102" t="e">
        <f t="shared" si="116"/>
        <v>#REF!</v>
      </c>
    </row>
    <row r="82" spans="1:26" x14ac:dyDescent="0.25">
      <c r="A82" s="216" t="s">
        <v>54</v>
      </c>
      <c r="B82" s="78">
        <f>'CEO II VG'!B11</f>
        <v>120</v>
      </c>
      <c r="C82" s="92">
        <f>'CEO II VG'!C11</f>
        <v>250</v>
      </c>
      <c r="D82" s="18">
        <f t="shared" ref="D82:D88" si="117">C82/$B82</f>
        <v>2.0833333333333335</v>
      </c>
      <c r="E82" s="92" t="e">
        <f>'CEO II VG'!#REF!</f>
        <v>#REF!</v>
      </c>
      <c r="F82" s="18" t="e">
        <f t="shared" ref="F82:F88" si="118">E82/$B82</f>
        <v>#REF!</v>
      </c>
      <c r="G82" s="92" t="e">
        <f>'CEO II VG'!#REF!</f>
        <v>#REF!</v>
      </c>
      <c r="H82" s="18" t="e">
        <f t="shared" ref="H82:H88" si="119">G82/$B82</f>
        <v>#REF!</v>
      </c>
      <c r="I82" s="94" t="e">
        <f t="shared" si="111"/>
        <v>#REF!</v>
      </c>
      <c r="J82" s="102" t="e">
        <f t="shared" si="112"/>
        <v>#REF!</v>
      </c>
      <c r="K82" s="92" t="e">
        <f>'CEO II VG'!#REF!</f>
        <v>#REF!</v>
      </c>
      <c r="L82" s="18" t="e">
        <f t="shared" ref="L82:L88" si="120">K82/$B82</f>
        <v>#REF!</v>
      </c>
      <c r="M82" s="92" t="e">
        <f>'CEO II VG'!#REF!</f>
        <v>#REF!</v>
      </c>
      <c r="N82" s="18" t="e">
        <f t="shared" ref="N82:N88" si="121">M82/$B82</f>
        <v>#REF!</v>
      </c>
      <c r="O82" s="92" t="e">
        <f>'CEO II VG'!#REF!</f>
        <v>#REF!</v>
      </c>
      <c r="P82" s="18" t="e">
        <f t="shared" ref="P82:P88" si="122">O82/$B82</f>
        <v>#REF!</v>
      </c>
      <c r="Q82" s="94" t="e">
        <f t="shared" si="113"/>
        <v>#REF!</v>
      </c>
      <c r="R82" s="102" t="e">
        <f t="shared" si="114"/>
        <v>#REF!</v>
      </c>
      <c r="S82" s="92" t="e">
        <f>'CEO II VG'!#REF!</f>
        <v>#REF!</v>
      </c>
      <c r="T82" s="18" t="e">
        <f t="shared" ref="T82:T88" si="123">S82/$B82</f>
        <v>#REF!</v>
      </c>
      <c r="U82" s="92" t="e">
        <f>'CEO II VG'!#REF!</f>
        <v>#REF!</v>
      </c>
      <c r="V82" s="18" t="e">
        <f t="shared" ref="V82:V88" si="124">U82/$B82</f>
        <v>#REF!</v>
      </c>
      <c r="W82" s="92" t="e">
        <f>'CEO II VG'!#REF!</f>
        <v>#REF!</v>
      </c>
      <c r="X82" s="18" t="e">
        <f t="shared" ref="X82:X88" si="125">W82/$B82</f>
        <v>#REF!</v>
      </c>
      <c r="Y82" s="94" t="e">
        <f t="shared" si="115"/>
        <v>#REF!</v>
      </c>
      <c r="Z82" s="102" t="e">
        <f t="shared" si="116"/>
        <v>#REF!</v>
      </c>
    </row>
    <row r="83" spans="1:26" x14ac:dyDescent="0.25">
      <c r="A83" s="216" t="s">
        <v>55</v>
      </c>
      <c r="B83" s="78">
        <f>'CEO II VG'!B12</f>
        <v>108</v>
      </c>
      <c r="C83" s="92">
        <f>'CEO II VG'!C12</f>
        <v>79</v>
      </c>
      <c r="D83" s="18">
        <f t="shared" si="117"/>
        <v>0.73148148148148151</v>
      </c>
      <c r="E83" s="92" t="e">
        <f>'CEO II VG'!#REF!</f>
        <v>#REF!</v>
      </c>
      <c r="F83" s="18" t="e">
        <f t="shared" si="118"/>
        <v>#REF!</v>
      </c>
      <c r="G83" s="92" t="e">
        <f>'CEO II VG'!#REF!</f>
        <v>#REF!</v>
      </c>
      <c r="H83" s="18" t="e">
        <f t="shared" si="119"/>
        <v>#REF!</v>
      </c>
      <c r="I83" s="94" t="e">
        <f t="shared" si="111"/>
        <v>#REF!</v>
      </c>
      <c r="J83" s="102" t="e">
        <f t="shared" si="112"/>
        <v>#REF!</v>
      </c>
      <c r="K83" s="92" t="e">
        <f>'CEO II VG'!#REF!</f>
        <v>#REF!</v>
      </c>
      <c r="L83" s="18" t="e">
        <f t="shared" si="120"/>
        <v>#REF!</v>
      </c>
      <c r="M83" s="92" t="e">
        <f>'CEO II VG'!#REF!</f>
        <v>#REF!</v>
      </c>
      <c r="N83" s="18" t="e">
        <f t="shared" si="121"/>
        <v>#REF!</v>
      </c>
      <c r="O83" s="92" t="e">
        <f>'CEO II VG'!#REF!</f>
        <v>#REF!</v>
      </c>
      <c r="P83" s="18" t="e">
        <f t="shared" si="122"/>
        <v>#REF!</v>
      </c>
      <c r="Q83" s="94" t="e">
        <f t="shared" si="113"/>
        <v>#REF!</v>
      </c>
      <c r="R83" s="102" t="e">
        <f t="shared" si="114"/>
        <v>#REF!</v>
      </c>
      <c r="S83" s="92" t="e">
        <f>'CEO II VG'!#REF!</f>
        <v>#REF!</v>
      </c>
      <c r="T83" s="18" t="e">
        <f t="shared" si="123"/>
        <v>#REF!</v>
      </c>
      <c r="U83" s="92" t="e">
        <f>'CEO II VG'!#REF!</f>
        <v>#REF!</v>
      </c>
      <c r="V83" s="18" t="e">
        <f t="shared" si="124"/>
        <v>#REF!</v>
      </c>
      <c r="W83" s="92" t="e">
        <f>'CEO II VG'!#REF!</f>
        <v>#REF!</v>
      </c>
      <c r="X83" s="18" t="e">
        <f t="shared" si="125"/>
        <v>#REF!</v>
      </c>
      <c r="Y83" s="94" t="e">
        <f t="shared" si="115"/>
        <v>#REF!</v>
      </c>
      <c r="Z83" s="102" t="e">
        <f t="shared" si="116"/>
        <v>#REF!</v>
      </c>
    </row>
    <row r="84" spans="1:26" x14ac:dyDescent="0.25">
      <c r="A84" s="216" t="s">
        <v>56</v>
      </c>
      <c r="B84" s="78">
        <f>'CEO II VG'!B13</f>
        <v>80</v>
      </c>
      <c r="C84" s="92">
        <f>'CEO II VG'!C13</f>
        <v>0</v>
      </c>
      <c r="D84" s="18">
        <f t="shared" si="117"/>
        <v>0</v>
      </c>
      <c r="E84" s="92" t="e">
        <f>'CEO II VG'!#REF!</f>
        <v>#REF!</v>
      </c>
      <c r="F84" s="18" t="e">
        <f t="shared" si="118"/>
        <v>#REF!</v>
      </c>
      <c r="G84" s="92" t="e">
        <f>'CEO II VG'!#REF!</f>
        <v>#REF!</v>
      </c>
      <c r="H84" s="18" t="e">
        <f t="shared" si="119"/>
        <v>#REF!</v>
      </c>
      <c r="I84" s="94" t="e">
        <f t="shared" si="111"/>
        <v>#REF!</v>
      </c>
      <c r="J84" s="102" t="e">
        <f t="shared" si="112"/>
        <v>#REF!</v>
      </c>
      <c r="K84" s="92" t="e">
        <f>'CEO II VG'!#REF!</f>
        <v>#REF!</v>
      </c>
      <c r="L84" s="18" t="e">
        <f t="shared" si="120"/>
        <v>#REF!</v>
      </c>
      <c r="M84" s="92" t="e">
        <f>'CEO II VG'!#REF!</f>
        <v>#REF!</v>
      </c>
      <c r="N84" s="18" t="e">
        <f t="shared" si="121"/>
        <v>#REF!</v>
      </c>
      <c r="O84" s="92" t="e">
        <f>'CEO II VG'!#REF!</f>
        <v>#REF!</v>
      </c>
      <c r="P84" s="18" t="e">
        <f t="shared" si="122"/>
        <v>#REF!</v>
      </c>
      <c r="Q84" s="94" t="e">
        <f t="shared" si="113"/>
        <v>#REF!</v>
      </c>
      <c r="R84" s="102" t="e">
        <f t="shared" si="114"/>
        <v>#REF!</v>
      </c>
      <c r="S84" s="92" t="e">
        <f>'CEO II VG'!#REF!</f>
        <v>#REF!</v>
      </c>
      <c r="T84" s="18" t="e">
        <f t="shared" si="123"/>
        <v>#REF!</v>
      </c>
      <c r="U84" s="92" t="e">
        <f>'CEO II VG'!#REF!</f>
        <v>#REF!</v>
      </c>
      <c r="V84" s="18" t="e">
        <f t="shared" si="124"/>
        <v>#REF!</v>
      </c>
      <c r="W84" s="92" t="e">
        <f>'CEO II VG'!#REF!</f>
        <v>#REF!</v>
      </c>
      <c r="X84" s="18" t="e">
        <f t="shared" si="125"/>
        <v>#REF!</v>
      </c>
      <c r="Y84" s="94" t="e">
        <f t="shared" si="115"/>
        <v>#REF!</v>
      </c>
      <c r="Z84" s="102" t="e">
        <f t="shared" si="116"/>
        <v>#REF!</v>
      </c>
    </row>
    <row r="85" spans="1:26" x14ac:dyDescent="0.25">
      <c r="A85" s="217" t="s">
        <v>57</v>
      </c>
      <c r="B85" s="78">
        <f>'CEO II VG'!B15</f>
        <v>63</v>
      </c>
      <c r="C85" s="92">
        <f>'CEO II VG'!C15</f>
        <v>45</v>
      </c>
      <c r="D85" s="18">
        <f t="shared" si="117"/>
        <v>0.7142857142857143</v>
      </c>
      <c r="E85" s="92" t="e">
        <f>'CEO II VG'!#REF!</f>
        <v>#REF!</v>
      </c>
      <c r="F85" s="18" t="e">
        <f t="shared" si="118"/>
        <v>#REF!</v>
      </c>
      <c r="G85" s="92" t="e">
        <f>'CEO II VG'!#REF!</f>
        <v>#REF!</v>
      </c>
      <c r="H85" s="18" t="e">
        <f t="shared" si="119"/>
        <v>#REF!</v>
      </c>
      <c r="I85" s="94" t="e">
        <f t="shared" si="111"/>
        <v>#REF!</v>
      </c>
      <c r="J85" s="102" t="e">
        <f t="shared" si="112"/>
        <v>#REF!</v>
      </c>
      <c r="K85" s="92" t="e">
        <f>'CEO II VG'!#REF!</f>
        <v>#REF!</v>
      </c>
      <c r="L85" s="18" t="e">
        <f t="shared" si="120"/>
        <v>#REF!</v>
      </c>
      <c r="M85" s="92" t="e">
        <f>'CEO II VG'!#REF!</f>
        <v>#REF!</v>
      </c>
      <c r="N85" s="18" t="e">
        <f t="shared" si="121"/>
        <v>#REF!</v>
      </c>
      <c r="O85" s="92" t="e">
        <f>'CEO II VG'!#REF!</f>
        <v>#REF!</v>
      </c>
      <c r="P85" s="18" t="e">
        <f t="shared" si="122"/>
        <v>#REF!</v>
      </c>
      <c r="Q85" s="94" t="e">
        <f t="shared" si="113"/>
        <v>#REF!</v>
      </c>
      <c r="R85" s="102" t="e">
        <f t="shared" si="114"/>
        <v>#REF!</v>
      </c>
      <c r="S85" s="92" t="e">
        <f>'CEO II VG'!#REF!</f>
        <v>#REF!</v>
      </c>
      <c r="T85" s="18" t="e">
        <f t="shared" si="123"/>
        <v>#REF!</v>
      </c>
      <c r="U85" s="92" t="e">
        <f>'CEO II VG'!#REF!</f>
        <v>#REF!</v>
      </c>
      <c r="V85" s="18" t="e">
        <f t="shared" si="124"/>
        <v>#REF!</v>
      </c>
      <c r="W85" s="92" t="e">
        <f>'CEO II VG'!#REF!</f>
        <v>#REF!</v>
      </c>
      <c r="X85" s="18" t="e">
        <f t="shared" si="125"/>
        <v>#REF!</v>
      </c>
      <c r="Y85" s="94" t="e">
        <f t="shared" si="115"/>
        <v>#REF!</v>
      </c>
      <c r="Z85" s="102" t="e">
        <f t="shared" si="116"/>
        <v>#REF!</v>
      </c>
    </row>
    <row r="86" spans="1:26" ht="28.5" customHeight="1" x14ac:dyDescent="0.25">
      <c r="A86" s="217" t="s">
        <v>402</v>
      </c>
      <c r="B86" s="78">
        <f>'CEO II VG'!B16</f>
        <v>10</v>
      </c>
      <c r="C86" s="92">
        <f>'CEO II VG'!C16</f>
        <v>16</v>
      </c>
      <c r="D86" s="18">
        <f t="shared" si="117"/>
        <v>1.6</v>
      </c>
      <c r="E86" s="92" t="e">
        <f>'CEO II VG'!#REF!</f>
        <v>#REF!</v>
      </c>
      <c r="F86" s="18" t="e">
        <f t="shared" si="118"/>
        <v>#REF!</v>
      </c>
      <c r="G86" s="92" t="e">
        <f>'CEO II VG'!#REF!</f>
        <v>#REF!</v>
      </c>
      <c r="H86" s="18" t="e">
        <f t="shared" si="119"/>
        <v>#REF!</v>
      </c>
      <c r="I86" s="94" t="e">
        <f t="shared" si="111"/>
        <v>#REF!</v>
      </c>
      <c r="J86" s="102" t="e">
        <f t="shared" si="112"/>
        <v>#REF!</v>
      </c>
      <c r="K86" s="92" t="e">
        <f>'CEO II VG'!#REF!</f>
        <v>#REF!</v>
      </c>
      <c r="L86" s="18" t="e">
        <f t="shared" si="120"/>
        <v>#REF!</v>
      </c>
      <c r="M86" s="92" t="e">
        <f>'CEO II VG'!#REF!</f>
        <v>#REF!</v>
      </c>
      <c r="N86" s="18" t="e">
        <f t="shared" si="121"/>
        <v>#REF!</v>
      </c>
      <c r="O86" s="92" t="e">
        <f>'CEO II VG'!#REF!</f>
        <v>#REF!</v>
      </c>
      <c r="P86" s="18" t="e">
        <f t="shared" si="122"/>
        <v>#REF!</v>
      </c>
      <c r="Q86" s="94" t="e">
        <f t="shared" si="113"/>
        <v>#REF!</v>
      </c>
      <c r="R86" s="102" t="e">
        <f t="shared" si="114"/>
        <v>#REF!</v>
      </c>
      <c r="S86" s="92" t="e">
        <f>'CEO II VG'!#REF!</f>
        <v>#REF!</v>
      </c>
      <c r="T86" s="18" t="e">
        <f t="shared" si="123"/>
        <v>#REF!</v>
      </c>
      <c r="U86" s="92" t="e">
        <f>'CEO II VG'!#REF!</f>
        <v>#REF!</v>
      </c>
      <c r="V86" s="18" t="e">
        <f t="shared" si="124"/>
        <v>#REF!</v>
      </c>
      <c r="W86" s="92" t="e">
        <f>'CEO II VG'!#REF!</f>
        <v>#REF!</v>
      </c>
      <c r="X86" s="18" t="e">
        <f t="shared" si="125"/>
        <v>#REF!</v>
      </c>
      <c r="Y86" s="94" t="e">
        <f t="shared" si="115"/>
        <v>#REF!</v>
      </c>
      <c r="Z86" s="102" t="e">
        <f t="shared" si="116"/>
        <v>#REF!</v>
      </c>
    </row>
    <row r="87" spans="1:26" ht="24.75" thickBot="1" x14ac:dyDescent="0.3">
      <c r="A87" s="744" t="s">
        <v>59</v>
      </c>
      <c r="B87" s="745" t="e">
        <f>'CEO II VG'!#REF!</f>
        <v>#REF!</v>
      </c>
      <c r="C87" s="746" t="e">
        <f>'CEO II VG'!#REF!</f>
        <v>#REF!</v>
      </c>
      <c r="D87" s="736" t="e">
        <f t="shared" si="117"/>
        <v>#REF!</v>
      </c>
      <c r="E87" s="746" t="e">
        <f>'CEO II VG'!#REF!</f>
        <v>#REF!</v>
      </c>
      <c r="F87" s="736" t="e">
        <f t="shared" si="118"/>
        <v>#REF!</v>
      </c>
      <c r="G87" s="746" t="e">
        <f>'CEO II VG'!#REF!</f>
        <v>#REF!</v>
      </c>
      <c r="H87" s="736" t="e">
        <f t="shared" si="119"/>
        <v>#REF!</v>
      </c>
      <c r="I87" s="737" t="e">
        <f t="shared" si="111"/>
        <v>#REF!</v>
      </c>
      <c r="J87" s="738" t="e">
        <f t="shared" si="112"/>
        <v>#REF!</v>
      </c>
      <c r="K87" s="746" t="e">
        <f>'CEO II VG'!#REF!</f>
        <v>#REF!</v>
      </c>
      <c r="L87" s="736" t="e">
        <f t="shared" si="120"/>
        <v>#REF!</v>
      </c>
      <c r="M87" s="746" t="e">
        <f>'CEO II VG'!#REF!</f>
        <v>#REF!</v>
      </c>
      <c r="N87" s="736" t="e">
        <f t="shared" si="121"/>
        <v>#REF!</v>
      </c>
      <c r="O87" s="746" t="e">
        <f>'CEO II VG'!#REF!</f>
        <v>#REF!</v>
      </c>
      <c r="P87" s="736" t="e">
        <f t="shared" si="122"/>
        <v>#REF!</v>
      </c>
      <c r="Q87" s="737" t="e">
        <f t="shared" si="113"/>
        <v>#REF!</v>
      </c>
      <c r="R87" s="738" t="e">
        <f t="shared" si="114"/>
        <v>#REF!</v>
      </c>
      <c r="S87" s="746" t="e">
        <f>'CEO II VG'!#REF!</f>
        <v>#REF!</v>
      </c>
      <c r="T87" s="736" t="e">
        <f t="shared" si="123"/>
        <v>#REF!</v>
      </c>
      <c r="U87" s="746" t="e">
        <f>'CEO II VG'!#REF!</f>
        <v>#REF!</v>
      </c>
      <c r="V87" s="736" t="e">
        <f t="shared" si="124"/>
        <v>#REF!</v>
      </c>
      <c r="W87" s="746" t="e">
        <f>'CEO II VG'!#REF!</f>
        <v>#REF!</v>
      </c>
      <c r="X87" s="736" t="e">
        <f t="shared" si="125"/>
        <v>#REF!</v>
      </c>
      <c r="Y87" s="737" t="e">
        <f t="shared" si="115"/>
        <v>#REF!</v>
      </c>
      <c r="Z87" s="738" t="e">
        <f t="shared" si="116"/>
        <v>#REF!</v>
      </c>
    </row>
    <row r="88" spans="1:26" ht="15.75" thickBot="1" x14ac:dyDescent="0.3">
      <c r="A88" s="747" t="s">
        <v>7</v>
      </c>
      <c r="B88" s="748" t="e">
        <f>SUM(B80:B87)</f>
        <v>#REF!</v>
      </c>
      <c r="C88" s="360" t="e">
        <f>SUM(C80:C87)</f>
        <v>#REF!</v>
      </c>
      <c r="D88" s="223" t="e">
        <f t="shared" si="117"/>
        <v>#REF!</v>
      </c>
      <c r="E88" s="360" t="e">
        <f>SUM(E80:E87)</f>
        <v>#REF!</v>
      </c>
      <c r="F88" s="223" t="e">
        <f t="shared" si="118"/>
        <v>#REF!</v>
      </c>
      <c r="G88" s="360" t="e">
        <f>SUM(G80:G87)</f>
        <v>#REF!</v>
      </c>
      <c r="H88" s="223" t="e">
        <f t="shared" si="119"/>
        <v>#REF!</v>
      </c>
      <c r="I88" s="559" t="e">
        <f t="shared" si="111"/>
        <v>#REF!</v>
      </c>
      <c r="J88" s="224" t="e">
        <f t="shared" si="112"/>
        <v>#REF!</v>
      </c>
      <c r="K88" s="360" t="e">
        <f>SUM(K80:K87)</f>
        <v>#REF!</v>
      </c>
      <c r="L88" s="223" t="e">
        <f t="shared" si="120"/>
        <v>#REF!</v>
      </c>
      <c r="M88" s="360" t="e">
        <f t="shared" ref="M88" si="126">SUM(M80:M87)</f>
        <v>#REF!</v>
      </c>
      <c r="N88" s="223" t="e">
        <f t="shared" si="121"/>
        <v>#REF!</v>
      </c>
      <c r="O88" s="360" t="e">
        <f t="shared" ref="O88" si="127">SUM(O80:O87)</f>
        <v>#REF!</v>
      </c>
      <c r="P88" s="223" t="e">
        <f t="shared" si="122"/>
        <v>#REF!</v>
      </c>
      <c r="Q88" s="559" t="e">
        <f t="shared" si="113"/>
        <v>#REF!</v>
      </c>
      <c r="R88" s="224" t="e">
        <f t="shared" si="114"/>
        <v>#REF!</v>
      </c>
      <c r="S88" s="360" t="e">
        <f>SUM(S80:S87)</f>
        <v>#REF!</v>
      </c>
      <c r="T88" s="223" t="e">
        <f t="shared" si="123"/>
        <v>#REF!</v>
      </c>
      <c r="U88" s="360" t="e">
        <f t="shared" ref="U88" si="128">SUM(U80:U87)</f>
        <v>#REF!</v>
      </c>
      <c r="V88" s="223" t="e">
        <f t="shared" si="124"/>
        <v>#REF!</v>
      </c>
      <c r="W88" s="360" t="e">
        <f t="shared" ref="W88" si="129">SUM(W80:W87)</f>
        <v>#REF!</v>
      </c>
      <c r="X88" s="223" t="e">
        <f t="shared" si="125"/>
        <v>#REF!</v>
      </c>
      <c r="Y88" s="559" t="e">
        <f t="shared" si="115"/>
        <v>#REF!</v>
      </c>
      <c r="Z88" s="224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40"/>
    <col min="4" max="4" width="7.42578125" style="140" customWidth="1"/>
    <col min="6" max="6" width="7.42578125" style="140" customWidth="1"/>
    <col min="8" max="8" width="7.42578125" style="140" customWidth="1"/>
    <col min="10" max="10" width="8.85546875" style="140" customWidth="1"/>
    <col min="12" max="12" width="7.42578125" style="140" customWidth="1"/>
    <col min="14" max="14" width="7.42578125" style="140" customWidth="1"/>
    <col min="16" max="16" width="7.42578125" style="140" customWidth="1"/>
    <col min="18" max="18" width="9.140625" style="140"/>
    <col min="19" max="19" width="0" hidden="1" customWidth="1"/>
  </cols>
  <sheetData>
    <row r="1" spans="1:19" ht="18" x14ac:dyDescent="0.35">
      <c r="A1" s="973" t="s">
        <v>392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</row>
    <row r="2" spans="1:19" ht="18" x14ac:dyDescent="0.35">
      <c r="A2" s="973" t="s">
        <v>184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973"/>
    </row>
    <row r="3" spans="1:19" x14ac:dyDescent="0.25">
      <c r="A3" s="89" t="s">
        <v>185</v>
      </c>
    </row>
    <row r="4" spans="1:19" ht="15.75" x14ac:dyDescent="0.25">
      <c r="A4" s="1000" t="s">
        <v>200</v>
      </c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1001"/>
      <c r="S4" s="1001"/>
    </row>
    <row r="5" spans="1:19" ht="24.75" thickBot="1" x14ac:dyDescent="0.3">
      <c r="A5" s="74" t="s">
        <v>14</v>
      </c>
      <c r="B5" s="141" t="s">
        <v>15</v>
      </c>
      <c r="C5" s="74" t="str">
        <f>'Pque N Mundo I'!C8</f>
        <v>Real.</v>
      </c>
      <c r="D5" s="75" t="e">
        <f>'Pque N Mundo I'!#REF!</f>
        <v>#REF!</v>
      </c>
      <c r="E5" s="74" t="e">
        <f>'Pque N Mundo I'!#REF!</f>
        <v>#REF!</v>
      </c>
      <c r="F5" s="75" t="e">
        <f>'Pque N Mundo I'!#REF!</f>
        <v>#REF!</v>
      </c>
      <c r="G5" s="74" t="e">
        <f>'Pque N Mundo I'!#REF!</f>
        <v>#REF!</v>
      </c>
      <c r="H5" s="142" t="e">
        <f>'Pque N Mundo I'!#REF!</f>
        <v>#REF!</v>
      </c>
      <c r="I5" s="86" t="e">
        <f>'Pque N Mundo I'!#REF!</f>
        <v>#REF!</v>
      </c>
      <c r="J5" s="12" t="e">
        <f>'Pque N Mundo I'!#REF!</f>
        <v>#REF!</v>
      </c>
      <c r="K5" s="74" t="e">
        <f>'Pque N Mundo I'!#REF!</f>
        <v>#REF!</v>
      </c>
      <c r="L5" s="142" t="e">
        <f>'Pque N Mundo I'!#REF!</f>
        <v>#REF!</v>
      </c>
      <c r="M5" s="13" t="e">
        <f>'Pque N Mundo I'!#REF!</f>
        <v>#REF!</v>
      </c>
      <c r="N5" s="14" t="e">
        <f>'Pque N Mundo I'!#REF!</f>
        <v>#REF!</v>
      </c>
      <c r="O5" s="13" t="e">
        <f>'Pque N Mundo I'!#REF!</f>
        <v>#REF!</v>
      </c>
      <c r="P5" s="14" t="e">
        <f>'Pque N Mundo I'!#REF!</f>
        <v>#REF!</v>
      </c>
      <c r="Q5" s="86" t="e">
        <f>'Pque N Mundo I'!#REF!</f>
        <v>#REF!</v>
      </c>
      <c r="R5" s="12" t="e">
        <f>'Pque N Mundo I'!#REF!</f>
        <v>#REF!</v>
      </c>
      <c r="S5" s="13" t="s">
        <v>6</v>
      </c>
    </row>
    <row r="6" spans="1:19" ht="15.75" thickTop="1" x14ac:dyDescent="0.25">
      <c r="A6" s="77" t="s">
        <v>390</v>
      </c>
      <c r="B6" s="78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92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03" t="e">
        <f t="shared" ref="D6:D12" si="0">C6/$B6</f>
        <v>#REF!</v>
      </c>
      <c r="E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6" s="103" t="e">
        <f t="shared" ref="F6:F15" si="1">E6/$B6</f>
        <v>#REF!</v>
      </c>
      <c r="G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6" s="103" t="e">
        <f t="shared" ref="H6:L15" si="2">G6/$B6</f>
        <v>#REF!</v>
      </c>
      <c r="I6" s="94" t="e">
        <f t="shared" ref="I6:I15" si="3">SUM(C6,E6,G6)</f>
        <v>#REF!</v>
      </c>
      <c r="J6" s="104" t="e">
        <f t="shared" ref="J6:J15" si="4">I6/($B6*3)</f>
        <v>#REF!</v>
      </c>
      <c r="K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6" s="103" t="e">
        <f t="shared" si="2"/>
        <v>#REF!</v>
      </c>
      <c r="M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6" s="103" t="e">
        <f t="shared" ref="N6:N15" si="5">M6/$B6</f>
        <v>#REF!</v>
      </c>
      <c r="O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6" s="103" t="e">
        <f t="shared" ref="P6:P15" si="6">O6/$B6</f>
        <v>#REF!</v>
      </c>
      <c r="Q6" s="94" t="e">
        <f t="shared" ref="Q6:Q15" si="7">SUM(K6,M6,O6)</f>
        <v>#REF!</v>
      </c>
      <c r="R6" s="104" t="e">
        <f t="shared" ref="R6:R15" si="8">Q6/($B6*3)</f>
        <v>#REF!</v>
      </c>
      <c r="S6" s="92" t="e">
        <f t="shared" ref="S6:S15" si="9">SUM(C6,E6,G6,K6,M6,O6)</f>
        <v>#REF!</v>
      </c>
    </row>
    <row r="7" spans="1:19" x14ac:dyDescent="0.25">
      <c r="A7" s="77" t="s">
        <v>9</v>
      </c>
      <c r="B7" s="78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92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03" t="e">
        <f t="shared" si="0"/>
        <v>#REF!</v>
      </c>
      <c r="E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7" s="103" t="e">
        <f t="shared" si="1"/>
        <v>#REF!</v>
      </c>
      <c r="G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7" s="103" t="e">
        <f t="shared" si="2"/>
        <v>#REF!</v>
      </c>
      <c r="I7" s="94" t="e">
        <f t="shared" si="3"/>
        <v>#REF!</v>
      </c>
      <c r="J7" s="104" t="e">
        <f t="shared" si="4"/>
        <v>#REF!</v>
      </c>
      <c r="K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7" s="103" t="e">
        <f t="shared" si="2"/>
        <v>#REF!</v>
      </c>
      <c r="M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7" s="103" t="e">
        <f t="shared" si="5"/>
        <v>#REF!</v>
      </c>
      <c r="O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7" s="103" t="e">
        <f t="shared" si="6"/>
        <v>#REF!</v>
      </c>
      <c r="Q7" s="94" t="e">
        <f t="shared" si="7"/>
        <v>#REF!</v>
      </c>
      <c r="R7" s="104" t="e">
        <f t="shared" si="8"/>
        <v>#REF!</v>
      </c>
      <c r="S7" s="92" t="e">
        <f t="shared" si="9"/>
        <v>#REF!</v>
      </c>
    </row>
    <row r="8" spans="1:19" x14ac:dyDescent="0.25">
      <c r="A8" s="77" t="s">
        <v>10</v>
      </c>
      <c r="B8" s="78">
        <f>SUM('AMA_UBS J Brasil'!B20,'UBS V Guilherme'!B12,'AMA_UBS V Medeiros'!B12,'UBS Izolina Mazzei'!B12,'UBS Jardim Japão'!B12,'UBS Vila Ede'!B12,'UBS Vila Leonor'!B12,'UBS Vila Sabrina'!B12,'UBS Carandiru'!B12,'UBS Vila Maria P Gnecco'!B12,'UBS Jardim Julieta'!B14)</f>
        <v>9372</v>
      </c>
      <c r="C8" s="92">
        <f>SUM('AMA_UBS J Brasil'!C20,'UBS V Guilherme'!C12,'AMA_UBS V Medeiros'!C12,'UBS Izolina Mazzei'!C12,'UBS Jardim Japão'!C12,'UBS Vila Ede'!C12,'UBS Vila Leonor'!C12,'UBS Vila Sabrina'!C12,'UBS Carandiru'!C12,'UBS Vila Maria P Gnecco'!C12,'UBS Jardim Julieta'!C14)</f>
        <v>7813</v>
      </c>
      <c r="D8" s="103">
        <f t="shared" si="0"/>
        <v>0.83365343576611184</v>
      </c>
      <c r="E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8" s="103" t="e">
        <f t="shared" si="1"/>
        <v>#REF!</v>
      </c>
      <c r="G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8" s="103" t="e">
        <f t="shared" si="2"/>
        <v>#REF!</v>
      </c>
      <c r="I8" s="94" t="e">
        <f t="shared" si="3"/>
        <v>#REF!</v>
      </c>
      <c r="J8" s="104" t="e">
        <f t="shared" si="4"/>
        <v>#REF!</v>
      </c>
      <c r="K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8" s="103" t="e">
        <f t="shared" si="2"/>
        <v>#REF!</v>
      </c>
      <c r="M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8" s="103" t="e">
        <f t="shared" si="5"/>
        <v>#REF!</v>
      </c>
      <c r="O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8" s="103" t="e">
        <f t="shared" si="6"/>
        <v>#REF!</v>
      </c>
      <c r="Q8" s="94" t="e">
        <f t="shared" si="7"/>
        <v>#REF!</v>
      </c>
      <c r="R8" s="104" t="e">
        <f t="shared" si="8"/>
        <v>#REF!</v>
      </c>
      <c r="S8" s="92" t="e">
        <f t="shared" si="9"/>
        <v>#REF!</v>
      </c>
    </row>
    <row r="9" spans="1:19" x14ac:dyDescent="0.25">
      <c r="A9" s="77" t="s">
        <v>42</v>
      </c>
      <c r="B9" s="78">
        <f>SUM('AMA_UBS J Brasil'!B21,'UBS V Guilherme'!B13,'AMA_UBS V Medeiros'!B13,'UBS Izolina Mazzei'!B13,'UBS Jardim Japão'!B13,'UBS Vila Ede'!B13,'UBS Vila Leonor'!B13,'UBS Vila Sabrina'!B13,'UBS Carandiru'!B13,'UBS Vila Maria P Gnecco'!B13,'UBS Jardim Julieta'!B15)</f>
        <v>4884</v>
      </c>
      <c r="C9" s="92">
        <f>SUM('AMA_UBS J Brasil'!C21,'UBS V Guilherme'!C13,'AMA_UBS V Medeiros'!C13,'UBS Izolina Mazzei'!C13,'UBS Jardim Japão'!C13,'UBS Vila Ede'!C13,'UBS Vila Leonor'!C13,'UBS Vila Sabrina'!C13,'UBS Carandiru'!C13,'UBS Vila Maria P Gnecco'!C13,'UBS Jardim Julieta'!C15)</f>
        <v>3154</v>
      </c>
      <c r="D9" s="103">
        <f t="shared" si="0"/>
        <v>0.64578214578214577</v>
      </c>
      <c r="E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9" s="103" t="e">
        <f t="shared" si="1"/>
        <v>#REF!</v>
      </c>
      <c r="G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9" s="103" t="e">
        <f t="shared" si="2"/>
        <v>#REF!</v>
      </c>
      <c r="I9" s="94" t="e">
        <f t="shared" si="3"/>
        <v>#REF!</v>
      </c>
      <c r="J9" s="104" t="e">
        <f t="shared" si="4"/>
        <v>#REF!</v>
      </c>
      <c r="K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9" s="103" t="e">
        <f t="shared" si="2"/>
        <v>#REF!</v>
      </c>
      <c r="M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9" s="103" t="e">
        <f t="shared" si="5"/>
        <v>#REF!</v>
      </c>
      <c r="O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9" s="103" t="e">
        <f t="shared" si="6"/>
        <v>#REF!</v>
      </c>
      <c r="Q9" s="94" t="e">
        <f t="shared" si="7"/>
        <v>#REF!</v>
      </c>
      <c r="R9" s="104" t="e">
        <f t="shared" si="8"/>
        <v>#REF!</v>
      </c>
      <c r="S9" s="92" t="e">
        <f t="shared" si="9"/>
        <v>#REF!</v>
      </c>
    </row>
    <row r="10" spans="1:19" x14ac:dyDescent="0.25">
      <c r="A10" s="77" t="s">
        <v>12</v>
      </c>
      <c r="B10" s="78">
        <f>SUM('AMA_UBS J Brasil'!B22,'UBS V Guilherme'!B14,'AMA_UBS V Medeiros'!B14,'AMA_UBS V Medeiros'!B17,'UBS Vila Ede'!B14,'UBS Carandiru'!B14)</f>
        <v>960</v>
      </c>
      <c r="C10" s="92">
        <f>SUM('AMA_UBS J Brasil'!C22,'UBS V Guilherme'!C14,'AMA_UBS V Medeiros'!C14,'AMA_UBS V Medeiros'!C17,'UBS Vila Ede'!C14,'UBS Carandiru'!C14)</f>
        <v>851</v>
      </c>
      <c r="D10" s="103">
        <f t="shared" si="0"/>
        <v>0.88645833333333335</v>
      </c>
      <c r="E10" s="92" t="e">
        <f>SUM('AMA_UBS J Brasil'!#REF!,'UBS V Guilherme'!#REF!,'AMA_UBS V Medeiros'!#REF!,'AMA_UBS V Medeiros'!#REF!,'UBS Vila Ede'!#REF!,'UBS Carandiru'!#REF!)</f>
        <v>#REF!</v>
      </c>
      <c r="F10" s="103" t="e">
        <f t="shared" si="1"/>
        <v>#REF!</v>
      </c>
      <c r="G10" s="92" t="e">
        <f>SUM('AMA_UBS J Brasil'!#REF!,'UBS V Guilherme'!#REF!,'AMA_UBS V Medeiros'!#REF!,'AMA_UBS V Medeiros'!#REF!,'UBS Vila Ede'!#REF!,'UBS Carandiru'!#REF!)</f>
        <v>#REF!</v>
      </c>
      <c r="H10" s="103" t="e">
        <f t="shared" si="2"/>
        <v>#REF!</v>
      </c>
      <c r="I10" s="94" t="e">
        <f t="shared" si="3"/>
        <v>#REF!</v>
      </c>
      <c r="J10" s="104" t="e">
        <f t="shared" si="4"/>
        <v>#REF!</v>
      </c>
      <c r="K10" s="92" t="e">
        <f>SUM('AMA_UBS J Brasil'!#REF!,'UBS V Guilherme'!#REF!,'AMA_UBS V Medeiros'!#REF!,'AMA_UBS V Medeiros'!#REF!,'UBS Vila Ede'!#REF!,'UBS Carandiru'!#REF!)</f>
        <v>#REF!</v>
      </c>
      <c r="L10" s="103" t="e">
        <f t="shared" si="2"/>
        <v>#REF!</v>
      </c>
      <c r="M10" s="92" t="e">
        <f>SUM('AMA_UBS J Brasil'!#REF!,'UBS V Guilherme'!#REF!,'AMA_UBS V Medeiros'!#REF!,'AMA_UBS V Medeiros'!#REF!,'UBS Vila Ede'!#REF!,'UBS Carandiru'!#REF!)</f>
        <v>#REF!</v>
      </c>
      <c r="N10" s="103" t="e">
        <f t="shared" si="5"/>
        <v>#REF!</v>
      </c>
      <c r="O10" s="92" t="e">
        <f>SUM('AMA_UBS J Brasil'!#REF!,'UBS V Guilherme'!#REF!,'AMA_UBS V Medeiros'!#REF!,'AMA_UBS V Medeiros'!#REF!,'UBS Vila Ede'!#REF!,'UBS Carandiru'!#REF!)</f>
        <v>#REF!</v>
      </c>
      <c r="P10" s="103" t="e">
        <f t="shared" si="6"/>
        <v>#REF!</v>
      </c>
      <c r="Q10" s="94" t="e">
        <f t="shared" si="7"/>
        <v>#REF!</v>
      </c>
      <c r="R10" s="104" t="e">
        <f t="shared" si="8"/>
        <v>#REF!</v>
      </c>
      <c r="S10" s="92" t="e">
        <f t="shared" si="9"/>
        <v>#REF!</v>
      </c>
    </row>
    <row r="11" spans="1:19" x14ac:dyDescent="0.25">
      <c r="A11" s="45" t="s">
        <v>13</v>
      </c>
      <c r="B11" s="191">
        <f>SUM('AMA_UBS J Brasil'!B25,'UBS V Guilherme'!B15,'AMA_UBS V Medeiros'!B18,'UBS Izolina Mazzei'!B15,'UBS Jardim Japão'!B15,'UBS Vila Ede'!B15,'UBS Vila Leonor'!B15,'UBS Vila Sabrina'!B14,'UBS Carandiru'!B15,'UBS Vila Maria P Gnecco'!B15,'UBS Jardim Julieta'!B16)</f>
        <v>6496</v>
      </c>
      <c r="C11" s="177">
        <f>SUM('AMA_UBS J Brasil'!C25,'UBS V Guilherme'!C15,'AMA_UBS V Medeiros'!C18,'UBS Izolina Mazzei'!C15,'UBS Jardim Japão'!C15,'UBS Vila Ede'!C15,'UBS Vila Leonor'!C15,'UBS Vila Sabrina'!C14,'UBS Carandiru'!C15,'UBS Vila Maria P Gnecco'!C15,'UBS Jardim Julieta'!C16)</f>
        <v>3385</v>
      </c>
      <c r="D11" s="192">
        <f t="shared" si="0"/>
        <v>0.52108990147783252</v>
      </c>
      <c r="E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11" s="192" t="e">
        <f t="shared" si="1"/>
        <v>#REF!</v>
      </c>
      <c r="G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11" s="192" t="e">
        <f t="shared" si="2"/>
        <v>#REF!</v>
      </c>
      <c r="I11" s="176" t="e">
        <f t="shared" si="3"/>
        <v>#REF!</v>
      </c>
      <c r="J11" s="193" t="e">
        <f t="shared" si="4"/>
        <v>#REF!</v>
      </c>
      <c r="K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11" s="192" t="e">
        <f t="shared" si="2"/>
        <v>#REF!</v>
      </c>
      <c r="M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11" s="192" t="e">
        <f t="shared" si="5"/>
        <v>#REF!</v>
      </c>
      <c r="O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11" s="192" t="e">
        <f t="shared" si="6"/>
        <v>#REF!</v>
      </c>
      <c r="Q11" s="176" t="e">
        <f t="shared" si="7"/>
        <v>#REF!</v>
      </c>
      <c r="R11" s="193" t="e">
        <f t="shared" si="8"/>
        <v>#REF!</v>
      </c>
      <c r="S11" s="177" t="e">
        <f t="shared" si="9"/>
        <v>#REF!</v>
      </c>
    </row>
    <row r="12" spans="1:19" x14ac:dyDescent="0.25">
      <c r="A12" s="205" t="s">
        <v>181</v>
      </c>
      <c r="B12" s="191">
        <f>'UBS Izolina Mazzei'!B14</f>
        <v>125</v>
      </c>
      <c r="C12" s="177">
        <f>'UBS Izolina Mazzei'!C14</f>
        <v>106</v>
      </c>
      <c r="D12" s="192">
        <f t="shared" si="0"/>
        <v>0.84799999999999998</v>
      </c>
      <c r="E12" s="177" t="e">
        <f>'UBS Izolina Mazzei'!#REF!</f>
        <v>#REF!</v>
      </c>
      <c r="F12" s="192" t="e">
        <f t="shared" si="1"/>
        <v>#REF!</v>
      </c>
      <c r="G12" s="177" t="e">
        <f>'UBS Izolina Mazzei'!#REF!</f>
        <v>#REF!</v>
      </c>
      <c r="H12" s="192" t="e">
        <f t="shared" si="2"/>
        <v>#REF!</v>
      </c>
      <c r="I12" s="176" t="e">
        <f t="shared" si="3"/>
        <v>#REF!</v>
      </c>
      <c r="J12" s="193" t="e">
        <f t="shared" si="4"/>
        <v>#REF!</v>
      </c>
      <c r="K12" s="177" t="e">
        <f>'UBS Izolina Mazzei'!#REF!</f>
        <v>#REF!</v>
      </c>
      <c r="L12" s="192" t="e">
        <f t="shared" si="2"/>
        <v>#REF!</v>
      </c>
      <c r="M12" s="177" t="e">
        <f>'UBS Izolina Mazzei'!#REF!</f>
        <v>#REF!</v>
      </c>
      <c r="N12" s="192" t="e">
        <f t="shared" si="5"/>
        <v>#REF!</v>
      </c>
      <c r="O12" s="177" t="e">
        <f>'UBS Izolina Mazzei'!#REF!</f>
        <v>#REF!</v>
      </c>
      <c r="P12" s="192" t="e">
        <f t="shared" si="6"/>
        <v>#REF!</v>
      </c>
      <c r="Q12" s="176" t="e">
        <f t="shared" si="7"/>
        <v>#REF!</v>
      </c>
      <c r="R12" s="193" t="e">
        <f t="shared" si="8"/>
        <v>#REF!</v>
      </c>
      <c r="S12" s="177" t="e">
        <f t="shared" si="9"/>
        <v>#REF!</v>
      </c>
    </row>
    <row r="13" spans="1:19" x14ac:dyDescent="0.25">
      <c r="A13" s="206" t="s">
        <v>198</v>
      </c>
      <c r="B13" s="189">
        <f>'UBS Carandiru'!B16</f>
        <v>120</v>
      </c>
      <c r="C13" s="171">
        <f>'UBS Carandiru'!C16</f>
        <v>130</v>
      </c>
      <c r="D13" s="19">
        <f t="shared" ref="D13:D14" si="10">C13/$B13</f>
        <v>1.0833333333333333</v>
      </c>
      <c r="E13" s="171" t="e">
        <f>'UBS Carandiru'!#REF!</f>
        <v>#REF!</v>
      </c>
      <c r="F13" s="19" t="e">
        <f t="shared" ref="F13:F14" si="11">E13/$B13</f>
        <v>#REF!</v>
      </c>
      <c r="G13" s="171" t="e">
        <f>'UBS Carandiru'!#REF!</f>
        <v>#REF!</v>
      </c>
      <c r="H13" s="19" t="e">
        <f t="shared" ref="H13:H14" si="12">G13/$B13</f>
        <v>#REF!</v>
      </c>
      <c r="I13" s="69" t="e">
        <f t="shared" si="3"/>
        <v>#REF!</v>
      </c>
      <c r="J13" s="172" t="e">
        <f t="shared" si="4"/>
        <v>#REF!</v>
      </c>
      <c r="K13" s="171" t="e">
        <f>'UBS Carandiru'!#REF!</f>
        <v>#REF!</v>
      </c>
      <c r="L13" s="19" t="e">
        <f t="shared" ref="L13:L14" si="13">K13/$B13</f>
        <v>#REF!</v>
      </c>
      <c r="M13" s="171" t="e">
        <f>'UBS Carandiru'!#REF!</f>
        <v>#REF!</v>
      </c>
      <c r="N13" s="19" t="e">
        <f t="shared" ref="N13:N14" si="14">M13/$B13</f>
        <v>#REF!</v>
      </c>
      <c r="O13" s="171" t="e">
        <f>'UBS Carandiru'!#REF!</f>
        <v>#REF!</v>
      </c>
      <c r="P13" s="19" t="e">
        <f t="shared" ref="P13:P14" si="15">O13/$B13</f>
        <v>#REF!</v>
      </c>
      <c r="Q13" s="69" t="e">
        <f t="shared" ref="Q13:Q14" si="16">SUM(K13,M13,O13)</f>
        <v>#REF!</v>
      </c>
      <c r="R13" s="172" t="e">
        <f t="shared" ref="R13:R14" si="17">Q13/($B13*3)</f>
        <v>#REF!</v>
      </c>
      <c r="S13" s="171" t="e">
        <f t="shared" ref="S13:S14" si="18">SUM(C13,E13,G13,K13,M13,O13)</f>
        <v>#REF!</v>
      </c>
    </row>
    <row r="14" spans="1:19" ht="15.75" thickBot="1" x14ac:dyDescent="0.3">
      <c r="A14" s="194" t="s">
        <v>199</v>
      </c>
      <c r="B14" s="195" t="e">
        <f>'UBS Carandiru'!#REF!</f>
        <v>#REF!</v>
      </c>
      <c r="C14" s="196" t="e">
        <f>'UBS Carandiru'!#REF!</f>
        <v>#REF!</v>
      </c>
      <c r="D14" s="197" t="e">
        <f t="shared" si="10"/>
        <v>#REF!</v>
      </c>
      <c r="E14" s="196" t="e">
        <f>'UBS Carandiru'!#REF!</f>
        <v>#REF!</v>
      </c>
      <c r="F14" s="197" t="e">
        <f t="shared" si="11"/>
        <v>#REF!</v>
      </c>
      <c r="G14" s="196" t="e">
        <f>'UBS Carandiru'!#REF!</f>
        <v>#REF!</v>
      </c>
      <c r="H14" s="197" t="e">
        <f t="shared" si="12"/>
        <v>#REF!</v>
      </c>
      <c r="I14" s="198" t="e">
        <f t="shared" si="3"/>
        <v>#REF!</v>
      </c>
      <c r="J14" s="199" t="e">
        <f t="shared" si="4"/>
        <v>#REF!</v>
      </c>
      <c r="K14" s="196" t="e">
        <f>'UBS Carandiru'!#REF!</f>
        <v>#REF!</v>
      </c>
      <c r="L14" s="197" t="e">
        <f t="shared" si="13"/>
        <v>#REF!</v>
      </c>
      <c r="M14" s="196" t="e">
        <f>'UBS Carandiru'!#REF!</f>
        <v>#REF!</v>
      </c>
      <c r="N14" s="197" t="e">
        <f t="shared" si="14"/>
        <v>#REF!</v>
      </c>
      <c r="O14" s="196" t="e">
        <f>'UBS Carandiru'!#REF!</f>
        <v>#REF!</v>
      </c>
      <c r="P14" s="197" t="e">
        <f t="shared" si="15"/>
        <v>#REF!</v>
      </c>
      <c r="Q14" s="198" t="e">
        <f t="shared" si="16"/>
        <v>#REF!</v>
      </c>
      <c r="R14" s="199" t="e">
        <f t="shared" si="17"/>
        <v>#REF!</v>
      </c>
      <c r="S14" s="196" t="e">
        <f t="shared" si="18"/>
        <v>#REF!</v>
      </c>
    </row>
    <row r="15" spans="1:19" ht="15.75" thickBot="1" x14ac:dyDescent="0.3">
      <c r="A15" s="5" t="s">
        <v>7</v>
      </c>
      <c r="B15" s="202" t="e">
        <f>SUM(B6:B11)</f>
        <v>#REF!</v>
      </c>
      <c r="C15" s="7" t="e">
        <f>SUM(C6:C11)</f>
        <v>#REF!</v>
      </c>
      <c r="D15" s="21" t="e">
        <f>C15/$B15</f>
        <v>#REF!</v>
      </c>
      <c r="E15" s="7" t="e">
        <f>SUM(E6:E11)</f>
        <v>#REF!</v>
      </c>
      <c r="F15" s="21" t="e">
        <f t="shared" si="1"/>
        <v>#REF!</v>
      </c>
      <c r="G15" s="7" t="e">
        <f>SUM(G6:G11)</f>
        <v>#REF!</v>
      </c>
      <c r="H15" s="21" t="e">
        <f t="shared" si="2"/>
        <v>#REF!</v>
      </c>
      <c r="I15" s="71" t="e">
        <f t="shared" si="3"/>
        <v>#REF!</v>
      </c>
      <c r="J15" s="72" t="e">
        <f t="shared" si="4"/>
        <v>#REF!</v>
      </c>
      <c r="K15" s="7" t="e">
        <f>SUM(K6:K11)</f>
        <v>#REF!</v>
      </c>
      <c r="L15" s="21" t="e">
        <f t="shared" si="2"/>
        <v>#REF!</v>
      </c>
      <c r="M15" s="7" t="e">
        <f>SUM(M6:M11)</f>
        <v>#REF!</v>
      </c>
      <c r="N15" s="21" t="e">
        <f t="shared" si="5"/>
        <v>#REF!</v>
      </c>
      <c r="O15" s="7" t="e">
        <f>SUM(O6:O11)</f>
        <v>#REF!</v>
      </c>
      <c r="P15" s="21" t="e">
        <f t="shared" si="6"/>
        <v>#REF!</v>
      </c>
      <c r="Q15" s="71" t="e">
        <f t="shared" si="7"/>
        <v>#REF!</v>
      </c>
      <c r="R15" s="72" t="e">
        <f t="shared" si="8"/>
        <v>#REF!</v>
      </c>
      <c r="S15" s="7" t="e">
        <f t="shared" si="9"/>
        <v>#REF!</v>
      </c>
    </row>
    <row r="17" spans="1:19" ht="15.75" x14ac:dyDescent="0.25">
      <c r="A17" s="1000" t="s">
        <v>197</v>
      </c>
      <c r="B17" s="1001"/>
      <c r="C17" s="1001"/>
      <c r="D17" s="1001"/>
      <c r="E17" s="1001"/>
      <c r="F17" s="1001"/>
      <c r="G17" s="1001"/>
      <c r="H17" s="1001"/>
      <c r="I17" s="1001"/>
      <c r="J17" s="1001"/>
      <c r="K17" s="1001"/>
      <c r="L17" s="1001"/>
      <c r="M17" s="1001"/>
      <c r="N17" s="1001"/>
      <c r="O17" s="1001"/>
      <c r="P17" s="1001"/>
      <c r="Q17" s="1001"/>
      <c r="R17" s="1001"/>
      <c r="S17" s="1001"/>
    </row>
    <row r="18" spans="1:19" ht="24.75" thickBot="1" x14ac:dyDescent="0.3">
      <c r="A18" s="74" t="s">
        <v>14</v>
      </c>
      <c r="B18" s="141" t="s">
        <v>15</v>
      </c>
      <c r="C18" s="74" t="str">
        <f>'Pque N Mundo I'!C8</f>
        <v>Real.</v>
      </c>
      <c r="D18" s="75" t="e">
        <f>'Pque N Mundo I'!#REF!</f>
        <v>#REF!</v>
      </c>
      <c r="E18" s="74" t="e">
        <f>'Pque N Mundo I'!#REF!</f>
        <v>#REF!</v>
      </c>
      <c r="F18" s="75" t="e">
        <f>'Pque N Mundo I'!#REF!</f>
        <v>#REF!</v>
      </c>
      <c r="G18" s="74" t="e">
        <f>'Pque N Mundo I'!#REF!</f>
        <v>#REF!</v>
      </c>
      <c r="H18" s="75" t="e">
        <f>'Pque N Mundo I'!#REF!</f>
        <v>#REF!</v>
      </c>
      <c r="I18" s="86" t="e">
        <f>'Pque N Mundo I'!#REF!</f>
        <v>#REF!</v>
      </c>
      <c r="J18" s="12" t="e">
        <f>'Pque N Mundo I'!#REF!</f>
        <v>#REF!</v>
      </c>
      <c r="K18" s="74" t="e">
        <f>'Pque N Mundo I'!#REF!</f>
        <v>#REF!</v>
      </c>
      <c r="L18" s="75" t="e">
        <f>'Pque N Mundo I'!#REF!</f>
        <v>#REF!</v>
      </c>
      <c r="M18" s="13" t="e">
        <f>'Pque N Mundo I'!#REF!</f>
        <v>#REF!</v>
      </c>
      <c r="N18" s="14" t="e">
        <f>'Pque N Mundo I'!#REF!</f>
        <v>#REF!</v>
      </c>
      <c r="O18" s="13" t="e">
        <f>'Pque N Mundo I'!#REF!</f>
        <v>#REF!</v>
      </c>
      <c r="P18" s="14" t="e">
        <f>'Pque N Mundo I'!#REF!</f>
        <v>#REF!</v>
      </c>
      <c r="Q18" s="86" t="e">
        <f>'Pque N Mundo I'!#REF!</f>
        <v>#REF!</v>
      </c>
      <c r="R18" s="12" t="e">
        <f>'Pque N Mundo I'!#REF!</f>
        <v>#REF!</v>
      </c>
      <c r="S18" s="13" t="s">
        <v>6</v>
      </c>
    </row>
    <row r="19" spans="1:19" ht="15.75" thickTop="1" x14ac:dyDescent="0.25">
      <c r="A19" s="8" t="s">
        <v>27</v>
      </c>
      <c r="B19" s="76">
        <f>SUM('Pque N Mundo I'!B9,'Pque N Mundo II'!B9)</f>
        <v>13200</v>
      </c>
      <c r="C19" s="91" t="e">
        <f>SUM('PRODUÇÃO Geral'!C7,'PRODUÇÃO Geral'!#REF!)</f>
        <v>#REF!</v>
      </c>
      <c r="D19" s="18" t="e">
        <f t="shared" ref="D19:D30" si="19">C19/$B19</f>
        <v>#REF!</v>
      </c>
      <c r="E19" s="91" t="e">
        <f>SUM('PRODUÇÃO Geral'!#REF!,'PRODUÇÃO Geral'!#REF!)</f>
        <v>#REF!</v>
      </c>
      <c r="F19" s="18" t="e">
        <f t="shared" ref="F19:F30" si="20">E19/$B19</f>
        <v>#REF!</v>
      </c>
      <c r="G19" s="91" t="e">
        <f>SUM('PRODUÇÃO Geral'!#REF!,'PRODUÇÃO Geral'!#REF!)</f>
        <v>#REF!</v>
      </c>
      <c r="H19" s="18" t="e">
        <f t="shared" ref="H19:L30" si="21">G19/$B19</f>
        <v>#REF!</v>
      </c>
      <c r="I19" s="68" t="e">
        <f t="shared" ref="I19:I30" si="22">SUM(C19,E19,G19)</f>
        <v>#REF!</v>
      </c>
      <c r="J19" s="102" t="e">
        <f t="shared" ref="J19:J30" si="23">I19/($B19*3)</f>
        <v>#REF!</v>
      </c>
      <c r="K19" s="91" t="e">
        <f>SUM('PRODUÇÃO Geral'!#REF!,'PRODUÇÃO Geral'!#REF!)</f>
        <v>#REF!</v>
      </c>
      <c r="L19" s="18" t="e">
        <f t="shared" si="21"/>
        <v>#REF!</v>
      </c>
      <c r="M19" s="91" t="e">
        <f>SUM('PRODUÇÃO Geral'!#REF!,'PRODUÇÃO Geral'!#REF!)</f>
        <v>#REF!</v>
      </c>
      <c r="N19" s="18" t="e">
        <f t="shared" ref="N19:N30" si="24">M19/$B19</f>
        <v>#REF!</v>
      </c>
      <c r="O19" s="91" t="e">
        <f>SUM('PRODUÇÃO Geral'!#REF!,'PRODUÇÃO Geral'!#REF!)</f>
        <v>#REF!</v>
      </c>
      <c r="P19" s="18" t="e">
        <f t="shared" ref="P19:P30" si="25">O19/$B19</f>
        <v>#REF!</v>
      </c>
      <c r="Q19" s="68" t="e">
        <f t="shared" ref="Q19:Q30" si="26">SUM(K19,M19,O19)</f>
        <v>#REF!</v>
      </c>
      <c r="R19" s="102" t="e">
        <f t="shared" ref="R19:R30" si="27">Q19/($B19*3)</f>
        <v>#REF!</v>
      </c>
      <c r="S19" s="91" t="e">
        <f t="shared" ref="S19:S30" si="28">SUM(C19,E19,G19,K19,M19,O19)</f>
        <v>#REF!</v>
      </c>
    </row>
    <row r="20" spans="1:19" x14ac:dyDescent="0.25">
      <c r="A20" s="77" t="s">
        <v>28</v>
      </c>
      <c r="B20" s="76">
        <f>SUM('Pque N Mundo I'!B10,'Pque N Mundo II'!B10)</f>
        <v>4576</v>
      </c>
      <c r="C20" s="91" t="e">
        <f>SUM('PRODUÇÃO Geral'!C8,'PRODUÇÃO Geral'!#REF!)</f>
        <v>#REF!</v>
      </c>
      <c r="D20" s="103" t="e">
        <f t="shared" si="19"/>
        <v>#REF!</v>
      </c>
      <c r="E20" s="91" t="e">
        <f>SUM('PRODUÇÃO Geral'!#REF!,'PRODUÇÃO Geral'!#REF!)</f>
        <v>#REF!</v>
      </c>
      <c r="F20" s="103" t="e">
        <f t="shared" si="20"/>
        <v>#REF!</v>
      </c>
      <c r="G20" s="91" t="e">
        <f>SUM('PRODUÇÃO Geral'!#REF!,'PRODUÇÃO Geral'!#REF!)</f>
        <v>#REF!</v>
      </c>
      <c r="H20" s="103" t="e">
        <f t="shared" si="21"/>
        <v>#REF!</v>
      </c>
      <c r="I20" s="94" t="e">
        <f t="shared" si="22"/>
        <v>#REF!</v>
      </c>
      <c r="J20" s="104" t="e">
        <f t="shared" si="23"/>
        <v>#REF!</v>
      </c>
      <c r="K20" s="91" t="e">
        <f>SUM('PRODUÇÃO Geral'!#REF!,'PRODUÇÃO Geral'!#REF!)</f>
        <v>#REF!</v>
      </c>
      <c r="L20" s="103" t="e">
        <f t="shared" si="21"/>
        <v>#REF!</v>
      </c>
      <c r="M20" s="91" t="e">
        <f>SUM('PRODUÇÃO Geral'!#REF!,'PRODUÇÃO Geral'!#REF!)</f>
        <v>#REF!</v>
      </c>
      <c r="N20" s="103" t="e">
        <f t="shared" si="24"/>
        <v>#REF!</v>
      </c>
      <c r="O20" s="91" t="e">
        <f>SUM('PRODUÇÃO Geral'!#REF!,'PRODUÇÃO Geral'!#REF!)</f>
        <v>#REF!</v>
      </c>
      <c r="P20" s="103" t="e">
        <f t="shared" si="25"/>
        <v>#REF!</v>
      </c>
      <c r="Q20" s="94" t="e">
        <f t="shared" si="26"/>
        <v>#REF!</v>
      </c>
      <c r="R20" s="104" t="e">
        <f t="shared" si="27"/>
        <v>#REF!</v>
      </c>
      <c r="S20" s="92" t="e">
        <f t="shared" si="28"/>
        <v>#REF!</v>
      </c>
    </row>
    <row r="21" spans="1:19" x14ac:dyDescent="0.25">
      <c r="A21" s="77" t="s">
        <v>29</v>
      </c>
      <c r="B21" s="76">
        <f>SUM('Pque N Mundo I'!B12,'Pque N Mundo II'!B12)</f>
        <v>1980</v>
      </c>
      <c r="C21" s="91" t="e">
        <f>SUM('PRODUÇÃO Geral'!C20,'PRODUÇÃO Geral'!#REF!)</f>
        <v>#REF!</v>
      </c>
      <c r="D21" s="103" t="e">
        <f t="shared" si="19"/>
        <v>#REF!</v>
      </c>
      <c r="E21" s="91" t="e">
        <f>SUM('PRODUÇÃO Geral'!#REF!,'PRODUÇÃO Geral'!#REF!)</f>
        <v>#REF!</v>
      </c>
      <c r="F21" s="103" t="e">
        <f t="shared" si="20"/>
        <v>#REF!</v>
      </c>
      <c r="G21" s="91" t="e">
        <f>SUM('PRODUÇÃO Geral'!#REF!,'PRODUÇÃO Geral'!#REF!)</f>
        <v>#REF!</v>
      </c>
      <c r="H21" s="103" t="e">
        <f t="shared" si="21"/>
        <v>#REF!</v>
      </c>
      <c r="I21" s="94" t="e">
        <f t="shared" si="22"/>
        <v>#REF!</v>
      </c>
      <c r="J21" s="104" t="e">
        <f t="shared" si="23"/>
        <v>#REF!</v>
      </c>
      <c r="K21" s="91" t="e">
        <f>SUM('PRODUÇÃO Geral'!#REF!,'PRODUÇÃO Geral'!#REF!)</f>
        <v>#REF!</v>
      </c>
      <c r="L21" s="103" t="e">
        <f t="shared" si="21"/>
        <v>#REF!</v>
      </c>
      <c r="M21" s="91" t="e">
        <f>SUM('PRODUÇÃO Geral'!#REF!,'PRODUÇÃO Geral'!#REF!)</f>
        <v>#REF!</v>
      </c>
      <c r="N21" s="103" t="e">
        <f t="shared" si="24"/>
        <v>#REF!</v>
      </c>
      <c r="O21" s="91" t="e">
        <f>SUM('PRODUÇÃO Geral'!#REF!,'PRODUÇÃO Geral'!#REF!)</f>
        <v>#REF!</v>
      </c>
      <c r="P21" s="103" t="e">
        <f t="shared" si="25"/>
        <v>#REF!</v>
      </c>
      <c r="Q21" s="94" t="e">
        <f t="shared" si="26"/>
        <v>#REF!</v>
      </c>
      <c r="R21" s="104" t="e">
        <f t="shared" si="27"/>
        <v>#REF!</v>
      </c>
      <c r="S21" s="92" t="e">
        <f t="shared" si="28"/>
        <v>#REF!</v>
      </c>
    </row>
    <row r="22" spans="1:19" x14ac:dyDescent="0.25">
      <c r="A22" s="77" t="s">
        <v>391</v>
      </c>
      <c r="B22" s="78">
        <f>'Pque N Mundo II'!B14</f>
        <v>384</v>
      </c>
      <c r="C22" s="92" t="e">
        <f>'PRODUÇÃO Geral'!#REF!</f>
        <v>#REF!</v>
      </c>
      <c r="D22" s="103" t="e">
        <f t="shared" si="19"/>
        <v>#REF!</v>
      </c>
      <c r="E22" s="92" t="e">
        <f>'PRODUÇÃO Geral'!#REF!</f>
        <v>#REF!</v>
      </c>
      <c r="F22" s="103" t="e">
        <f t="shared" si="20"/>
        <v>#REF!</v>
      </c>
      <c r="G22" s="92" t="e">
        <f>'PRODUÇÃO Geral'!#REF!</f>
        <v>#REF!</v>
      </c>
      <c r="H22" s="103" t="e">
        <f t="shared" si="21"/>
        <v>#REF!</v>
      </c>
      <c r="I22" s="94" t="e">
        <f t="shared" si="22"/>
        <v>#REF!</v>
      </c>
      <c r="J22" s="104" t="e">
        <f t="shared" si="23"/>
        <v>#REF!</v>
      </c>
      <c r="K22" s="92" t="e">
        <f>'PRODUÇÃO Geral'!#REF!</f>
        <v>#REF!</v>
      </c>
      <c r="L22" s="103" t="e">
        <f t="shared" si="21"/>
        <v>#REF!</v>
      </c>
      <c r="M22" s="92" t="e">
        <f>'PRODUÇÃO Geral'!#REF!</f>
        <v>#REF!</v>
      </c>
      <c r="N22" s="103" t="e">
        <f t="shared" si="24"/>
        <v>#REF!</v>
      </c>
      <c r="O22" s="92" t="e">
        <f>'PRODUÇÃO Geral'!#REF!</f>
        <v>#REF!</v>
      </c>
      <c r="P22" s="103" t="e">
        <f t="shared" si="25"/>
        <v>#REF!</v>
      </c>
      <c r="Q22" s="94" t="e">
        <f t="shared" si="26"/>
        <v>#REF!</v>
      </c>
      <c r="R22" s="104" t="e">
        <f t="shared" si="27"/>
        <v>#REF!</v>
      </c>
      <c r="S22" s="92" t="e">
        <f t="shared" si="28"/>
        <v>#REF!</v>
      </c>
    </row>
    <row r="23" spans="1:19" x14ac:dyDescent="0.25">
      <c r="A23" s="77" t="s">
        <v>31</v>
      </c>
      <c r="B23" s="78">
        <f>'Pque N Mundo II'!B15</f>
        <v>58</v>
      </c>
      <c r="C23" s="92" t="e">
        <f>'PRODUÇÃO Geral'!#REF!</f>
        <v>#REF!</v>
      </c>
      <c r="D23" s="103" t="e">
        <f t="shared" si="19"/>
        <v>#REF!</v>
      </c>
      <c r="E23" s="92" t="e">
        <f>'PRODUÇÃO Geral'!#REF!</f>
        <v>#REF!</v>
      </c>
      <c r="F23" s="103" t="e">
        <f t="shared" si="20"/>
        <v>#REF!</v>
      </c>
      <c r="G23" s="92" t="e">
        <f>'PRODUÇÃO Geral'!#REF!</f>
        <v>#REF!</v>
      </c>
      <c r="H23" s="103" t="e">
        <f t="shared" si="21"/>
        <v>#REF!</v>
      </c>
      <c r="I23" s="94" t="e">
        <f t="shared" si="22"/>
        <v>#REF!</v>
      </c>
      <c r="J23" s="104" t="e">
        <f t="shared" si="23"/>
        <v>#REF!</v>
      </c>
      <c r="K23" s="92" t="e">
        <f>'PRODUÇÃO Geral'!#REF!</f>
        <v>#REF!</v>
      </c>
      <c r="L23" s="103" t="e">
        <f t="shared" si="21"/>
        <v>#REF!</v>
      </c>
      <c r="M23" s="92" t="e">
        <f>'PRODUÇÃO Geral'!#REF!</f>
        <v>#REF!</v>
      </c>
      <c r="N23" s="103" t="e">
        <f t="shared" si="24"/>
        <v>#REF!</v>
      </c>
      <c r="O23" s="92" t="e">
        <f>'PRODUÇÃO Geral'!#REF!</f>
        <v>#REF!</v>
      </c>
      <c r="P23" s="103" t="e">
        <f t="shared" si="25"/>
        <v>#REF!</v>
      </c>
      <c r="Q23" s="94" t="e">
        <f t="shared" si="26"/>
        <v>#REF!</v>
      </c>
      <c r="R23" s="104" t="e">
        <f t="shared" si="27"/>
        <v>#REF!</v>
      </c>
      <c r="S23" s="92" t="e">
        <f t="shared" si="28"/>
        <v>#REF!</v>
      </c>
    </row>
    <row r="24" spans="1:19" x14ac:dyDescent="0.25">
      <c r="A24" s="77" t="s">
        <v>390</v>
      </c>
      <c r="B24" s="78">
        <f>SUM('Pque N Mundo I'!B17,'Pque N Mundo II'!B17)</f>
        <v>435</v>
      </c>
      <c r="C24" s="92" t="e">
        <f>SUM('PRODUÇÃO Geral'!C23,'PRODUÇÃO Geral'!#REF!)</f>
        <v>#REF!</v>
      </c>
      <c r="D24" s="103" t="e">
        <f t="shared" si="19"/>
        <v>#REF!</v>
      </c>
      <c r="E24" s="92" t="e">
        <f>SUM('PRODUÇÃO Geral'!#REF!,'PRODUÇÃO Geral'!#REF!)</f>
        <v>#REF!</v>
      </c>
      <c r="F24" s="103" t="e">
        <f t="shared" si="20"/>
        <v>#REF!</v>
      </c>
      <c r="G24" s="92" t="e">
        <f>SUM('PRODUÇÃO Geral'!#REF!,'PRODUÇÃO Geral'!#REF!)</f>
        <v>#REF!</v>
      </c>
      <c r="H24" s="103" t="e">
        <f t="shared" si="21"/>
        <v>#REF!</v>
      </c>
      <c r="I24" s="94" t="e">
        <f t="shared" si="22"/>
        <v>#REF!</v>
      </c>
      <c r="J24" s="104" t="e">
        <f t="shared" si="23"/>
        <v>#REF!</v>
      </c>
      <c r="K24" s="92" t="e">
        <f>SUM('PRODUÇÃO Geral'!#REF!,'PRODUÇÃO Geral'!#REF!)</f>
        <v>#REF!</v>
      </c>
      <c r="L24" s="103" t="e">
        <f t="shared" si="21"/>
        <v>#REF!</v>
      </c>
      <c r="M24" s="92" t="e">
        <f>SUM('PRODUÇÃO Geral'!#REF!,'PRODUÇÃO Geral'!#REF!)</f>
        <v>#REF!</v>
      </c>
      <c r="N24" s="103" t="e">
        <f t="shared" si="24"/>
        <v>#REF!</v>
      </c>
      <c r="O24" s="92" t="e">
        <f>SUM('PRODUÇÃO Geral'!#REF!,'PRODUÇÃO Geral'!#REF!)</f>
        <v>#REF!</v>
      </c>
      <c r="P24" s="103" t="e">
        <f t="shared" si="25"/>
        <v>#REF!</v>
      </c>
      <c r="Q24" s="94" t="e">
        <f t="shared" si="26"/>
        <v>#REF!</v>
      </c>
      <c r="R24" s="104" t="e">
        <f t="shared" si="27"/>
        <v>#REF!</v>
      </c>
      <c r="S24" s="92" t="e">
        <f t="shared" si="28"/>
        <v>#REF!</v>
      </c>
    </row>
    <row r="25" spans="1:19" x14ac:dyDescent="0.25">
      <c r="A25" s="77" t="s">
        <v>9</v>
      </c>
      <c r="B25" s="78">
        <f>SUM('Pque N Mundo I'!B18,'Pque N Mundo II'!B18)</f>
        <v>65</v>
      </c>
      <c r="C25" s="92" t="e">
        <f>SUM('PRODUÇÃO Geral'!C24,'PRODUÇÃO Geral'!#REF!)</f>
        <v>#REF!</v>
      </c>
      <c r="D25" s="103" t="e">
        <f t="shared" si="19"/>
        <v>#REF!</v>
      </c>
      <c r="E25" s="92" t="e">
        <f>SUM('PRODUÇÃO Geral'!#REF!,'PRODUÇÃO Geral'!#REF!)</f>
        <v>#REF!</v>
      </c>
      <c r="F25" s="103" t="e">
        <f t="shared" si="20"/>
        <v>#REF!</v>
      </c>
      <c r="G25" s="92" t="e">
        <f>SUM('PRODUÇÃO Geral'!#REF!,'PRODUÇÃO Geral'!#REF!)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SUM('PRODUÇÃO Geral'!#REF!,'PRODUÇÃO Geral'!#REF!)</f>
        <v>#REF!</v>
      </c>
      <c r="L25" s="103" t="e">
        <f t="shared" si="21"/>
        <v>#REF!</v>
      </c>
      <c r="M25" s="92" t="e">
        <f>SUM('PRODUÇÃO Geral'!#REF!,'PRODUÇÃO Geral'!#REF!)</f>
        <v>#REF!</v>
      </c>
      <c r="N25" s="103" t="e">
        <f t="shared" si="24"/>
        <v>#REF!</v>
      </c>
      <c r="O25" s="92" t="e">
        <f>SUM('PRODUÇÃO Geral'!#REF!,'PRODUÇÃO Geral'!#REF!)</f>
        <v>#REF!</v>
      </c>
      <c r="P25" s="103" t="e">
        <f t="shared" si="25"/>
        <v>#REF!</v>
      </c>
      <c r="Q25" s="94" t="e">
        <f t="shared" si="26"/>
        <v>#REF!</v>
      </c>
      <c r="R25" s="104" t="e">
        <f t="shared" si="27"/>
        <v>#REF!</v>
      </c>
      <c r="S25" s="92" t="e">
        <f t="shared" si="28"/>
        <v>#REF!</v>
      </c>
    </row>
    <row r="26" spans="1:19" x14ac:dyDescent="0.25">
      <c r="A26" s="77" t="s">
        <v>10</v>
      </c>
      <c r="B26" s="78">
        <f>SUM('Pque N Mundo I'!B20,'Pque N Mundo II'!B20)</f>
        <v>1056</v>
      </c>
      <c r="C26" s="92" t="e">
        <f>SUM('PRODUÇÃO Geral'!C25,'PRODUÇÃO Geral'!#REF!)</f>
        <v>#REF!</v>
      </c>
      <c r="D26" s="103" t="e">
        <f t="shared" si="19"/>
        <v>#REF!</v>
      </c>
      <c r="E26" s="92" t="e">
        <f>SUM('PRODUÇÃO Geral'!#REF!,'PRODUÇÃO Geral'!#REF!)</f>
        <v>#REF!</v>
      </c>
      <c r="F26" s="103" t="e">
        <f t="shared" si="20"/>
        <v>#REF!</v>
      </c>
      <c r="G26" s="92" t="e">
        <f>SUM('PRODUÇÃO Geral'!#REF!,'PRODUÇÃO Geral'!#REF!)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SUM('PRODUÇÃO Geral'!#REF!,'PRODUÇÃO Geral'!#REF!)</f>
        <v>#REF!</v>
      </c>
      <c r="L26" s="103" t="e">
        <f t="shared" si="21"/>
        <v>#REF!</v>
      </c>
      <c r="M26" s="92" t="e">
        <f>SUM('PRODUÇÃO Geral'!#REF!,'PRODUÇÃO Geral'!#REF!)</f>
        <v>#REF!</v>
      </c>
      <c r="N26" s="103" t="e">
        <f t="shared" si="24"/>
        <v>#REF!</v>
      </c>
      <c r="O26" s="92" t="e">
        <f>SUM('PRODUÇÃO Geral'!#REF!,'PRODUÇÃO Geral'!#REF!)</f>
        <v>#REF!</v>
      </c>
      <c r="P26" s="103" t="e">
        <f t="shared" si="25"/>
        <v>#REF!</v>
      </c>
      <c r="Q26" s="94" t="e">
        <f t="shared" si="26"/>
        <v>#REF!</v>
      </c>
      <c r="R26" s="104" t="e">
        <f t="shared" si="27"/>
        <v>#REF!</v>
      </c>
      <c r="S26" s="92" t="e">
        <f t="shared" si="28"/>
        <v>#REF!</v>
      </c>
    </row>
    <row r="27" spans="1:19" x14ac:dyDescent="0.25">
      <c r="A27" s="77" t="s">
        <v>42</v>
      </c>
      <c r="B27" s="78">
        <f>SUM('Pque N Mundo I'!B21,'Pque N Mundo II'!B21)</f>
        <v>528</v>
      </c>
      <c r="C27" s="92" t="e">
        <f>SUM('PRODUÇÃO Geral'!C26,'PRODUÇÃO Geral'!#REF!)</f>
        <v>#REF!</v>
      </c>
      <c r="D27" s="103" t="e">
        <f t="shared" si="19"/>
        <v>#REF!</v>
      </c>
      <c r="E27" s="92" t="e">
        <f>SUM('PRODUÇÃO Geral'!#REF!,'PRODUÇÃO Geral'!#REF!)</f>
        <v>#REF!</v>
      </c>
      <c r="F27" s="103" t="e">
        <f t="shared" si="20"/>
        <v>#REF!</v>
      </c>
      <c r="G27" s="92" t="e">
        <f>SUM('PRODUÇÃO Geral'!#REF!,'PRODUÇÃO Geral'!#REF!)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SUM('PRODUÇÃO Geral'!#REF!,'PRODUÇÃO Geral'!#REF!)</f>
        <v>#REF!</v>
      </c>
      <c r="L27" s="103" t="e">
        <f t="shared" si="21"/>
        <v>#REF!</v>
      </c>
      <c r="M27" s="92" t="e">
        <f>SUM('PRODUÇÃO Geral'!#REF!,'PRODUÇÃO Geral'!#REF!)</f>
        <v>#REF!</v>
      </c>
      <c r="N27" s="103" t="e">
        <f t="shared" si="24"/>
        <v>#REF!</v>
      </c>
      <c r="O27" s="92" t="e">
        <f>SUM('PRODUÇÃO Geral'!#REF!,'PRODUÇÃO Geral'!#REF!)</f>
        <v>#REF!</v>
      </c>
      <c r="P27" s="103" t="e">
        <f t="shared" si="25"/>
        <v>#REF!</v>
      </c>
      <c r="Q27" s="94" t="e">
        <f t="shared" si="26"/>
        <v>#REF!</v>
      </c>
      <c r="R27" s="104" t="e">
        <f t="shared" si="27"/>
        <v>#REF!</v>
      </c>
      <c r="S27" s="92" t="e">
        <f t="shared" si="28"/>
        <v>#REF!</v>
      </c>
    </row>
    <row r="28" spans="1:19" x14ac:dyDescent="0.25">
      <c r="A28" s="77" t="s">
        <v>12</v>
      </c>
      <c r="B28" s="78">
        <f>'Pque N Mundo I'!B22</f>
        <v>320</v>
      </c>
      <c r="C28" s="92">
        <f>'PRODUÇÃO Geral'!C27</f>
        <v>37</v>
      </c>
      <c r="D28" s="103">
        <f t="shared" ref="D28" si="29">C28/$B28</f>
        <v>0.11562500000000001</v>
      </c>
      <c r="E28" s="92" t="e">
        <f>'PRODUÇÃO Geral'!#REF!</f>
        <v>#REF!</v>
      </c>
      <c r="F28" s="103" t="e">
        <f t="shared" ref="F28" si="30">E28/$B28</f>
        <v>#REF!</v>
      </c>
      <c r="G28" s="92" t="e">
        <f>'PRODUÇÃO Geral'!#REF!</f>
        <v>#REF!</v>
      </c>
      <c r="H28" s="103" t="e">
        <f t="shared" ref="H28" si="31">G28/$B28</f>
        <v>#REF!</v>
      </c>
      <c r="I28" s="94" t="e">
        <f t="shared" si="22"/>
        <v>#REF!</v>
      </c>
      <c r="J28" s="104" t="e">
        <f t="shared" si="23"/>
        <v>#REF!</v>
      </c>
      <c r="K28" s="92" t="e">
        <f>'PRODUÇÃO Geral'!#REF!</f>
        <v>#REF!</v>
      </c>
      <c r="L28" s="103" t="e">
        <f t="shared" ref="L28" si="32">K28/$B28</f>
        <v>#REF!</v>
      </c>
      <c r="M28" s="92" t="e">
        <f>'PRODUÇÃO Geral'!#REF!</f>
        <v>#REF!</v>
      </c>
      <c r="N28" s="103" t="e">
        <f t="shared" ref="N28" si="33">M28/$B28</f>
        <v>#REF!</v>
      </c>
      <c r="O28" s="92" t="e">
        <f>'PRODUÇÃO Geral'!#REF!</f>
        <v>#REF!</v>
      </c>
      <c r="P28" s="103" t="e">
        <f t="shared" ref="P28" si="34">O28/$B28</f>
        <v>#REF!</v>
      </c>
      <c r="Q28" s="94" t="e">
        <f t="shared" ref="Q28" si="35">SUM(K28,M28,O28)</f>
        <v>#REF!</v>
      </c>
      <c r="R28" s="104" t="e">
        <f t="shared" ref="R28" si="36">Q28/($B28*3)</f>
        <v>#REF!</v>
      </c>
      <c r="S28" s="92" t="e">
        <f t="shared" ref="S28" si="37">SUM(C28,E28,G28,K28,M28,O28)</f>
        <v>#REF!</v>
      </c>
    </row>
    <row r="29" spans="1:19" ht="15.75" thickBot="1" x14ac:dyDescent="0.3">
      <c r="A29" s="96" t="s">
        <v>13</v>
      </c>
      <c r="B29" s="145">
        <f>SUM('Pque N Mundo I'!B23,'Pque N Mundo II'!B25)</f>
        <v>924</v>
      </c>
      <c r="C29" s="97" t="e">
        <f>SUM('PRODUÇÃO Geral'!C28,'PRODUÇÃO Geral'!#REF!)</f>
        <v>#REF!</v>
      </c>
      <c r="D29" s="107" t="e">
        <f t="shared" si="19"/>
        <v>#REF!</v>
      </c>
      <c r="E29" s="97" t="e">
        <f>SUM('PRODUÇÃO Geral'!#REF!,'PRODUÇÃO Geral'!#REF!)</f>
        <v>#REF!</v>
      </c>
      <c r="F29" s="107" t="e">
        <f t="shared" si="20"/>
        <v>#REF!</v>
      </c>
      <c r="G29" s="97" t="e">
        <f>SUM('PRODUÇÃO Geral'!#REF!,'PRODUÇÃO Geral'!#REF!)</f>
        <v>#REF!</v>
      </c>
      <c r="H29" s="107" t="e">
        <f t="shared" si="21"/>
        <v>#REF!</v>
      </c>
      <c r="I29" s="99" t="e">
        <f t="shared" si="22"/>
        <v>#REF!</v>
      </c>
      <c r="J29" s="108" t="e">
        <f t="shared" si="23"/>
        <v>#REF!</v>
      </c>
      <c r="K29" s="97" t="e">
        <f>SUM('PRODUÇÃO Geral'!#REF!,'PRODUÇÃO Geral'!#REF!)</f>
        <v>#REF!</v>
      </c>
      <c r="L29" s="107" t="e">
        <f t="shared" si="21"/>
        <v>#REF!</v>
      </c>
      <c r="M29" s="97" t="e">
        <f>SUM('PRODUÇÃO Geral'!#REF!,'PRODUÇÃO Geral'!#REF!)</f>
        <v>#REF!</v>
      </c>
      <c r="N29" s="107" t="e">
        <f t="shared" si="24"/>
        <v>#REF!</v>
      </c>
      <c r="O29" s="97" t="e">
        <f>SUM('PRODUÇÃO Geral'!#REF!,'PRODUÇÃO Geral'!#REF!)</f>
        <v>#REF!</v>
      </c>
      <c r="P29" s="107" t="e">
        <f t="shared" si="25"/>
        <v>#REF!</v>
      </c>
      <c r="Q29" s="99" t="e">
        <f t="shared" si="26"/>
        <v>#REF!</v>
      </c>
      <c r="R29" s="108" t="e">
        <f t="shared" si="27"/>
        <v>#REF!</v>
      </c>
      <c r="S29" s="97" t="e">
        <f t="shared" si="28"/>
        <v>#REF!</v>
      </c>
    </row>
    <row r="30" spans="1:19" ht="15.75" thickBot="1" x14ac:dyDescent="0.3">
      <c r="A30" s="5" t="s">
        <v>7</v>
      </c>
      <c r="B30" s="202">
        <f>SUM(B19:B29)</f>
        <v>23526</v>
      </c>
      <c r="C30" s="7" t="e">
        <f>SUM(C19:C29)</f>
        <v>#REF!</v>
      </c>
      <c r="D30" s="21" t="e">
        <f t="shared" si="19"/>
        <v>#REF!</v>
      </c>
      <c r="E30" s="7" t="e">
        <f>SUM(E19:E29)</f>
        <v>#REF!</v>
      </c>
      <c r="F30" s="21" t="e">
        <f t="shared" si="20"/>
        <v>#REF!</v>
      </c>
      <c r="G30" s="7" t="e">
        <f>SUM(G19:G29)</f>
        <v>#REF!</v>
      </c>
      <c r="H30" s="21" t="e">
        <f t="shared" si="21"/>
        <v>#REF!</v>
      </c>
      <c r="I30" s="71" t="e">
        <f t="shared" si="22"/>
        <v>#REF!</v>
      </c>
      <c r="J30" s="72" t="e">
        <f t="shared" si="23"/>
        <v>#REF!</v>
      </c>
      <c r="K30" s="7" t="e">
        <f>SUM(K19:K29)</f>
        <v>#REF!</v>
      </c>
      <c r="L30" s="21" t="e">
        <f t="shared" si="21"/>
        <v>#REF!</v>
      </c>
      <c r="M30" s="7" t="e">
        <f t="shared" ref="M30" si="38">SUM(M19:M29)</f>
        <v>#REF!</v>
      </c>
      <c r="N30" s="21" t="e">
        <f t="shared" si="24"/>
        <v>#REF!</v>
      </c>
      <c r="O30" s="7" t="e">
        <f t="shared" ref="O30" si="39">SUM(O19:O29)</f>
        <v>#REF!</v>
      </c>
      <c r="P30" s="21" t="e">
        <f t="shared" si="25"/>
        <v>#REF!</v>
      </c>
      <c r="Q30" s="71" t="e">
        <f t="shared" si="26"/>
        <v>#REF!</v>
      </c>
      <c r="R30" s="72" t="e">
        <f t="shared" si="27"/>
        <v>#REF!</v>
      </c>
      <c r="S30" s="7" t="e">
        <f t="shared" si="28"/>
        <v>#REF!</v>
      </c>
    </row>
    <row r="32" spans="1:19" ht="15.75" x14ac:dyDescent="0.25">
      <c r="A32" s="1000" t="s">
        <v>267</v>
      </c>
      <c r="B32" s="1001"/>
      <c r="C32" s="1001"/>
      <c r="D32" s="1001"/>
      <c r="E32" s="1001"/>
      <c r="F32" s="1001"/>
      <c r="G32" s="1001"/>
      <c r="H32" s="1001"/>
      <c r="I32" s="1001"/>
      <c r="J32" s="1001"/>
      <c r="K32" s="1001"/>
      <c r="L32" s="1001"/>
      <c r="M32" s="1001"/>
      <c r="N32" s="1001"/>
      <c r="O32" s="1001"/>
      <c r="P32" s="1001"/>
      <c r="Q32" s="1001"/>
      <c r="R32" s="1001"/>
      <c r="S32" s="1001"/>
    </row>
    <row r="33" spans="1:19" ht="24.75" thickBot="1" x14ac:dyDescent="0.3">
      <c r="A33" s="74" t="s">
        <v>14</v>
      </c>
      <c r="B33" s="141" t="s">
        <v>15</v>
      </c>
      <c r="C33" s="74" t="str">
        <f>'Pque N Mundo I'!C8</f>
        <v>Real.</v>
      </c>
      <c r="D33" s="75" t="e">
        <f>'Pque N Mundo I'!#REF!</f>
        <v>#REF!</v>
      </c>
      <c r="E33" s="74" t="e">
        <f>'Pque N Mundo I'!#REF!</f>
        <v>#REF!</v>
      </c>
      <c r="F33" s="75" t="e">
        <f>'Pque N Mundo I'!#REF!</f>
        <v>#REF!</v>
      </c>
      <c r="G33" s="74" t="e">
        <f>'Pque N Mundo I'!#REF!</f>
        <v>#REF!</v>
      </c>
      <c r="H33" s="75" t="e">
        <f>'Pque N Mundo I'!#REF!</f>
        <v>#REF!</v>
      </c>
      <c r="I33" s="86" t="e">
        <f>'Pque N Mundo I'!#REF!</f>
        <v>#REF!</v>
      </c>
      <c r="J33" s="12" t="e">
        <f>'Pque N Mundo I'!#REF!</f>
        <v>#REF!</v>
      </c>
      <c r="K33" s="74" t="e">
        <f>'Pque N Mundo I'!#REF!</f>
        <v>#REF!</v>
      </c>
      <c r="L33" s="75" t="e">
        <f>'Pque N Mundo I'!#REF!</f>
        <v>#REF!</v>
      </c>
      <c r="M33" s="13" t="e">
        <f>'Pque N Mundo I'!#REF!</f>
        <v>#REF!</v>
      </c>
      <c r="N33" s="14" t="e">
        <f>'Pque N Mundo I'!#REF!</f>
        <v>#REF!</v>
      </c>
      <c r="O33" s="13" t="e">
        <f>'Pque N Mundo I'!#REF!</f>
        <v>#REF!</v>
      </c>
      <c r="P33" s="14" t="e">
        <f>'Pque N Mundo I'!#REF!</f>
        <v>#REF!</v>
      </c>
      <c r="Q33" s="86" t="e">
        <f>'Pque N Mundo I'!#REF!</f>
        <v>#REF!</v>
      </c>
      <c r="R33" s="12" t="e">
        <f>'Pque N Mundo I'!#REF!</f>
        <v>#REF!</v>
      </c>
      <c r="S33" s="13" t="s">
        <v>6</v>
      </c>
    </row>
    <row r="34" spans="1:19" ht="15.75" thickTop="1" x14ac:dyDescent="0.25">
      <c r="A34" s="26" t="s">
        <v>52</v>
      </c>
      <c r="B34" s="76">
        <f>'CEO II VG'!B10</f>
        <v>160</v>
      </c>
      <c r="C34" s="91">
        <f>'CEO II VG'!C10</f>
        <v>140</v>
      </c>
      <c r="D34" s="18">
        <f t="shared" ref="D34:D42" si="40">C34/$B34</f>
        <v>0.875</v>
      </c>
      <c r="E34" s="91" t="e">
        <f>'CEO II VG'!#REF!</f>
        <v>#REF!</v>
      </c>
      <c r="F34" s="18" t="e">
        <f>E34/$B34</f>
        <v>#REF!</v>
      </c>
      <c r="G34" s="91" t="e">
        <f>'CEO II VG'!#REF!</f>
        <v>#REF!</v>
      </c>
      <c r="H34" s="18" t="e">
        <f>G34/$B34</f>
        <v>#REF!</v>
      </c>
      <c r="I34" s="68" t="e">
        <f t="shared" ref="I34:I42" si="41">SUM(C34,E34,G34)</f>
        <v>#REF!</v>
      </c>
      <c r="J34" s="102" t="e">
        <f t="shared" ref="J34:J42" si="42">I34/($B34*3)</f>
        <v>#REF!</v>
      </c>
      <c r="K34" s="91" t="e">
        <f>'CEO II VG'!#REF!</f>
        <v>#REF!</v>
      </c>
      <c r="L34" s="18" t="e">
        <f>K34/$B34</f>
        <v>#REF!</v>
      </c>
      <c r="M34" s="91" t="e">
        <f>'CEO II VG'!#REF!</f>
        <v>#REF!</v>
      </c>
      <c r="N34" s="18" t="e">
        <f t="shared" ref="N34" si="43">M34/$B34</f>
        <v>#REF!</v>
      </c>
      <c r="O34" s="91" t="e">
        <f>'CEO II VG'!#REF!</f>
        <v>#REF!</v>
      </c>
      <c r="P34" s="18" t="e">
        <f t="shared" ref="P34" si="44">O34/$B34</f>
        <v>#REF!</v>
      </c>
      <c r="Q34" s="68" t="e">
        <f t="shared" ref="Q34:Q42" si="45">SUM(K34,M34,O34)</f>
        <v>#REF!</v>
      </c>
      <c r="R34" s="102" t="e">
        <f t="shared" ref="R34:R42" si="46">Q34/($B34*3)</f>
        <v>#REF!</v>
      </c>
      <c r="S34" s="91" t="e">
        <f t="shared" ref="S34:S42" si="47">SUM(C34,E34,G34,K34,M34,O34)</f>
        <v>#REF!</v>
      </c>
    </row>
    <row r="35" spans="1:19" x14ac:dyDescent="0.25">
      <c r="A35" s="105" t="s">
        <v>53</v>
      </c>
      <c r="B35" s="146">
        <f>'CEO II VG'!B9</f>
        <v>44</v>
      </c>
      <c r="C35" s="92">
        <f>'CEO II VG'!C9</f>
        <v>65</v>
      </c>
      <c r="D35" s="18" t="s">
        <v>186</v>
      </c>
      <c r="E35" s="92" t="e">
        <f>'CEO II VG'!#REF!</f>
        <v>#REF!</v>
      </c>
      <c r="F35" s="18" t="s">
        <v>186</v>
      </c>
      <c r="G35" s="92" t="e">
        <f>'CEO II VG'!#REF!</f>
        <v>#REF!</v>
      </c>
      <c r="H35" s="18" t="s">
        <v>186</v>
      </c>
      <c r="I35" s="94" t="e">
        <f t="shared" si="41"/>
        <v>#REF!</v>
      </c>
      <c r="J35" s="102" t="e">
        <f t="shared" si="42"/>
        <v>#REF!</v>
      </c>
      <c r="K35" s="92" t="e">
        <f>'CEO II VG'!#REF!</f>
        <v>#REF!</v>
      </c>
      <c r="L35" s="18" t="s">
        <v>186</v>
      </c>
      <c r="M35" s="92" t="e">
        <f>'CEO II VG'!#REF!</f>
        <v>#REF!</v>
      </c>
      <c r="N35" s="18" t="s">
        <v>186</v>
      </c>
      <c r="O35" s="92" t="e">
        <f>'CEO II VG'!#REF!</f>
        <v>#REF!</v>
      </c>
      <c r="P35" s="18" t="s">
        <v>186</v>
      </c>
      <c r="Q35" s="94" t="e">
        <f t="shared" si="45"/>
        <v>#REF!</v>
      </c>
      <c r="R35" s="102" t="e">
        <f t="shared" si="46"/>
        <v>#REF!</v>
      </c>
      <c r="S35" s="92" t="e">
        <f t="shared" si="47"/>
        <v>#REF!</v>
      </c>
    </row>
    <row r="36" spans="1:19" x14ac:dyDescent="0.25">
      <c r="A36" s="105" t="s">
        <v>54</v>
      </c>
      <c r="B36" s="78">
        <f>'CEO II VG'!B11</f>
        <v>120</v>
      </c>
      <c r="C36" s="92">
        <f>'CEO II VG'!C11</f>
        <v>250</v>
      </c>
      <c r="D36" s="18">
        <f t="shared" si="40"/>
        <v>2.0833333333333335</v>
      </c>
      <c r="E36" s="92" t="e">
        <f>'CEO II VG'!#REF!</f>
        <v>#REF!</v>
      </c>
      <c r="F36" s="18" t="e">
        <f t="shared" ref="F36:F42" si="48">E36/$B36</f>
        <v>#REF!</v>
      </c>
      <c r="G36" s="92" t="e">
        <f>'CEO II VG'!#REF!</f>
        <v>#REF!</v>
      </c>
      <c r="H36" s="18" t="e">
        <f t="shared" ref="H36:L42" si="49">G36/$B36</f>
        <v>#REF!</v>
      </c>
      <c r="I36" s="94" t="e">
        <f t="shared" si="41"/>
        <v>#REF!</v>
      </c>
      <c r="J36" s="102" t="e">
        <f t="shared" si="42"/>
        <v>#REF!</v>
      </c>
      <c r="K36" s="92" t="e">
        <f>'CEO II VG'!#REF!</f>
        <v>#REF!</v>
      </c>
      <c r="L36" s="18" t="e">
        <f t="shared" si="49"/>
        <v>#REF!</v>
      </c>
      <c r="M36" s="92" t="e">
        <f>'CEO II VG'!#REF!</f>
        <v>#REF!</v>
      </c>
      <c r="N36" s="18" t="e">
        <f t="shared" ref="N36:N42" si="50">M36/$B36</f>
        <v>#REF!</v>
      </c>
      <c r="O36" s="92" t="e">
        <f>'CEO II VG'!#REF!</f>
        <v>#REF!</v>
      </c>
      <c r="P36" s="18" t="e">
        <f t="shared" ref="P36:P42" si="51">O36/$B36</f>
        <v>#REF!</v>
      </c>
      <c r="Q36" s="94" t="e">
        <f t="shared" si="45"/>
        <v>#REF!</v>
      </c>
      <c r="R36" s="102" t="e">
        <f t="shared" si="46"/>
        <v>#REF!</v>
      </c>
      <c r="S36" s="92" t="e">
        <f t="shared" si="47"/>
        <v>#REF!</v>
      </c>
    </row>
    <row r="37" spans="1:19" x14ac:dyDescent="0.25">
      <c r="A37" s="105" t="s">
        <v>55</v>
      </c>
      <c r="B37" s="78">
        <f>'CEO II VG'!B12</f>
        <v>108</v>
      </c>
      <c r="C37" s="92">
        <f>'CEO II VG'!C12</f>
        <v>79</v>
      </c>
      <c r="D37" s="18">
        <f t="shared" si="40"/>
        <v>0.73148148148148151</v>
      </c>
      <c r="E37" s="92" t="e">
        <f>'CEO II VG'!#REF!</f>
        <v>#REF!</v>
      </c>
      <c r="F37" s="18" t="e">
        <f t="shared" si="48"/>
        <v>#REF!</v>
      </c>
      <c r="G37" s="92" t="e">
        <f>'CEO II VG'!#REF!</f>
        <v>#REF!</v>
      </c>
      <c r="H37" s="18" t="e">
        <f t="shared" si="49"/>
        <v>#REF!</v>
      </c>
      <c r="I37" s="94" t="e">
        <f t="shared" si="41"/>
        <v>#REF!</v>
      </c>
      <c r="J37" s="102" t="e">
        <f t="shared" si="42"/>
        <v>#REF!</v>
      </c>
      <c r="K37" s="92" t="e">
        <f>'CEO II VG'!#REF!</f>
        <v>#REF!</v>
      </c>
      <c r="L37" s="18" t="e">
        <f t="shared" si="49"/>
        <v>#REF!</v>
      </c>
      <c r="M37" s="92" t="e">
        <f>'CEO II VG'!#REF!</f>
        <v>#REF!</v>
      </c>
      <c r="N37" s="18" t="e">
        <f t="shared" si="50"/>
        <v>#REF!</v>
      </c>
      <c r="O37" s="92" t="e">
        <f>'CEO II VG'!#REF!</f>
        <v>#REF!</v>
      </c>
      <c r="P37" s="18" t="e">
        <f t="shared" si="51"/>
        <v>#REF!</v>
      </c>
      <c r="Q37" s="94" t="e">
        <f t="shared" si="45"/>
        <v>#REF!</v>
      </c>
      <c r="R37" s="102" t="e">
        <f t="shared" si="46"/>
        <v>#REF!</v>
      </c>
      <c r="S37" s="92" t="e">
        <f t="shared" si="47"/>
        <v>#REF!</v>
      </c>
    </row>
    <row r="38" spans="1:19" x14ac:dyDescent="0.25">
      <c r="A38" s="105" t="s">
        <v>56</v>
      </c>
      <c r="B38" s="78">
        <f>'CEO II VG'!B13</f>
        <v>80</v>
      </c>
      <c r="C38" s="92">
        <f>'CEO II VG'!C13</f>
        <v>0</v>
      </c>
      <c r="D38" s="18">
        <f t="shared" si="40"/>
        <v>0</v>
      </c>
      <c r="E38" s="92" t="e">
        <f>'CEO II VG'!#REF!</f>
        <v>#REF!</v>
      </c>
      <c r="F38" s="18" t="e">
        <f t="shared" si="48"/>
        <v>#REF!</v>
      </c>
      <c r="G38" s="92" t="e">
        <f>'CEO II VG'!#REF!</f>
        <v>#REF!</v>
      </c>
      <c r="H38" s="18" t="e">
        <f t="shared" si="49"/>
        <v>#REF!</v>
      </c>
      <c r="I38" s="94" t="e">
        <f t="shared" si="41"/>
        <v>#REF!</v>
      </c>
      <c r="J38" s="102" t="e">
        <f t="shared" si="42"/>
        <v>#REF!</v>
      </c>
      <c r="K38" s="92" t="e">
        <f>'CEO II VG'!#REF!</f>
        <v>#REF!</v>
      </c>
      <c r="L38" s="18" t="e">
        <f t="shared" si="49"/>
        <v>#REF!</v>
      </c>
      <c r="M38" s="92" t="e">
        <f>'CEO II VG'!#REF!</f>
        <v>#REF!</v>
      </c>
      <c r="N38" s="18" t="e">
        <f t="shared" si="50"/>
        <v>#REF!</v>
      </c>
      <c r="O38" s="92" t="e">
        <f>'CEO II VG'!#REF!</f>
        <v>#REF!</v>
      </c>
      <c r="P38" s="18" t="e">
        <f t="shared" si="51"/>
        <v>#REF!</v>
      </c>
      <c r="Q38" s="94" t="e">
        <f t="shared" si="45"/>
        <v>#REF!</v>
      </c>
      <c r="R38" s="102" t="e">
        <f t="shared" si="46"/>
        <v>#REF!</v>
      </c>
      <c r="S38" s="92" t="e">
        <f t="shared" si="47"/>
        <v>#REF!</v>
      </c>
    </row>
    <row r="39" spans="1:19" x14ac:dyDescent="0.25">
      <c r="A39" s="147" t="s">
        <v>57</v>
      </c>
      <c r="B39" s="78">
        <f>'CEO II VG'!B15</f>
        <v>63</v>
      </c>
      <c r="C39" s="92">
        <f>'CEO II VG'!C15</f>
        <v>45</v>
      </c>
      <c r="D39" s="18">
        <f t="shared" si="40"/>
        <v>0.7142857142857143</v>
      </c>
      <c r="E39" s="92" t="e">
        <f>'CEO II VG'!#REF!</f>
        <v>#REF!</v>
      </c>
      <c r="F39" s="18" t="e">
        <f t="shared" si="48"/>
        <v>#REF!</v>
      </c>
      <c r="G39" s="92" t="e">
        <f>'CEO II VG'!#REF!</f>
        <v>#REF!</v>
      </c>
      <c r="H39" s="18" t="e">
        <f t="shared" si="49"/>
        <v>#REF!</v>
      </c>
      <c r="I39" s="94" t="e">
        <f t="shared" si="41"/>
        <v>#REF!</v>
      </c>
      <c r="J39" s="102" t="e">
        <f t="shared" si="42"/>
        <v>#REF!</v>
      </c>
      <c r="K39" s="92" t="e">
        <f>'CEO II VG'!#REF!</f>
        <v>#REF!</v>
      </c>
      <c r="L39" s="18" t="e">
        <f t="shared" si="49"/>
        <v>#REF!</v>
      </c>
      <c r="M39" s="92" t="e">
        <f>'CEO II VG'!#REF!</f>
        <v>#REF!</v>
      </c>
      <c r="N39" s="18" t="e">
        <f t="shared" si="50"/>
        <v>#REF!</v>
      </c>
      <c r="O39" s="92" t="e">
        <f>'CEO II VG'!#REF!</f>
        <v>#REF!</v>
      </c>
      <c r="P39" s="18" t="e">
        <f t="shared" si="51"/>
        <v>#REF!</v>
      </c>
      <c r="Q39" s="94" t="e">
        <f t="shared" si="45"/>
        <v>#REF!</v>
      </c>
      <c r="R39" s="102" t="e">
        <f t="shared" si="46"/>
        <v>#REF!</v>
      </c>
      <c r="S39" s="92" t="e">
        <f t="shared" si="47"/>
        <v>#REF!</v>
      </c>
    </row>
    <row r="40" spans="1:19" x14ac:dyDescent="0.25">
      <c r="A40" s="147" t="s">
        <v>402</v>
      </c>
      <c r="B40" s="78">
        <f>'CEO II VG'!B16</f>
        <v>10</v>
      </c>
      <c r="C40" s="92">
        <f>'CEO II VG'!C16</f>
        <v>16</v>
      </c>
      <c r="D40" s="18">
        <f t="shared" si="40"/>
        <v>1.6</v>
      </c>
      <c r="E40" s="92" t="e">
        <f>'CEO II VG'!#REF!</f>
        <v>#REF!</v>
      </c>
      <c r="F40" s="18" t="e">
        <f t="shared" si="48"/>
        <v>#REF!</v>
      </c>
      <c r="G40" s="92" t="e">
        <f>'CEO II VG'!#REF!</f>
        <v>#REF!</v>
      </c>
      <c r="H40" s="18" t="e">
        <f t="shared" si="49"/>
        <v>#REF!</v>
      </c>
      <c r="I40" s="94" t="e">
        <f t="shared" si="41"/>
        <v>#REF!</v>
      </c>
      <c r="J40" s="102" t="e">
        <f t="shared" si="42"/>
        <v>#REF!</v>
      </c>
      <c r="K40" s="92" t="e">
        <f>'CEO II VG'!#REF!</f>
        <v>#REF!</v>
      </c>
      <c r="L40" s="18" t="e">
        <f t="shared" si="49"/>
        <v>#REF!</v>
      </c>
      <c r="M40" s="92" t="e">
        <f>'CEO II VG'!#REF!</f>
        <v>#REF!</v>
      </c>
      <c r="N40" s="18" t="e">
        <f t="shared" si="50"/>
        <v>#REF!</v>
      </c>
      <c r="O40" s="92" t="e">
        <f>'CEO II VG'!#REF!</f>
        <v>#REF!</v>
      </c>
      <c r="P40" s="18" t="e">
        <f t="shared" si="51"/>
        <v>#REF!</v>
      </c>
      <c r="Q40" s="94" t="e">
        <f t="shared" si="45"/>
        <v>#REF!</v>
      </c>
      <c r="R40" s="102" t="e">
        <f t="shared" si="46"/>
        <v>#REF!</v>
      </c>
      <c r="S40" s="92" t="e">
        <f t="shared" si="47"/>
        <v>#REF!</v>
      </c>
    </row>
    <row r="41" spans="1:19" ht="24.75" thickBot="1" x14ac:dyDescent="0.3">
      <c r="A41" s="106" t="s">
        <v>59</v>
      </c>
      <c r="B41" s="145" t="e">
        <f>'CEO II VG'!#REF!</f>
        <v>#REF!</v>
      </c>
      <c r="C41" s="97" t="e">
        <f>'CEO II VG'!#REF!</f>
        <v>#REF!</v>
      </c>
      <c r="D41" s="107" t="e">
        <f t="shared" si="40"/>
        <v>#REF!</v>
      </c>
      <c r="E41" s="97" t="e">
        <f>'CEO II VG'!#REF!</f>
        <v>#REF!</v>
      </c>
      <c r="F41" s="107" t="e">
        <f t="shared" si="48"/>
        <v>#REF!</v>
      </c>
      <c r="G41" s="97" t="e">
        <f>'CEO II VG'!#REF!</f>
        <v>#REF!</v>
      </c>
      <c r="H41" s="107" t="e">
        <f t="shared" si="49"/>
        <v>#REF!</v>
      </c>
      <c r="I41" s="99" t="e">
        <f t="shared" si="41"/>
        <v>#REF!</v>
      </c>
      <c r="J41" s="108" t="e">
        <f t="shared" si="42"/>
        <v>#REF!</v>
      </c>
      <c r="K41" s="97" t="e">
        <f>'CEO II VG'!#REF!</f>
        <v>#REF!</v>
      </c>
      <c r="L41" s="107" t="e">
        <f t="shared" si="49"/>
        <v>#REF!</v>
      </c>
      <c r="M41" s="97" t="e">
        <f>'CEO II VG'!#REF!</f>
        <v>#REF!</v>
      </c>
      <c r="N41" s="107" t="e">
        <f t="shared" si="50"/>
        <v>#REF!</v>
      </c>
      <c r="O41" s="97" t="e">
        <f>'CEO II VG'!#REF!</f>
        <v>#REF!</v>
      </c>
      <c r="P41" s="107" t="e">
        <f t="shared" si="51"/>
        <v>#REF!</v>
      </c>
      <c r="Q41" s="99" t="e">
        <f t="shared" si="45"/>
        <v>#REF!</v>
      </c>
      <c r="R41" s="108" t="e">
        <f t="shared" si="46"/>
        <v>#REF!</v>
      </c>
      <c r="S41" s="97" t="e">
        <f t="shared" si="47"/>
        <v>#REF!</v>
      </c>
    </row>
    <row r="42" spans="1:19" ht="15.75" thickBot="1" x14ac:dyDescent="0.3">
      <c r="A42" s="5" t="s">
        <v>7</v>
      </c>
      <c r="B42" s="202" t="e">
        <f>SUM(B34:B41)</f>
        <v>#REF!</v>
      </c>
      <c r="C42" s="7" t="e">
        <f>SUM(C34:C41)</f>
        <v>#REF!</v>
      </c>
      <c r="D42" s="21" t="e">
        <f t="shared" si="40"/>
        <v>#REF!</v>
      </c>
      <c r="E42" s="7" t="e">
        <f>SUM(E34:E41)</f>
        <v>#REF!</v>
      </c>
      <c r="F42" s="21" t="e">
        <f t="shared" si="48"/>
        <v>#REF!</v>
      </c>
      <c r="G42" s="7" t="e">
        <f>SUM(G34:G41)</f>
        <v>#REF!</v>
      </c>
      <c r="H42" s="21" t="e">
        <f t="shared" si="49"/>
        <v>#REF!</v>
      </c>
      <c r="I42" s="71" t="e">
        <f t="shared" si="41"/>
        <v>#REF!</v>
      </c>
      <c r="J42" s="72" t="e">
        <f t="shared" si="42"/>
        <v>#REF!</v>
      </c>
      <c r="K42" s="7" t="e">
        <f>SUM(K34:K41)</f>
        <v>#REF!</v>
      </c>
      <c r="L42" s="21" t="e">
        <f t="shared" si="49"/>
        <v>#REF!</v>
      </c>
      <c r="M42" s="7" t="e">
        <f t="shared" ref="M42" si="52">SUM(M34:M41)</f>
        <v>#REF!</v>
      </c>
      <c r="N42" s="21" t="e">
        <f t="shared" si="50"/>
        <v>#REF!</v>
      </c>
      <c r="O42" s="7" t="e">
        <f t="shared" ref="O42" si="53">SUM(O34:O41)</f>
        <v>#REF!</v>
      </c>
      <c r="P42" s="21" t="e">
        <f t="shared" si="51"/>
        <v>#REF!</v>
      </c>
      <c r="Q42" s="71" t="e">
        <f t="shared" si="45"/>
        <v>#REF!</v>
      </c>
      <c r="R42" s="72" t="e">
        <f t="shared" si="46"/>
        <v>#REF!</v>
      </c>
      <c r="S42" s="7" t="e">
        <f t="shared" si="47"/>
        <v>#REF!</v>
      </c>
    </row>
    <row r="44" spans="1:19" ht="15.75" x14ac:dyDescent="0.25">
      <c r="A44" s="1000" t="s">
        <v>275</v>
      </c>
      <c r="B44" s="1001"/>
      <c r="C44" s="1001"/>
      <c r="D44" s="1001"/>
      <c r="E44" s="1001"/>
      <c r="F44" s="1001"/>
      <c r="G44" s="1001"/>
      <c r="H44" s="1001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</row>
    <row r="45" spans="1:19" ht="24.75" thickBot="1" x14ac:dyDescent="0.3">
      <c r="A45" s="74" t="s">
        <v>14</v>
      </c>
      <c r="B45" s="141" t="s">
        <v>15</v>
      </c>
      <c r="C45" s="74" t="str">
        <f>'Pque N Mundo I'!C8</f>
        <v>Real.</v>
      </c>
      <c r="D45" s="75" t="e">
        <f>'Pque N Mundo I'!#REF!</f>
        <v>#REF!</v>
      </c>
      <c r="E45" s="74" t="e">
        <f>'Pque N Mundo I'!#REF!</f>
        <v>#REF!</v>
      </c>
      <c r="F45" s="75" t="e">
        <f>'Pque N Mundo I'!#REF!</f>
        <v>#REF!</v>
      </c>
      <c r="G45" s="74" t="e">
        <f>'Pque N Mundo I'!#REF!</f>
        <v>#REF!</v>
      </c>
      <c r="H45" s="75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74" t="e">
        <f>'Pque N Mundo I'!#REF!</f>
        <v>#REF!</v>
      </c>
      <c r="L45" s="75" t="e">
        <f>'Pque N Mundo I'!#REF!</f>
        <v>#REF!</v>
      </c>
      <c r="M45" s="13" t="e">
        <f>'Pque N Mundo I'!#REF!</f>
        <v>#REF!</v>
      </c>
      <c r="N45" s="14" t="e">
        <f>'Pque N Mundo I'!#REF!</f>
        <v>#REF!</v>
      </c>
      <c r="O45" s="13" t="e">
        <f>'Pque N Mundo I'!#REF!</f>
        <v>#REF!</v>
      </c>
      <c r="P45" s="14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13" t="s">
        <v>6</v>
      </c>
    </row>
    <row r="46" spans="1:19" ht="15.75" thickTop="1" x14ac:dyDescent="0.25">
      <c r="A46" s="8" t="s">
        <v>150</v>
      </c>
      <c r="B46" s="1048">
        <f>'EMAD na UBS JD JAPÃO'!$B$9</f>
        <v>220</v>
      </c>
      <c r="C46" s="1025">
        <f>'EMAD na UBS JD JAPÃO'!$C$9</f>
        <v>197</v>
      </c>
      <c r="D46" s="1028">
        <f t="shared" ref="D46:D49" si="54">C46/$B46</f>
        <v>0.8954545454545455</v>
      </c>
      <c r="E46" s="1025" t="e">
        <f>'EMAD na UBS JD JAPÃO'!#REF!</f>
        <v>#REF!</v>
      </c>
      <c r="F46" s="1028" t="e">
        <f t="shared" ref="F46:F49" si="55">E46/$B46</f>
        <v>#REF!</v>
      </c>
      <c r="G46" s="1025" t="e">
        <f>'EMAD na UBS JD JAPÃO'!#REF!</f>
        <v>#REF!</v>
      </c>
      <c r="H46" s="1028" t="e">
        <f t="shared" ref="H46:L49" si="56">G46/$B46</f>
        <v>#REF!</v>
      </c>
      <c r="I46" s="1031" t="e">
        <f>SUM(C46,E46,G46)</f>
        <v>#REF!</v>
      </c>
      <c r="J46" s="1045" t="e">
        <f>I46/($B46*3)</f>
        <v>#REF!</v>
      </c>
      <c r="K46" s="1025" t="e">
        <f>'EMAD na UBS JD JAPÃO'!#REF!</f>
        <v>#REF!</v>
      </c>
      <c r="L46" s="1028" t="e">
        <f t="shared" si="56"/>
        <v>#REF!</v>
      </c>
      <c r="M46" s="1025" t="e">
        <f>'EMAD na UBS JD JAPÃO'!#REF!</f>
        <v>#REF!</v>
      </c>
      <c r="N46" s="1028" t="e">
        <f t="shared" ref="N46:N49" si="57">M46/$B46</f>
        <v>#REF!</v>
      </c>
      <c r="O46" s="1025" t="e">
        <f>'EMAD na UBS JD JAPÃO'!#REF!</f>
        <v>#REF!</v>
      </c>
      <c r="P46" s="1028" t="e">
        <f t="shared" ref="P46:P49" si="58">O46/$B46</f>
        <v>#REF!</v>
      </c>
      <c r="Q46" s="1031" t="e">
        <f>SUM(K46,M46,O46)</f>
        <v>#REF!</v>
      </c>
      <c r="R46" s="1045" t="e">
        <f>Q46/($B46*3)</f>
        <v>#REF!</v>
      </c>
      <c r="S46" s="1025" t="e">
        <f>SUM(C46,E46,G46,K46,M46,O46)</f>
        <v>#REF!</v>
      </c>
    </row>
    <row r="47" spans="1:19" x14ac:dyDescent="0.25">
      <c r="A47" s="8" t="s">
        <v>151</v>
      </c>
      <c r="B47" s="1049"/>
      <c r="C47" s="1026"/>
      <c r="D47" s="1029" t="e">
        <f t="shared" si="54"/>
        <v>#DIV/0!</v>
      </c>
      <c r="E47" s="1026"/>
      <c r="F47" s="1029" t="e">
        <f t="shared" si="55"/>
        <v>#DIV/0!</v>
      </c>
      <c r="G47" s="1026"/>
      <c r="H47" s="1029" t="e">
        <f t="shared" si="56"/>
        <v>#DIV/0!</v>
      </c>
      <c r="I47" s="1032">
        <f>SUM(C47,E47,G47)</f>
        <v>0</v>
      </c>
      <c r="J47" s="1046" t="e">
        <f>I47/($B47*3)</f>
        <v>#DIV/0!</v>
      </c>
      <c r="K47" s="1026"/>
      <c r="L47" s="1029" t="e">
        <f t="shared" si="56"/>
        <v>#DIV/0!</v>
      </c>
      <c r="M47" s="1026"/>
      <c r="N47" s="1029" t="e">
        <f t="shared" si="57"/>
        <v>#DIV/0!</v>
      </c>
      <c r="O47" s="1026"/>
      <c r="P47" s="1029" t="e">
        <f t="shared" si="58"/>
        <v>#DIV/0!</v>
      </c>
      <c r="Q47" s="1032">
        <f>SUM(K47,M47,O47)</f>
        <v>0</v>
      </c>
      <c r="R47" s="1046" t="e">
        <f>Q47/($B47*3)</f>
        <v>#DIV/0!</v>
      </c>
      <c r="S47" s="1026">
        <f>SUM(C47,E47,G47,K47,M47,O47)</f>
        <v>0</v>
      </c>
    </row>
    <row r="48" spans="1:19" x14ac:dyDescent="0.25">
      <c r="A48" s="8" t="s">
        <v>154</v>
      </c>
      <c r="B48" s="1049"/>
      <c r="C48" s="1026"/>
      <c r="D48" s="1029" t="e">
        <f t="shared" si="54"/>
        <v>#DIV/0!</v>
      </c>
      <c r="E48" s="1026"/>
      <c r="F48" s="1029" t="e">
        <f t="shared" si="55"/>
        <v>#DIV/0!</v>
      </c>
      <c r="G48" s="1026"/>
      <c r="H48" s="1029" t="e">
        <f t="shared" si="56"/>
        <v>#DIV/0!</v>
      </c>
      <c r="I48" s="1032">
        <f>SUM(C48,E48,G48)</f>
        <v>0</v>
      </c>
      <c r="J48" s="1046" t="e">
        <f>I48/($B48*3)</f>
        <v>#DIV/0!</v>
      </c>
      <c r="K48" s="1026"/>
      <c r="L48" s="1029" t="e">
        <f t="shared" si="56"/>
        <v>#DIV/0!</v>
      </c>
      <c r="M48" s="1026"/>
      <c r="N48" s="1029" t="e">
        <f t="shared" si="57"/>
        <v>#DIV/0!</v>
      </c>
      <c r="O48" s="1026"/>
      <c r="P48" s="1029" t="e">
        <f t="shared" si="58"/>
        <v>#DIV/0!</v>
      </c>
      <c r="Q48" s="1032">
        <f>SUM(K48,M48,O48)</f>
        <v>0</v>
      </c>
      <c r="R48" s="1046" t="e">
        <f>Q48/($B48*3)</f>
        <v>#DIV/0!</v>
      </c>
      <c r="S48" s="1026">
        <f>SUM(C48,E48,G48,K48,M48,O48)</f>
        <v>0</v>
      </c>
    </row>
    <row r="49" spans="1:19" ht="15.75" thickBot="1" x14ac:dyDescent="0.3">
      <c r="A49" s="96" t="s">
        <v>152</v>
      </c>
      <c r="B49" s="1050"/>
      <c r="C49" s="1027"/>
      <c r="D49" s="1030" t="e">
        <f t="shared" si="54"/>
        <v>#DIV/0!</v>
      </c>
      <c r="E49" s="1027"/>
      <c r="F49" s="1030" t="e">
        <f t="shared" si="55"/>
        <v>#DIV/0!</v>
      </c>
      <c r="G49" s="1027"/>
      <c r="H49" s="1030" t="e">
        <f t="shared" si="56"/>
        <v>#DIV/0!</v>
      </c>
      <c r="I49" s="1033">
        <f>SUM(C49,E49,G49)</f>
        <v>0</v>
      </c>
      <c r="J49" s="1047" t="e">
        <f>I49/($B49*3)</f>
        <v>#DIV/0!</v>
      </c>
      <c r="K49" s="1027"/>
      <c r="L49" s="1030" t="e">
        <f t="shared" si="56"/>
        <v>#DIV/0!</v>
      </c>
      <c r="M49" s="1027"/>
      <c r="N49" s="1030" t="e">
        <f t="shared" si="57"/>
        <v>#DIV/0!</v>
      </c>
      <c r="O49" s="1027"/>
      <c r="P49" s="1030" t="e">
        <f t="shared" si="58"/>
        <v>#DIV/0!</v>
      </c>
      <c r="Q49" s="1033">
        <f>SUM(K49,M49,O49)</f>
        <v>0</v>
      </c>
      <c r="R49" s="1047" t="e">
        <f>Q49/($B49*3)</f>
        <v>#DIV/0!</v>
      </c>
      <c r="S49" s="1027">
        <f>SUM(C49,E49,G49,K49,M49,O49)</f>
        <v>0</v>
      </c>
    </row>
    <row r="50" spans="1:19" ht="15.75" thickBot="1" x14ac:dyDescent="0.3">
      <c r="A50" s="5" t="s">
        <v>7</v>
      </c>
      <c r="B50" s="202">
        <f>SUM(B46:B49)</f>
        <v>220</v>
      </c>
      <c r="C50" s="7">
        <f>SUM(C46:C49)</f>
        <v>197</v>
      </c>
      <c r="D50" s="21">
        <f>C50/$B$50</f>
        <v>0.8954545454545455</v>
      </c>
      <c r="E50" s="7" t="e">
        <f>SUM(E46:E49)</f>
        <v>#REF!</v>
      </c>
      <c r="F50" s="21" t="e">
        <f>E50/$B$50</f>
        <v>#REF!</v>
      </c>
      <c r="G50" s="7" t="e">
        <f>SUM(G46:G49)</f>
        <v>#REF!</v>
      </c>
      <c r="H50" s="21" t="e">
        <f>G50/$B$50</f>
        <v>#REF!</v>
      </c>
      <c r="I50" s="71" t="e">
        <f>SUM(C50,E50,G50)</f>
        <v>#REF!</v>
      </c>
      <c r="J50" s="72" t="e">
        <f>I50/($B50*3)</f>
        <v>#REF!</v>
      </c>
      <c r="K50" s="7" t="e">
        <f>SUM(K46:K49)</f>
        <v>#REF!</v>
      </c>
      <c r="L50" s="21" t="e">
        <f>K50/$B$50</f>
        <v>#REF!</v>
      </c>
      <c r="M50" s="7" t="e">
        <f t="shared" ref="M50" si="59">SUM(M46:M49)</f>
        <v>#REF!</v>
      </c>
      <c r="N50" s="21" t="e">
        <f>M50/$B$50</f>
        <v>#REF!</v>
      </c>
      <c r="O50" s="7" t="e">
        <f t="shared" ref="O50" si="60">SUM(O46:O49)</f>
        <v>#REF!</v>
      </c>
      <c r="P50" s="21" t="e">
        <f>O50/$B$50</f>
        <v>#REF!</v>
      </c>
      <c r="Q50" s="71" t="e">
        <f>SUM(K50,M50,O50)</f>
        <v>#REF!</v>
      </c>
      <c r="R50" s="72" t="e">
        <f>Q50/($B50*3)</f>
        <v>#REF!</v>
      </c>
      <c r="S50" s="7" t="e">
        <f>SUM(C50,E50,G50,K50,M50,O50)</f>
        <v>#REF!</v>
      </c>
    </row>
    <row r="52" spans="1:19" ht="15.75" x14ac:dyDescent="0.25">
      <c r="A52" s="1000" t="s">
        <v>286</v>
      </c>
      <c r="B52" s="1001"/>
      <c r="C52" s="1001"/>
      <c r="D52" s="1001"/>
      <c r="E52" s="1001"/>
      <c r="F52" s="1001"/>
      <c r="G52" s="1001"/>
      <c r="H52" s="1001"/>
      <c r="I52" s="1001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</row>
    <row r="53" spans="1:19" ht="24.75" thickBot="1" x14ac:dyDescent="0.3">
      <c r="A53" s="148" t="s">
        <v>97</v>
      </c>
      <c r="B53" s="141" t="s">
        <v>15</v>
      </c>
      <c r="C53" s="148" t="str">
        <f>'Pque N Mundo I'!C8</f>
        <v>Real.</v>
      </c>
      <c r="D53" s="149" t="e">
        <f>'Pque N Mundo I'!#REF!</f>
        <v>#REF!</v>
      </c>
      <c r="E53" s="148" t="e">
        <f>'Pque N Mundo I'!#REF!</f>
        <v>#REF!</v>
      </c>
      <c r="F53" s="149" t="e">
        <f>'Pque N Mundo I'!#REF!</f>
        <v>#REF!</v>
      </c>
      <c r="G53" s="148" t="e">
        <f>'Pque N Mundo I'!#REF!</f>
        <v>#REF!</v>
      </c>
      <c r="H53" s="149" t="e">
        <f>'Pque N Mundo I'!#REF!</f>
        <v>#REF!</v>
      </c>
      <c r="I53" s="86" t="e">
        <f>'Pque N Mundo I'!#REF!</f>
        <v>#REF!</v>
      </c>
      <c r="J53" s="12" t="e">
        <f>'Pque N Mundo I'!#REF!</f>
        <v>#REF!</v>
      </c>
      <c r="K53" s="148" t="e">
        <f>'Pque N Mundo I'!#REF!</f>
        <v>#REF!</v>
      </c>
      <c r="L53" s="149" t="e">
        <f>'Pque N Mundo I'!#REF!</f>
        <v>#REF!</v>
      </c>
      <c r="M53" s="13" t="e">
        <f>'Pque N Mundo I'!#REF!</f>
        <v>#REF!</v>
      </c>
      <c r="N53" s="14" t="e">
        <f>'Pque N Mundo I'!#REF!</f>
        <v>#REF!</v>
      </c>
      <c r="O53" s="13" t="e">
        <f>'Pque N Mundo I'!#REF!</f>
        <v>#REF!</v>
      </c>
      <c r="P53" s="14" t="e">
        <f>'Pque N Mundo I'!#REF!</f>
        <v>#REF!</v>
      </c>
      <c r="Q53" s="86" t="e">
        <f>'Pque N Mundo I'!#REF!</f>
        <v>#REF!</v>
      </c>
      <c r="R53" s="12" t="e">
        <f>'Pque N Mundo I'!#REF!</f>
        <v>#REF!</v>
      </c>
      <c r="S53" s="13" t="s">
        <v>6</v>
      </c>
    </row>
    <row r="54" spans="1:19" ht="24.75" thickTop="1" x14ac:dyDescent="0.25">
      <c r="A54" s="32" t="s">
        <v>136</v>
      </c>
      <c r="B54" s="150">
        <f>'CER Carandiru'!B9</f>
        <v>40</v>
      </c>
      <c r="C54" s="46">
        <f>'CER Carandiru'!C9</f>
        <v>38</v>
      </c>
      <c r="D54" s="151">
        <f t="shared" ref="D54:P56" si="61">C54/$B54</f>
        <v>0.95</v>
      </c>
      <c r="E54" s="46" t="e">
        <f>'CER Carandiru'!#REF!</f>
        <v>#REF!</v>
      </c>
      <c r="F54" s="151" t="e">
        <f t="shared" ref="F54:F55" si="62">E54/$B54</f>
        <v>#REF!</v>
      </c>
      <c r="G54" s="46" t="e">
        <f>'CER Carandiru'!#REF!</f>
        <v>#REF!</v>
      </c>
      <c r="H54" s="151" t="e">
        <f t="shared" ref="H54:L55" si="63">G54/$B54</f>
        <v>#REF!</v>
      </c>
      <c r="I54" s="110" t="e">
        <f>SUM(C54,E54,G54)</f>
        <v>#REF!</v>
      </c>
      <c r="J54" s="152" t="e">
        <f>I54/($B54*3)</f>
        <v>#REF!</v>
      </c>
      <c r="K54" s="46" t="e">
        <f>'CER Carandiru'!#REF!</f>
        <v>#REF!</v>
      </c>
      <c r="L54" s="151" t="e">
        <f t="shared" si="63"/>
        <v>#REF!</v>
      </c>
      <c r="M54" s="46" t="e">
        <f>'CER Carandiru'!#REF!</f>
        <v>#REF!</v>
      </c>
      <c r="N54" s="151" t="e">
        <f t="shared" ref="N54:N55" si="64">M54/$B54</f>
        <v>#REF!</v>
      </c>
      <c r="O54" s="46" t="e">
        <f>'CER Carandiru'!#REF!</f>
        <v>#REF!</v>
      </c>
      <c r="P54" s="151" t="e">
        <f t="shared" ref="P54:P55" si="65">O54/$B54</f>
        <v>#REF!</v>
      </c>
      <c r="Q54" s="110" t="e">
        <f>SUM(K54,M54,O54)</f>
        <v>#REF!</v>
      </c>
      <c r="R54" s="152" t="e">
        <f>Q54/($B54*3)</f>
        <v>#REF!</v>
      </c>
      <c r="S54" s="46" t="e">
        <f>SUM(C54,E54,G54,K54,M54,O54)</f>
        <v>#REF!</v>
      </c>
    </row>
    <row r="55" spans="1:19" ht="15.75" thickBot="1" x14ac:dyDescent="0.3">
      <c r="A55" s="153" t="s">
        <v>137</v>
      </c>
      <c r="B55" s="154">
        <f>'CER Carandiru'!B10</f>
        <v>30</v>
      </c>
      <c r="C55" s="155">
        <f>'CER Carandiru'!C10</f>
        <v>25</v>
      </c>
      <c r="D55" s="156">
        <f t="shared" si="61"/>
        <v>0.83333333333333337</v>
      </c>
      <c r="E55" s="155" t="e">
        <f>'CER Carandiru'!#REF!</f>
        <v>#REF!</v>
      </c>
      <c r="F55" s="156" t="e">
        <f t="shared" si="62"/>
        <v>#REF!</v>
      </c>
      <c r="G55" s="155" t="e">
        <f>'CER Carandiru'!#REF!</f>
        <v>#REF!</v>
      </c>
      <c r="H55" s="156" t="e">
        <f t="shared" si="63"/>
        <v>#REF!</v>
      </c>
      <c r="I55" s="157" t="e">
        <f>SUM(C55,E55,G55)</f>
        <v>#REF!</v>
      </c>
      <c r="J55" s="158" t="e">
        <f>I55/($B55*3)</f>
        <v>#REF!</v>
      </c>
      <c r="K55" s="155" t="e">
        <f>'CER Carandiru'!#REF!</f>
        <v>#REF!</v>
      </c>
      <c r="L55" s="156" t="e">
        <f t="shared" si="63"/>
        <v>#REF!</v>
      </c>
      <c r="M55" s="155" t="e">
        <f>'CER Carandiru'!#REF!</f>
        <v>#REF!</v>
      </c>
      <c r="N55" s="156" t="e">
        <f t="shared" si="64"/>
        <v>#REF!</v>
      </c>
      <c r="O55" s="155" t="e">
        <f>'CER Carandiru'!#REF!</f>
        <v>#REF!</v>
      </c>
      <c r="P55" s="156" t="e">
        <f t="shared" si="65"/>
        <v>#REF!</v>
      </c>
      <c r="Q55" s="157" t="e">
        <f>SUM(K55,M55,O55)</f>
        <v>#REF!</v>
      </c>
      <c r="R55" s="158" t="e">
        <f>Q55/($B55*3)</f>
        <v>#REF!</v>
      </c>
      <c r="S55" s="155" t="e">
        <f>SUM(C55,E55,G55,K55,M55,O55)</f>
        <v>#REF!</v>
      </c>
    </row>
    <row r="56" spans="1:19" ht="15.75" thickBot="1" x14ac:dyDescent="0.3">
      <c r="A56" s="5" t="s">
        <v>7</v>
      </c>
      <c r="B56" s="202">
        <f>SUM(B54:B55)</f>
        <v>70</v>
      </c>
      <c r="C56" s="22">
        <f>SUM(C54:C55)</f>
        <v>63</v>
      </c>
      <c r="D56" s="156">
        <f>C56/$B56</f>
        <v>0.9</v>
      </c>
      <c r="E56" s="22" t="e">
        <f>SUM(E54:E55)</f>
        <v>#REF!</v>
      </c>
      <c r="F56" s="156" t="e">
        <f>E56/$B56</f>
        <v>#REF!</v>
      </c>
      <c r="G56" s="22" t="e">
        <f>SUM(G54:G55)</f>
        <v>#REF!</v>
      </c>
      <c r="H56" s="156" t="e">
        <f>G56/$B56</f>
        <v>#REF!</v>
      </c>
      <c r="I56" s="31" t="e">
        <f>SUM(C56,E56,G56)</f>
        <v>#REF!</v>
      </c>
      <c r="J56" s="158" t="e">
        <f>I56/($B56*3)</f>
        <v>#REF!</v>
      </c>
      <c r="K56" s="22" t="e">
        <f>SUM(K54:K55)</f>
        <v>#REF!</v>
      </c>
      <c r="L56" s="156" t="e">
        <f>K56/$B56</f>
        <v>#REF!</v>
      </c>
      <c r="M56" s="22" t="e">
        <f t="shared" ref="M56" si="66">SUM(M54:M55)</f>
        <v>#REF!</v>
      </c>
      <c r="N56" s="156" t="e">
        <f>M56/$B56</f>
        <v>#REF!</v>
      </c>
      <c r="O56" s="22" t="e">
        <f t="shared" ref="O56" si="67">SUM(O54:O55)</f>
        <v>#REF!</v>
      </c>
      <c r="P56" s="156" t="e">
        <f t="shared" si="61"/>
        <v>#REF!</v>
      </c>
      <c r="Q56" s="31" t="e">
        <f>SUM(K56,M56,O56)</f>
        <v>#REF!</v>
      </c>
      <c r="R56" s="158" t="e">
        <f>Q56/($B56*3)</f>
        <v>#REF!</v>
      </c>
      <c r="S56" s="22" t="e">
        <f>SUM(C56,E56,G56,K56,M56,O56)</f>
        <v>#REF!</v>
      </c>
    </row>
    <row r="58" spans="1:19" ht="15.75" x14ac:dyDescent="0.25">
      <c r="A58" s="1000" t="s">
        <v>288</v>
      </c>
      <c r="B58" s="1001"/>
      <c r="C58" s="1001"/>
      <c r="D58" s="1001"/>
      <c r="E58" s="1001"/>
      <c r="F58" s="1001"/>
      <c r="G58" s="1001"/>
      <c r="H58" s="1001"/>
      <c r="I58" s="1001"/>
      <c r="J58" s="1001"/>
      <c r="K58" s="1001"/>
      <c r="L58" s="1001"/>
      <c r="M58" s="1001"/>
      <c r="N58" s="1001"/>
      <c r="O58" s="1001"/>
      <c r="P58" s="1001"/>
      <c r="Q58" s="1001"/>
      <c r="R58" s="1001"/>
      <c r="S58" s="1001"/>
    </row>
    <row r="59" spans="1:19" ht="24.75" thickBot="1" x14ac:dyDescent="0.3">
      <c r="A59" s="74" t="s">
        <v>96</v>
      </c>
      <c r="B59" s="141" t="s">
        <v>15</v>
      </c>
      <c r="C59" s="74" t="str">
        <f>'Pque N Mundo I'!C8</f>
        <v>Real.</v>
      </c>
      <c r="D59" s="75" t="e">
        <f>'Pque N Mundo I'!#REF!</f>
        <v>#REF!</v>
      </c>
      <c r="E59" s="74" t="e">
        <f>'Pque N Mundo I'!#REF!</f>
        <v>#REF!</v>
      </c>
      <c r="F59" s="75" t="e">
        <f>'Pque N Mundo I'!#REF!</f>
        <v>#REF!</v>
      </c>
      <c r="G59" s="74" t="e">
        <f>'Pque N Mundo I'!#REF!</f>
        <v>#REF!</v>
      </c>
      <c r="H59" s="75" t="e">
        <f>'Pque N Mundo I'!#REF!</f>
        <v>#REF!</v>
      </c>
      <c r="I59" s="86" t="e">
        <f>'Pque N Mundo I'!#REF!</f>
        <v>#REF!</v>
      </c>
      <c r="J59" s="12" t="e">
        <f>'Pque N Mundo I'!#REF!</f>
        <v>#REF!</v>
      </c>
      <c r="K59" s="74" t="e">
        <f>'Pque N Mundo I'!#REF!</f>
        <v>#REF!</v>
      </c>
      <c r="L59" s="75" t="e">
        <f>'Pque N Mundo I'!#REF!</f>
        <v>#REF!</v>
      </c>
      <c r="M59" s="13" t="e">
        <f>'Pque N Mundo I'!#REF!</f>
        <v>#REF!</v>
      </c>
      <c r="N59" s="14" t="e">
        <f>'Pque N Mundo I'!#REF!</f>
        <v>#REF!</v>
      </c>
      <c r="O59" s="13" t="e">
        <f>'Pque N Mundo I'!#REF!</f>
        <v>#REF!</v>
      </c>
      <c r="P59" s="14" t="e">
        <f>'Pque N Mundo I'!#REF!</f>
        <v>#REF!</v>
      </c>
      <c r="Q59" s="86" t="e">
        <f>'Pque N Mundo I'!#REF!</f>
        <v>#REF!</v>
      </c>
      <c r="R59" s="12" t="e">
        <f>'Pque N Mundo I'!#REF!</f>
        <v>#REF!</v>
      </c>
      <c r="S59" s="13" t="s">
        <v>6</v>
      </c>
    </row>
    <row r="60" spans="1:19" ht="16.5" thickTop="1" thickBot="1" x14ac:dyDescent="0.3">
      <c r="A60" s="30" t="s">
        <v>134</v>
      </c>
      <c r="B60" s="202">
        <f>'APD no CER III Carandiru'!B9</f>
        <v>80</v>
      </c>
      <c r="C60" s="186">
        <f>'APD no CER III Carandiru'!C9</f>
        <v>142</v>
      </c>
      <c r="D60" s="160">
        <f t="shared" ref="D60:P61" si="68">C60/$B60</f>
        <v>1.7749999999999999</v>
      </c>
      <c r="E60" s="159" t="e">
        <f>'APD no CER III Carandiru'!#REF!</f>
        <v>#REF!</v>
      </c>
      <c r="F60" s="160" t="e">
        <f t="shared" ref="F60" si="69">E60/$B60</f>
        <v>#REF!</v>
      </c>
      <c r="G60" s="159" t="e">
        <f>'APD no CER III Carandiru'!#REF!</f>
        <v>#REF!</v>
      </c>
      <c r="H60" s="160" t="e">
        <f t="shared" ref="H60:L60" si="70">G60/$B60</f>
        <v>#REF!</v>
      </c>
      <c r="I60" s="161" t="e">
        <f>SUM(C60,E60,G60)</f>
        <v>#REF!</v>
      </c>
      <c r="J60" s="162" t="e">
        <f>I60/($B60*3)</f>
        <v>#REF!</v>
      </c>
      <c r="K60" s="159" t="e">
        <f>'APD no CER III Carandiru'!#REF!</f>
        <v>#REF!</v>
      </c>
      <c r="L60" s="160" t="e">
        <f t="shared" si="70"/>
        <v>#REF!</v>
      </c>
      <c r="M60" s="159" t="e">
        <f>'APD no CER III Carandiru'!#REF!</f>
        <v>#REF!</v>
      </c>
      <c r="N60" s="160" t="e">
        <f t="shared" ref="N60" si="71">M60/$B60</f>
        <v>#REF!</v>
      </c>
      <c r="O60" s="159" t="e">
        <f>'APD no CER III Carandiru'!#REF!</f>
        <v>#REF!</v>
      </c>
      <c r="P60" s="160" t="e">
        <f t="shared" ref="P60" si="72">O60/$B60</f>
        <v>#REF!</v>
      </c>
      <c r="Q60" s="161" t="e">
        <f>SUM(K60,M60,O60)</f>
        <v>#REF!</v>
      </c>
      <c r="R60" s="162" t="e">
        <f>Q60/($B60*3)</f>
        <v>#REF!</v>
      </c>
      <c r="S60" s="159" t="e">
        <f>SUM(C60,E60,G60,K60,M60,O60)</f>
        <v>#REF!</v>
      </c>
    </row>
    <row r="61" spans="1:19" ht="15.75" thickBot="1" x14ac:dyDescent="0.3">
      <c r="A61" s="5" t="s">
        <v>7</v>
      </c>
      <c r="B61" s="202">
        <f>SUM(B60)</f>
        <v>80</v>
      </c>
      <c r="C61" s="22">
        <f>SUM(C60)</f>
        <v>142</v>
      </c>
      <c r="D61" s="21">
        <f>C61/$B61</f>
        <v>1.7749999999999999</v>
      </c>
      <c r="E61" s="22" t="e">
        <f>SUM(E60)</f>
        <v>#REF!</v>
      </c>
      <c r="F61" s="21" t="e">
        <f>E61/$B61</f>
        <v>#REF!</v>
      </c>
      <c r="G61" s="22" t="e">
        <f>SUM(G60)</f>
        <v>#REF!</v>
      </c>
      <c r="H61" s="21" t="e">
        <f>G61/$B61</f>
        <v>#REF!</v>
      </c>
      <c r="I61" s="31" t="e">
        <f>SUM(C61,E61,G61)</f>
        <v>#REF!</v>
      </c>
      <c r="J61" s="72" t="e">
        <f>I61/($B61*3)</f>
        <v>#REF!</v>
      </c>
      <c r="K61" s="22" t="e">
        <f>SUM(K60)</f>
        <v>#REF!</v>
      </c>
      <c r="L61" s="21" t="e">
        <f t="shared" si="68"/>
        <v>#REF!</v>
      </c>
      <c r="M61" s="22" t="e">
        <f t="shared" ref="M61" si="73">SUM(M60)</f>
        <v>#REF!</v>
      </c>
      <c r="N61" s="21" t="e">
        <f t="shared" si="68"/>
        <v>#REF!</v>
      </c>
      <c r="O61" s="22" t="e">
        <f t="shared" ref="O61" si="74">SUM(O60)</f>
        <v>#REF!</v>
      </c>
      <c r="P61" s="21" t="e">
        <f t="shared" si="68"/>
        <v>#REF!</v>
      </c>
      <c r="Q61" s="31" t="e">
        <f>SUM(K61,M61,O61)</f>
        <v>#REF!</v>
      </c>
      <c r="R61" s="72" t="e">
        <f>Q61/($B61*3)</f>
        <v>#REF!</v>
      </c>
      <c r="S61" s="22" t="e">
        <f>SUM(C61,E61,G61,K61,M61,O61)</f>
        <v>#REF!</v>
      </c>
    </row>
    <row r="63" spans="1:19" ht="15.75" x14ac:dyDescent="0.25">
      <c r="A63" s="1000" t="s">
        <v>284</v>
      </c>
      <c r="B63" s="1001"/>
      <c r="C63" s="1001"/>
      <c r="D63" s="1001"/>
      <c r="E63" s="1001"/>
      <c r="F63" s="1001"/>
      <c r="G63" s="1001"/>
      <c r="H63" s="1001"/>
      <c r="I63" s="1001"/>
      <c r="J63" s="1001"/>
      <c r="K63" s="1001"/>
      <c r="L63" s="1001"/>
      <c r="M63" s="1001"/>
      <c r="N63" s="1001"/>
      <c r="O63" s="1001"/>
      <c r="P63" s="1001"/>
      <c r="Q63" s="1001"/>
      <c r="R63" s="1001"/>
      <c r="S63" s="1001"/>
    </row>
    <row r="64" spans="1:19" ht="24.75" thickBot="1" x14ac:dyDescent="0.3">
      <c r="A64" s="74" t="s">
        <v>14</v>
      </c>
      <c r="B64" s="141" t="s">
        <v>15</v>
      </c>
      <c r="C64" s="74" t="str">
        <f>'Pque N Mundo I'!C8</f>
        <v>Real.</v>
      </c>
      <c r="D64" s="75" t="e">
        <f>'Pque N Mundo I'!#REF!</f>
        <v>#REF!</v>
      </c>
      <c r="E64" s="74" t="e">
        <f>'Pque N Mundo I'!#REF!</f>
        <v>#REF!</v>
      </c>
      <c r="F64" s="75" t="e">
        <f>'Pque N Mundo I'!#REF!</f>
        <v>#REF!</v>
      </c>
      <c r="G64" s="74" t="e">
        <f>'Pque N Mundo I'!#REF!</f>
        <v>#REF!</v>
      </c>
      <c r="H64" s="75" t="e">
        <f>'Pque N Mundo I'!#REF!</f>
        <v>#REF!</v>
      </c>
      <c r="I64" s="86" t="e">
        <f>'Pque N Mundo I'!#REF!</f>
        <v>#REF!</v>
      </c>
      <c r="J64" s="12" t="e">
        <f>'Pque N Mundo I'!#REF!</f>
        <v>#REF!</v>
      </c>
      <c r="K64" s="74" t="e">
        <f>'Pque N Mundo I'!#REF!</f>
        <v>#REF!</v>
      </c>
      <c r="L64" s="75" t="e">
        <f>'Pque N Mundo I'!#REF!</f>
        <v>#REF!</v>
      </c>
      <c r="M64" s="13" t="e">
        <f>'Pque N Mundo I'!#REF!</f>
        <v>#REF!</v>
      </c>
      <c r="N64" s="14" t="e">
        <f>'Pque N Mundo I'!#REF!</f>
        <v>#REF!</v>
      </c>
      <c r="O64" s="13" t="e">
        <f>'Pque N Mundo I'!#REF!</f>
        <v>#REF!</v>
      </c>
      <c r="P64" s="14" t="e">
        <f>'Pque N Mundo I'!#REF!</f>
        <v>#REF!</v>
      </c>
      <c r="Q64" s="86" t="e">
        <f>'Pque N Mundo I'!#REF!</f>
        <v>#REF!</v>
      </c>
      <c r="R64" s="12" t="e">
        <f>'Pque N Mundo I'!#REF!</f>
        <v>#REF!</v>
      </c>
      <c r="S64" s="13" t="s">
        <v>6</v>
      </c>
    </row>
    <row r="65" spans="1:19" ht="15.75" thickTop="1" x14ac:dyDescent="0.25">
      <c r="A65" s="77" t="s">
        <v>83</v>
      </c>
      <c r="B65" s="78" t="e">
        <f>#REF!</f>
        <v>#REF!</v>
      </c>
      <c r="C65" s="92" t="e">
        <f>#REF!</f>
        <v>#REF!</v>
      </c>
      <c r="D65" s="103" t="e">
        <f t="shared" ref="D65:D71" si="75">C65/$B65</f>
        <v>#REF!</v>
      </c>
      <c r="E65" s="92" t="e">
        <f>#REF!</f>
        <v>#REF!</v>
      </c>
      <c r="F65" s="103" t="e">
        <f t="shared" ref="F65:F72" si="76">E65/$B65</f>
        <v>#REF!</v>
      </c>
      <c r="G65" s="92" t="e">
        <f>#REF!</f>
        <v>#REF!</v>
      </c>
      <c r="H65" s="103" t="e">
        <f t="shared" ref="H65:L72" si="77">G65/$B65</f>
        <v>#REF!</v>
      </c>
      <c r="I65" s="94" t="e">
        <f t="shared" ref="I65:I72" si="78">SUM(C65,E65,G65)</f>
        <v>#REF!</v>
      </c>
      <c r="J65" s="104" t="e">
        <f t="shared" ref="J65:J72" si="79">I65/($B65*3)</f>
        <v>#REF!</v>
      </c>
      <c r="K65" s="92" t="e">
        <f>#REF!</f>
        <v>#REF!</v>
      </c>
      <c r="L65" s="103" t="e">
        <f t="shared" si="77"/>
        <v>#REF!</v>
      </c>
      <c r="M65" s="92" t="e">
        <f>#REF!</f>
        <v>#REF!</v>
      </c>
      <c r="N65" s="103" t="e">
        <f t="shared" ref="N65:N72" si="80">M65/$B65</f>
        <v>#REF!</v>
      </c>
      <c r="O65" s="92" t="e">
        <f>#REF!</f>
        <v>#REF!</v>
      </c>
      <c r="P65" s="103" t="e">
        <f t="shared" ref="P65:P72" si="81">O65/$B65</f>
        <v>#REF!</v>
      </c>
      <c r="Q65" s="94" t="e">
        <f t="shared" ref="Q65:Q72" si="82">SUM(K65,M65,O65)</f>
        <v>#REF!</v>
      </c>
      <c r="R65" s="104" t="e">
        <f t="shared" ref="R65:R72" si="83">Q65/($B65*3)</f>
        <v>#REF!</v>
      </c>
      <c r="S65" s="92" t="e">
        <f t="shared" ref="S65:S72" si="84">SUM(C65,E65,G65,K65,M65,O65)</f>
        <v>#REF!</v>
      </c>
    </row>
    <row r="66" spans="1:19" x14ac:dyDescent="0.25">
      <c r="A66" s="77" t="s">
        <v>77</v>
      </c>
      <c r="B66" s="78" t="e">
        <f>#REF!</f>
        <v>#REF!</v>
      </c>
      <c r="C66" s="92" t="e">
        <f>#REF!</f>
        <v>#REF!</v>
      </c>
      <c r="D66" s="103" t="e">
        <f t="shared" si="75"/>
        <v>#REF!</v>
      </c>
      <c r="E66" s="92" t="e">
        <f>#REF!</f>
        <v>#REF!</v>
      </c>
      <c r="F66" s="103" t="e">
        <f t="shared" si="76"/>
        <v>#REF!</v>
      </c>
      <c r="G66" s="92" t="e">
        <f>#REF!</f>
        <v>#REF!</v>
      </c>
      <c r="H66" s="103" t="e">
        <f t="shared" si="77"/>
        <v>#REF!</v>
      </c>
      <c r="I66" s="94" t="e">
        <f t="shared" si="78"/>
        <v>#REF!</v>
      </c>
      <c r="J66" s="104" t="e">
        <f t="shared" si="79"/>
        <v>#REF!</v>
      </c>
      <c r="K66" s="92" t="e">
        <f>#REF!</f>
        <v>#REF!</v>
      </c>
      <c r="L66" s="103" t="e">
        <f t="shared" si="77"/>
        <v>#REF!</v>
      </c>
      <c r="M66" s="92" t="e">
        <f>#REF!</f>
        <v>#REF!</v>
      </c>
      <c r="N66" s="103" t="e">
        <f t="shared" si="80"/>
        <v>#REF!</v>
      </c>
      <c r="O66" s="92" t="e">
        <f>#REF!</f>
        <v>#REF!</v>
      </c>
      <c r="P66" s="103" t="e">
        <f t="shared" si="81"/>
        <v>#REF!</v>
      </c>
      <c r="Q66" s="94" t="e">
        <f t="shared" si="82"/>
        <v>#REF!</v>
      </c>
      <c r="R66" s="104" t="e">
        <f t="shared" si="83"/>
        <v>#REF!</v>
      </c>
      <c r="S66" s="92" t="e">
        <f t="shared" si="84"/>
        <v>#REF!</v>
      </c>
    </row>
    <row r="67" spans="1:19" x14ac:dyDescent="0.25">
      <c r="A67" s="77" t="s">
        <v>78</v>
      </c>
      <c r="B67" s="78" t="e">
        <f>#REF!</f>
        <v>#REF!</v>
      </c>
      <c r="C67" s="92" t="e">
        <f>#REF!</f>
        <v>#REF!</v>
      </c>
      <c r="D67" s="103" t="e">
        <f t="shared" si="75"/>
        <v>#REF!</v>
      </c>
      <c r="E67" s="92" t="e">
        <f>#REF!</f>
        <v>#REF!</v>
      </c>
      <c r="F67" s="103" t="e">
        <f t="shared" si="76"/>
        <v>#REF!</v>
      </c>
      <c r="G67" s="92" t="e">
        <f>#REF!</f>
        <v>#REF!</v>
      </c>
      <c r="H67" s="103" t="e">
        <f t="shared" si="77"/>
        <v>#REF!</v>
      </c>
      <c r="I67" s="94" t="e">
        <f t="shared" si="78"/>
        <v>#REF!</v>
      </c>
      <c r="J67" s="104" t="e">
        <f t="shared" si="79"/>
        <v>#REF!</v>
      </c>
      <c r="K67" s="92" t="e">
        <f>#REF!</f>
        <v>#REF!</v>
      </c>
      <c r="L67" s="103" t="e">
        <f t="shared" si="77"/>
        <v>#REF!</v>
      </c>
      <c r="M67" s="92" t="e">
        <f>#REF!</f>
        <v>#REF!</v>
      </c>
      <c r="N67" s="103" t="e">
        <f t="shared" si="80"/>
        <v>#REF!</v>
      </c>
      <c r="O67" s="92" t="e">
        <f>#REF!</f>
        <v>#REF!</v>
      </c>
      <c r="P67" s="103" t="e">
        <f t="shared" si="81"/>
        <v>#REF!</v>
      </c>
      <c r="Q67" s="94" t="e">
        <f t="shared" si="82"/>
        <v>#REF!</v>
      </c>
      <c r="R67" s="104" t="e">
        <f t="shared" si="83"/>
        <v>#REF!</v>
      </c>
      <c r="S67" s="92" t="e">
        <f t="shared" si="84"/>
        <v>#REF!</v>
      </c>
    </row>
    <row r="68" spans="1:19" x14ac:dyDescent="0.25">
      <c r="A68" s="77" t="s">
        <v>79</v>
      </c>
      <c r="B68" s="78" t="e">
        <f>#REF!</f>
        <v>#REF!</v>
      </c>
      <c r="C68" s="92" t="e">
        <f>#REF!</f>
        <v>#REF!</v>
      </c>
      <c r="D68" s="103" t="e">
        <f t="shared" si="75"/>
        <v>#REF!</v>
      </c>
      <c r="E68" s="92" t="e">
        <f>#REF!</f>
        <v>#REF!</v>
      </c>
      <c r="F68" s="103" t="e">
        <f t="shared" si="76"/>
        <v>#REF!</v>
      </c>
      <c r="G68" s="92" t="e">
        <f>#REF!</f>
        <v>#REF!</v>
      </c>
      <c r="H68" s="103" t="e">
        <f t="shared" si="77"/>
        <v>#REF!</v>
      </c>
      <c r="I68" s="94" t="e">
        <f t="shared" si="78"/>
        <v>#REF!</v>
      </c>
      <c r="J68" s="104" t="e">
        <f t="shared" si="79"/>
        <v>#REF!</v>
      </c>
      <c r="K68" s="92" t="e">
        <f>#REF!</f>
        <v>#REF!</v>
      </c>
      <c r="L68" s="103" t="e">
        <f t="shared" si="77"/>
        <v>#REF!</v>
      </c>
      <c r="M68" s="92" t="e">
        <f>#REF!</f>
        <v>#REF!</v>
      </c>
      <c r="N68" s="103" t="e">
        <f t="shared" si="80"/>
        <v>#REF!</v>
      </c>
      <c r="O68" s="92" t="e">
        <f>#REF!</f>
        <v>#REF!</v>
      </c>
      <c r="P68" s="103" t="e">
        <f t="shared" si="81"/>
        <v>#REF!</v>
      </c>
      <c r="Q68" s="94" t="e">
        <f t="shared" si="82"/>
        <v>#REF!</v>
      </c>
      <c r="R68" s="104" t="e">
        <f t="shared" si="83"/>
        <v>#REF!</v>
      </c>
      <c r="S68" s="92" t="e">
        <f t="shared" si="84"/>
        <v>#REF!</v>
      </c>
    </row>
    <row r="69" spans="1:19" x14ac:dyDescent="0.25">
      <c r="A69" s="77" t="s">
        <v>80</v>
      </c>
      <c r="B69" s="78" t="e">
        <f>#REF!</f>
        <v>#REF!</v>
      </c>
      <c r="C69" s="92" t="e">
        <f>#REF!</f>
        <v>#REF!</v>
      </c>
      <c r="D69" s="103" t="e">
        <f t="shared" si="75"/>
        <v>#REF!</v>
      </c>
      <c r="E69" s="92" t="e">
        <f>#REF!</f>
        <v>#REF!</v>
      </c>
      <c r="F69" s="103" t="e">
        <f t="shared" si="76"/>
        <v>#REF!</v>
      </c>
      <c r="G69" s="92" t="e">
        <f>#REF!</f>
        <v>#REF!</v>
      </c>
      <c r="H69" s="103" t="e">
        <f t="shared" si="77"/>
        <v>#REF!</v>
      </c>
      <c r="I69" s="94" t="e">
        <f t="shared" si="78"/>
        <v>#REF!</v>
      </c>
      <c r="J69" s="104" t="e">
        <f t="shared" si="79"/>
        <v>#REF!</v>
      </c>
      <c r="K69" s="92" t="e">
        <f>#REF!</f>
        <v>#REF!</v>
      </c>
      <c r="L69" s="103" t="e">
        <f t="shared" si="77"/>
        <v>#REF!</v>
      </c>
      <c r="M69" s="92" t="e">
        <f>#REF!</f>
        <v>#REF!</v>
      </c>
      <c r="N69" s="103" t="e">
        <f t="shared" si="80"/>
        <v>#REF!</v>
      </c>
      <c r="O69" s="92" t="e">
        <f>#REF!</f>
        <v>#REF!</v>
      </c>
      <c r="P69" s="103" t="e">
        <f t="shared" si="81"/>
        <v>#REF!</v>
      </c>
      <c r="Q69" s="94" t="e">
        <f t="shared" si="82"/>
        <v>#REF!</v>
      </c>
      <c r="R69" s="104" t="e">
        <f t="shared" si="83"/>
        <v>#REF!</v>
      </c>
      <c r="S69" s="92" t="e">
        <f t="shared" si="84"/>
        <v>#REF!</v>
      </c>
    </row>
    <row r="70" spans="1:19" x14ac:dyDescent="0.25">
      <c r="A70" s="77" t="s">
        <v>81</v>
      </c>
      <c r="B70" s="78" t="e">
        <f>#REF!</f>
        <v>#REF!</v>
      </c>
      <c r="C70" s="92" t="e">
        <f>#REF!</f>
        <v>#REF!</v>
      </c>
      <c r="D70" s="103" t="e">
        <f t="shared" si="75"/>
        <v>#REF!</v>
      </c>
      <c r="E70" s="92" t="e">
        <f>#REF!</f>
        <v>#REF!</v>
      </c>
      <c r="F70" s="103" t="e">
        <f t="shared" si="76"/>
        <v>#REF!</v>
      </c>
      <c r="G70" s="92" t="e">
        <f>#REF!</f>
        <v>#REF!</v>
      </c>
      <c r="H70" s="103" t="e">
        <f t="shared" si="77"/>
        <v>#REF!</v>
      </c>
      <c r="I70" s="94" t="e">
        <f t="shared" si="78"/>
        <v>#REF!</v>
      </c>
      <c r="J70" s="104" t="e">
        <f t="shared" si="79"/>
        <v>#REF!</v>
      </c>
      <c r="K70" s="92" t="e">
        <f>#REF!</f>
        <v>#REF!</v>
      </c>
      <c r="L70" s="103" t="e">
        <f t="shared" si="77"/>
        <v>#REF!</v>
      </c>
      <c r="M70" s="92" t="e">
        <f>#REF!</f>
        <v>#REF!</v>
      </c>
      <c r="N70" s="103" t="e">
        <f t="shared" si="80"/>
        <v>#REF!</v>
      </c>
      <c r="O70" s="92" t="e">
        <f>#REF!</f>
        <v>#REF!</v>
      </c>
      <c r="P70" s="103" t="e">
        <f t="shared" si="81"/>
        <v>#REF!</v>
      </c>
      <c r="Q70" s="94" t="e">
        <f t="shared" si="82"/>
        <v>#REF!</v>
      </c>
      <c r="R70" s="104" t="e">
        <f t="shared" si="83"/>
        <v>#REF!</v>
      </c>
      <c r="S70" s="92" t="e">
        <f t="shared" si="84"/>
        <v>#REF!</v>
      </c>
    </row>
    <row r="71" spans="1:19" ht="15.75" thickBot="1" x14ac:dyDescent="0.3">
      <c r="A71" s="55" t="s">
        <v>82</v>
      </c>
      <c r="B71" s="79" t="e">
        <f>#REF!</f>
        <v>#REF!</v>
      </c>
      <c r="C71" s="101" t="e">
        <f>#REF!</f>
        <v>#REF!</v>
      </c>
      <c r="D71" s="57" t="e">
        <f t="shared" si="75"/>
        <v>#REF!</v>
      </c>
      <c r="E71" s="101" t="e">
        <f>#REF!</f>
        <v>#REF!</v>
      </c>
      <c r="F71" s="57" t="e">
        <f t="shared" si="76"/>
        <v>#REF!</v>
      </c>
      <c r="G71" s="101" t="e">
        <f>#REF!</f>
        <v>#REF!</v>
      </c>
      <c r="H71" s="57" t="e">
        <f t="shared" si="77"/>
        <v>#REF!</v>
      </c>
      <c r="I71" s="116" t="e">
        <f t="shared" si="78"/>
        <v>#REF!</v>
      </c>
      <c r="J71" s="163" t="e">
        <f t="shared" si="79"/>
        <v>#REF!</v>
      </c>
      <c r="K71" s="101" t="e">
        <f>#REF!</f>
        <v>#REF!</v>
      </c>
      <c r="L71" s="57" t="e">
        <f t="shared" si="77"/>
        <v>#REF!</v>
      </c>
      <c r="M71" s="101" t="e">
        <f>#REF!</f>
        <v>#REF!</v>
      </c>
      <c r="N71" s="57" t="e">
        <f t="shared" si="80"/>
        <v>#REF!</v>
      </c>
      <c r="O71" s="101" t="e">
        <f>#REF!</f>
        <v>#REF!</v>
      </c>
      <c r="P71" s="57" t="e">
        <f t="shared" si="81"/>
        <v>#REF!</v>
      </c>
      <c r="Q71" s="116" t="e">
        <f t="shared" si="82"/>
        <v>#REF!</v>
      </c>
      <c r="R71" s="163" t="e">
        <f t="shared" si="83"/>
        <v>#REF!</v>
      </c>
      <c r="S71" s="101" t="e">
        <f t="shared" si="84"/>
        <v>#REF!</v>
      </c>
    </row>
    <row r="72" spans="1:19" ht="15.75" thickBot="1" x14ac:dyDescent="0.3">
      <c r="A72" s="58" t="s">
        <v>7</v>
      </c>
      <c r="B72" s="164" t="e">
        <f>SUM(B65:B71)</f>
        <v>#REF!</v>
      </c>
      <c r="C72" s="59" t="e">
        <f>SUM(C65:C71)</f>
        <v>#REF!</v>
      </c>
      <c r="D72" s="60" t="e">
        <f>C72/$B72</f>
        <v>#REF!</v>
      </c>
      <c r="E72" s="59" t="e">
        <f>SUM(E65:E71)</f>
        <v>#REF!</v>
      </c>
      <c r="F72" s="60" t="e">
        <f t="shared" si="76"/>
        <v>#REF!</v>
      </c>
      <c r="G72" s="59" t="e">
        <f>SUM(G65:G71)</f>
        <v>#REF!</v>
      </c>
      <c r="H72" s="60" t="e">
        <f t="shared" si="77"/>
        <v>#REF!</v>
      </c>
      <c r="I72" s="165" t="e">
        <f t="shared" si="78"/>
        <v>#REF!</v>
      </c>
      <c r="J72" s="166" t="e">
        <f t="shared" si="79"/>
        <v>#REF!</v>
      </c>
      <c r="K72" s="59" t="e">
        <f>SUM(K65:K71)</f>
        <v>#REF!</v>
      </c>
      <c r="L72" s="60" t="e">
        <f t="shared" si="77"/>
        <v>#REF!</v>
      </c>
      <c r="M72" s="59" t="e">
        <f t="shared" ref="M72" si="85">SUM(M65:M71)</f>
        <v>#REF!</v>
      </c>
      <c r="N72" s="60" t="e">
        <f t="shared" si="80"/>
        <v>#REF!</v>
      </c>
      <c r="O72" s="59" t="e">
        <f t="shared" ref="O72" si="86">SUM(O65:O71)</f>
        <v>#REF!</v>
      </c>
      <c r="P72" s="60" t="e">
        <f t="shared" si="81"/>
        <v>#REF!</v>
      </c>
      <c r="Q72" s="165" t="e">
        <f t="shared" si="82"/>
        <v>#REF!</v>
      </c>
      <c r="R72" s="166" t="e">
        <f t="shared" si="83"/>
        <v>#REF!</v>
      </c>
      <c r="S72" s="59" t="e">
        <f t="shared" si="84"/>
        <v>#REF!</v>
      </c>
    </row>
    <row r="74" spans="1:19" ht="15.75" x14ac:dyDescent="0.25">
      <c r="A74" s="1000" t="s">
        <v>294</v>
      </c>
      <c r="B74" s="1001"/>
      <c r="C74" s="1001"/>
      <c r="D74" s="1001"/>
      <c r="E74" s="1001"/>
      <c r="F74" s="1001"/>
      <c r="G74" s="1001"/>
      <c r="H74" s="1001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</row>
    <row r="75" spans="1:19" ht="24.75" thickBot="1" x14ac:dyDescent="0.3">
      <c r="A75" s="74" t="s">
        <v>96</v>
      </c>
      <c r="B75" s="141" t="s">
        <v>15</v>
      </c>
      <c r="C75" s="74" t="str">
        <f>'Pque N Mundo I'!C8</f>
        <v>Real.</v>
      </c>
      <c r="D75" s="75" t="e">
        <f>'Pque N Mundo I'!#REF!</f>
        <v>#REF!</v>
      </c>
      <c r="E75" s="74" t="e">
        <f>'Pque N Mundo I'!#REF!</f>
        <v>#REF!</v>
      </c>
      <c r="F75" s="75" t="e">
        <f>'Pque N Mundo I'!#REF!</f>
        <v>#REF!</v>
      </c>
      <c r="G75" s="74" t="e">
        <f>'Pque N Mundo I'!#REF!</f>
        <v>#REF!</v>
      </c>
      <c r="H75" s="75" t="e">
        <f>'Pque N Mundo I'!#REF!</f>
        <v>#REF!</v>
      </c>
      <c r="I75" s="86" t="e">
        <f>'Pque N Mundo I'!#REF!</f>
        <v>#REF!</v>
      </c>
      <c r="J75" s="12" t="e">
        <f>'Pque N Mundo I'!#REF!</f>
        <v>#REF!</v>
      </c>
      <c r="K75" s="74" t="e">
        <f>'Pque N Mundo I'!#REF!</f>
        <v>#REF!</v>
      </c>
      <c r="L75" s="75" t="e">
        <f>'Pque N Mundo I'!#REF!</f>
        <v>#REF!</v>
      </c>
      <c r="M75" s="13" t="e">
        <f>'Pque N Mundo I'!#REF!</f>
        <v>#REF!</v>
      </c>
      <c r="N75" s="14" t="e">
        <f>'Pque N Mundo I'!#REF!</f>
        <v>#REF!</v>
      </c>
      <c r="O75" s="13" t="e">
        <f>'Pque N Mundo I'!#REF!</f>
        <v>#REF!</v>
      </c>
      <c r="P75" s="14" t="e">
        <f>'Pque N Mundo I'!#REF!</f>
        <v>#REF!</v>
      </c>
      <c r="Q75" s="86" t="e">
        <f>'Pque N Mundo I'!#REF!</f>
        <v>#REF!</v>
      </c>
      <c r="R75" s="12" t="e">
        <f>'Pque N Mundo I'!#REF!</f>
        <v>#REF!</v>
      </c>
      <c r="S75" s="13" t="s">
        <v>6</v>
      </c>
    </row>
    <row r="76" spans="1:19" ht="16.5" thickTop="1" thickBot="1" x14ac:dyDescent="0.3">
      <c r="A76" s="167" t="s">
        <v>135</v>
      </c>
      <c r="B76" s="168">
        <f>'CAPS INF II VM-VG'!B9</f>
        <v>155</v>
      </c>
      <c r="C76" s="169">
        <f>'CAPS INF II VM-VG'!C9</f>
        <v>270</v>
      </c>
      <c r="D76" s="160">
        <f t="shared" ref="D76:P77" si="87">C76/$B76</f>
        <v>1.7419354838709677</v>
      </c>
      <c r="E76" s="169" t="e">
        <f>'CAPS INF II VM-VG'!#REF!</f>
        <v>#REF!</v>
      </c>
      <c r="F76" s="160" t="e">
        <f t="shared" ref="F76" si="88">E76/$B76</f>
        <v>#REF!</v>
      </c>
      <c r="G76" s="169" t="e">
        <f>'CAPS INF II VM-VG'!#REF!</f>
        <v>#REF!</v>
      </c>
      <c r="H76" s="160" t="e">
        <f t="shared" ref="H76:L76" si="89">G76/$B76</f>
        <v>#REF!</v>
      </c>
      <c r="I76" s="170" t="e">
        <f>SUM(C76,E76,G76)</f>
        <v>#REF!</v>
      </c>
      <c r="J76" s="162" t="e">
        <f>I76/($B76*3)</f>
        <v>#REF!</v>
      </c>
      <c r="K76" s="169" t="e">
        <f>'CAPS INF II VM-VG'!#REF!</f>
        <v>#REF!</v>
      </c>
      <c r="L76" s="160" t="e">
        <f t="shared" si="89"/>
        <v>#REF!</v>
      </c>
      <c r="M76" s="169" t="e">
        <f>'CAPS INF II VM-VG'!#REF!</f>
        <v>#REF!</v>
      </c>
      <c r="N76" s="160" t="e">
        <f t="shared" ref="N76" si="90">M76/$B76</f>
        <v>#REF!</v>
      </c>
      <c r="O76" s="169" t="e">
        <f>'CAPS INF II VM-VG'!#REF!</f>
        <v>#REF!</v>
      </c>
      <c r="P76" s="160" t="e">
        <f t="shared" ref="P76" si="91">O76/$B76</f>
        <v>#REF!</v>
      </c>
      <c r="Q76" s="170" t="e">
        <f>SUM(K76,M76,O76)</f>
        <v>#REF!</v>
      </c>
      <c r="R76" s="162" t="e">
        <f>Q76/($B76*3)</f>
        <v>#REF!</v>
      </c>
      <c r="S76" s="169" t="e">
        <f>SUM(C76,E76,G76,K76,M76,O76)</f>
        <v>#REF!</v>
      </c>
    </row>
    <row r="77" spans="1:19" ht="15.75" thickBot="1" x14ac:dyDescent="0.3">
      <c r="A77" s="5" t="s">
        <v>7</v>
      </c>
      <c r="B77" s="202">
        <f>SUM(B76:B76)</f>
        <v>155</v>
      </c>
      <c r="C77" s="7">
        <f>SUM(C76:C76)</f>
        <v>270</v>
      </c>
      <c r="D77" s="21">
        <f t="shared" si="87"/>
        <v>1.7419354838709677</v>
      </c>
      <c r="E77" s="7" t="e">
        <f>SUM(E76:E76)</f>
        <v>#REF!</v>
      </c>
      <c r="F77" s="21" t="e">
        <f t="shared" si="87"/>
        <v>#REF!</v>
      </c>
      <c r="G77" s="7" t="e">
        <f>SUM(G76:G76)</f>
        <v>#REF!</v>
      </c>
      <c r="H77" s="21" t="e">
        <f t="shared" si="87"/>
        <v>#REF!</v>
      </c>
      <c r="I77" s="71" t="e">
        <f>SUM(C77,E77,G77)</f>
        <v>#REF!</v>
      </c>
      <c r="J77" s="72" t="e">
        <f>I77/($B77*3)</f>
        <v>#REF!</v>
      </c>
      <c r="K77" s="7" t="e">
        <f>SUM(K76:K76)</f>
        <v>#REF!</v>
      </c>
      <c r="L77" s="21" t="e">
        <f t="shared" si="87"/>
        <v>#REF!</v>
      </c>
      <c r="M77" s="7" t="e">
        <f t="shared" ref="M77" si="92">SUM(M76:M76)</f>
        <v>#REF!</v>
      </c>
      <c r="N77" s="21" t="e">
        <f t="shared" si="87"/>
        <v>#REF!</v>
      </c>
      <c r="O77" s="7" t="e">
        <f t="shared" ref="O77" si="93">SUM(O76:O76)</f>
        <v>#REF!</v>
      </c>
      <c r="P77" s="21" t="e">
        <f t="shared" si="87"/>
        <v>#REF!</v>
      </c>
      <c r="Q77" s="71" t="e">
        <f>SUM(K77,M77,O77)</f>
        <v>#REF!</v>
      </c>
      <c r="R77" s="72" t="e">
        <f>Q77/($B77*3)</f>
        <v>#REF!</v>
      </c>
      <c r="S77" s="7" t="e">
        <f>SUM(C77,E77,G77,K77,M77,O77)</f>
        <v>#REF!</v>
      </c>
    </row>
    <row r="79" spans="1:19" ht="15.75" x14ac:dyDescent="0.25">
      <c r="A79" s="1000" t="s">
        <v>296</v>
      </c>
      <c r="B79" s="1001"/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</row>
    <row r="80" spans="1:19" ht="24.75" thickBot="1" x14ac:dyDescent="0.3">
      <c r="A80" s="74" t="s">
        <v>14</v>
      </c>
      <c r="B80" s="141" t="s">
        <v>15</v>
      </c>
      <c r="C80" s="74" t="str">
        <f>'Pque N Mundo I'!C8</f>
        <v>Real.</v>
      </c>
      <c r="D80" s="75" t="e">
        <f>'Pque N Mundo I'!#REF!</f>
        <v>#REF!</v>
      </c>
      <c r="E80" s="74" t="e">
        <f>'Pque N Mundo I'!#REF!</f>
        <v>#REF!</v>
      </c>
      <c r="F80" s="75" t="e">
        <f>'Pque N Mundo I'!#REF!</f>
        <v>#REF!</v>
      </c>
      <c r="G80" s="74" t="e">
        <f>'Pque N Mundo I'!#REF!</f>
        <v>#REF!</v>
      </c>
      <c r="H80" s="75" t="e">
        <f>'Pque N Mundo I'!#REF!</f>
        <v>#REF!</v>
      </c>
      <c r="I80" s="86" t="e">
        <f>'Pque N Mundo I'!#REF!</f>
        <v>#REF!</v>
      </c>
      <c r="J80" s="12" t="e">
        <f>'Pque N Mundo I'!#REF!</f>
        <v>#REF!</v>
      </c>
      <c r="K80" s="74" t="e">
        <f>'Pque N Mundo I'!#REF!</f>
        <v>#REF!</v>
      </c>
      <c r="L80" s="75" t="e">
        <f>'Pque N Mundo I'!#REF!</f>
        <v>#REF!</v>
      </c>
      <c r="M80" s="13" t="e">
        <f>'Pque N Mundo I'!#REF!</f>
        <v>#REF!</v>
      </c>
      <c r="N80" s="14" t="e">
        <f>'Pque N Mundo I'!#REF!</f>
        <v>#REF!</v>
      </c>
      <c r="O80" s="13" t="e">
        <f>'Pque N Mundo I'!#REF!</f>
        <v>#REF!</v>
      </c>
      <c r="P80" s="14" t="e">
        <f>'Pque N Mundo I'!#REF!</f>
        <v>#REF!</v>
      </c>
      <c r="Q80" s="86" t="e">
        <f>'Pque N Mundo I'!#REF!</f>
        <v>#REF!</v>
      </c>
      <c r="R80" s="12" t="e">
        <f>'Pque N Mundo I'!#REF!</f>
        <v>#REF!</v>
      </c>
      <c r="S80" s="13" t="s">
        <v>6</v>
      </c>
    </row>
    <row r="81" spans="1:19" ht="15.75" thickTop="1" x14ac:dyDescent="0.25">
      <c r="A81" s="77" t="s">
        <v>98</v>
      </c>
      <c r="B81" s="78">
        <f>'HORA CERTA'!B9</f>
        <v>396</v>
      </c>
      <c r="C81" s="92">
        <f>'HORA CERTA'!C9</f>
        <v>321</v>
      </c>
      <c r="D81" s="103">
        <f t="shared" ref="D81:D91" si="94">C81/$B81</f>
        <v>0.81060606060606055</v>
      </c>
      <c r="E81" s="92" t="e">
        <f>'HORA CERTA'!#REF!</f>
        <v>#REF!</v>
      </c>
      <c r="F81" s="103" t="e">
        <f t="shared" ref="F81:F91" si="95">E81/$B81</f>
        <v>#REF!</v>
      </c>
      <c r="G81" s="92" t="e">
        <f>'HORA CERTA'!#REF!</f>
        <v>#REF!</v>
      </c>
      <c r="H81" s="103" t="e">
        <f t="shared" ref="H81:L91" si="96">G81/$B81</f>
        <v>#REF!</v>
      </c>
      <c r="I81" s="94" t="e">
        <f t="shared" ref="I81:I91" si="97">SUM(C81,E81,G81)</f>
        <v>#REF!</v>
      </c>
      <c r="J81" s="104" t="e">
        <f t="shared" ref="J81:J91" si="98">I81/($B81*3)</f>
        <v>#REF!</v>
      </c>
      <c r="K81" s="92" t="e">
        <f>'HORA CERTA'!#REF!</f>
        <v>#REF!</v>
      </c>
      <c r="L81" s="103" t="e">
        <f t="shared" si="96"/>
        <v>#REF!</v>
      </c>
      <c r="M81" s="92" t="e">
        <f>'HORA CERTA'!#REF!</f>
        <v>#REF!</v>
      </c>
      <c r="N81" s="103" t="e">
        <f t="shared" ref="N81:N91" si="99">M81/$B81</f>
        <v>#REF!</v>
      </c>
      <c r="O81" s="92" t="e">
        <f>'HORA CERTA'!#REF!</f>
        <v>#REF!</v>
      </c>
      <c r="P81" s="103" t="e">
        <f t="shared" ref="P81:P91" si="100">O81/$B81</f>
        <v>#REF!</v>
      </c>
      <c r="Q81" s="94" t="e">
        <f t="shared" ref="Q81:Q91" si="101">SUM(K81,M81,O81)</f>
        <v>#REF!</v>
      </c>
      <c r="R81" s="104" t="e">
        <f t="shared" ref="R81:R91" si="102">Q81/($B81*3)</f>
        <v>#REF!</v>
      </c>
      <c r="S81" s="92" t="e">
        <f t="shared" ref="S81:S91" si="103">SUM(C81,E81,G81,K81,M81,O81)</f>
        <v>#REF!</v>
      </c>
    </row>
    <row r="82" spans="1:19" x14ac:dyDescent="0.25">
      <c r="A82" s="77" t="s">
        <v>99</v>
      </c>
      <c r="B82" s="78">
        <f>'HORA CERTA'!B10</f>
        <v>792</v>
      </c>
      <c r="C82" s="92">
        <f>'HORA CERTA'!C10</f>
        <v>478</v>
      </c>
      <c r="D82" s="103">
        <f t="shared" si="94"/>
        <v>0.60353535353535348</v>
      </c>
      <c r="E82" s="92" t="e">
        <f>'HORA CERTA'!#REF!</f>
        <v>#REF!</v>
      </c>
      <c r="F82" s="103" t="e">
        <f t="shared" si="95"/>
        <v>#REF!</v>
      </c>
      <c r="G82" s="92" t="e">
        <f>'HORA CERTA'!#REF!</f>
        <v>#REF!</v>
      </c>
      <c r="H82" s="103" t="e">
        <f t="shared" si="96"/>
        <v>#REF!</v>
      </c>
      <c r="I82" s="94" t="e">
        <f t="shared" si="97"/>
        <v>#REF!</v>
      </c>
      <c r="J82" s="104" t="e">
        <f t="shared" si="98"/>
        <v>#REF!</v>
      </c>
      <c r="K82" s="92" t="e">
        <f>'HORA CERTA'!#REF!</f>
        <v>#REF!</v>
      </c>
      <c r="L82" s="103" t="e">
        <f t="shared" si="96"/>
        <v>#REF!</v>
      </c>
      <c r="M82" s="92" t="e">
        <f>'HORA CERTA'!#REF!</f>
        <v>#REF!</v>
      </c>
      <c r="N82" s="103" t="e">
        <f t="shared" si="99"/>
        <v>#REF!</v>
      </c>
      <c r="O82" s="92" t="e">
        <f>'HORA CERTA'!#REF!</f>
        <v>#REF!</v>
      </c>
      <c r="P82" s="103" t="e">
        <f t="shared" si="100"/>
        <v>#REF!</v>
      </c>
      <c r="Q82" s="94" t="e">
        <f t="shared" si="101"/>
        <v>#REF!</v>
      </c>
      <c r="R82" s="104" t="e">
        <f t="shared" si="102"/>
        <v>#REF!</v>
      </c>
      <c r="S82" s="92" t="e">
        <f t="shared" si="103"/>
        <v>#REF!</v>
      </c>
    </row>
    <row r="83" spans="1:19" x14ac:dyDescent="0.25">
      <c r="A83" s="77" t="s">
        <v>100</v>
      </c>
      <c r="B83" s="78">
        <f>'HORA CERTA'!B11</f>
        <v>660</v>
      </c>
      <c r="C83" s="92">
        <f>'HORA CERTA'!C11</f>
        <v>596</v>
      </c>
      <c r="D83" s="103">
        <f t="shared" si="94"/>
        <v>0.90303030303030307</v>
      </c>
      <c r="E83" s="92" t="e">
        <f>'HORA CERTA'!#REF!</f>
        <v>#REF!</v>
      </c>
      <c r="F83" s="103" t="e">
        <f t="shared" si="95"/>
        <v>#REF!</v>
      </c>
      <c r="G83" s="92" t="e">
        <f>'HORA CERTA'!#REF!</f>
        <v>#REF!</v>
      </c>
      <c r="H83" s="103" t="e">
        <f t="shared" si="96"/>
        <v>#REF!</v>
      </c>
      <c r="I83" s="94" t="e">
        <f t="shared" si="97"/>
        <v>#REF!</v>
      </c>
      <c r="J83" s="104" t="e">
        <f t="shared" si="98"/>
        <v>#REF!</v>
      </c>
      <c r="K83" s="92" t="e">
        <f>'HORA CERTA'!#REF!</f>
        <v>#REF!</v>
      </c>
      <c r="L83" s="103" t="e">
        <f t="shared" si="96"/>
        <v>#REF!</v>
      </c>
      <c r="M83" s="92" t="e">
        <f>'HORA CERTA'!#REF!</f>
        <v>#REF!</v>
      </c>
      <c r="N83" s="103" t="e">
        <f t="shared" si="99"/>
        <v>#REF!</v>
      </c>
      <c r="O83" s="92" t="e">
        <f>'HORA CERTA'!#REF!</f>
        <v>#REF!</v>
      </c>
      <c r="P83" s="103" t="e">
        <f t="shared" si="100"/>
        <v>#REF!</v>
      </c>
      <c r="Q83" s="94" t="e">
        <f t="shared" si="101"/>
        <v>#REF!</v>
      </c>
      <c r="R83" s="104" t="e">
        <f t="shared" si="102"/>
        <v>#REF!</v>
      </c>
      <c r="S83" s="92" t="e">
        <f t="shared" si="103"/>
        <v>#REF!</v>
      </c>
    </row>
    <row r="84" spans="1:19" x14ac:dyDescent="0.25">
      <c r="A84" s="77" t="s">
        <v>101</v>
      </c>
      <c r="B84" s="78" t="e">
        <f>'HORA CERTA'!#REF!</f>
        <v>#REF!</v>
      </c>
      <c r="C84" s="92" t="e">
        <f>'HORA CERTA'!#REF!</f>
        <v>#REF!</v>
      </c>
      <c r="D84" s="103" t="e">
        <f t="shared" si="94"/>
        <v>#REF!</v>
      </c>
      <c r="E84" s="92" t="e">
        <f>'HORA CERTA'!#REF!</f>
        <v>#REF!</v>
      </c>
      <c r="F84" s="103" t="e">
        <f t="shared" si="95"/>
        <v>#REF!</v>
      </c>
      <c r="G84" s="92" t="e">
        <f>'HORA CERTA'!#REF!</f>
        <v>#REF!</v>
      </c>
      <c r="H84" s="103" t="e">
        <f t="shared" si="96"/>
        <v>#REF!</v>
      </c>
      <c r="I84" s="94" t="e">
        <f t="shared" si="97"/>
        <v>#REF!</v>
      </c>
      <c r="J84" s="104" t="e">
        <f t="shared" si="98"/>
        <v>#REF!</v>
      </c>
      <c r="K84" s="92" t="e">
        <f>'HORA CERTA'!#REF!</f>
        <v>#REF!</v>
      </c>
      <c r="L84" s="103" t="e">
        <f t="shared" si="96"/>
        <v>#REF!</v>
      </c>
      <c r="M84" s="92" t="e">
        <f>'HORA CERTA'!#REF!</f>
        <v>#REF!</v>
      </c>
      <c r="N84" s="103" t="e">
        <f t="shared" si="99"/>
        <v>#REF!</v>
      </c>
      <c r="O84" s="92" t="e">
        <f>'HORA CERTA'!#REF!</f>
        <v>#REF!</v>
      </c>
      <c r="P84" s="103" t="e">
        <f t="shared" si="100"/>
        <v>#REF!</v>
      </c>
      <c r="Q84" s="94" t="e">
        <f t="shared" si="101"/>
        <v>#REF!</v>
      </c>
      <c r="R84" s="104" t="e">
        <f t="shared" si="102"/>
        <v>#REF!</v>
      </c>
      <c r="S84" s="92" t="e">
        <f t="shared" si="103"/>
        <v>#REF!</v>
      </c>
    </row>
    <row r="85" spans="1:19" x14ac:dyDescent="0.25">
      <c r="A85" s="77" t="s">
        <v>102</v>
      </c>
      <c r="B85" s="78">
        <f>'HORA CERTA'!B23</f>
        <v>132</v>
      </c>
      <c r="C85" s="92">
        <f>'HORA CERTA'!C23</f>
        <v>139</v>
      </c>
      <c r="D85" s="103">
        <f t="shared" si="94"/>
        <v>1.053030303030303</v>
      </c>
      <c r="E85" s="92" t="e">
        <f>'HORA CERTA'!#REF!</f>
        <v>#REF!</v>
      </c>
      <c r="F85" s="103" t="e">
        <f t="shared" si="95"/>
        <v>#REF!</v>
      </c>
      <c r="G85" s="92" t="e">
        <f>'HORA CERTA'!#REF!</f>
        <v>#REF!</v>
      </c>
      <c r="H85" s="103" t="e">
        <f t="shared" si="96"/>
        <v>#REF!</v>
      </c>
      <c r="I85" s="94" t="e">
        <f t="shared" si="97"/>
        <v>#REF!</v>
      </c>
      <c r="J85" s="104" t="e">
        <f t="shared" si="98"/>
        <v>#REF!</v>
      </c>
      <c r="K85" s="92" t="e">
        <f>'HORA CERTA'!#REF!</f>
        <v>#REF!</v>
      </c>
      <c r="L85" s="103" t="e">
        <f t="shared" si="96"/>
        <v>#REF!</v>
      </c>
      <c r="M85" s="92" t="e">
        <f>'HORA CERTA'!#REF!</f>
        <v>#REF!</v>
      </c>
      <c r="N85" s="103" t="e">
        <f t="shared" si="99"/>
        <v>#REF!</v>
      </c>
      <c r="O85" s="92" t="e">
        <f>'HORA CERTA'!#REF!</f>
        <v>#REF!</v>
      </c>
      <c r="P85" s="103" t="e">
        <f t="shared" si="100"/>
        <v>#REF!</v>
      </c>
      <c r="Q85" s="94" t="e">
        <f t="shared" si="101"/>
        <v>#REF!</v>
      </c>
      <c r="R85" s="104" t="e">
        <f t="shared" si="102"/>
        <v>#REF!</v>
      </c>
      <c r="S85" s="92" t="e">
        <f t="shared" si="103"/>
        <v>#REF!</v>
      </c>
    </row>
    <row r="86" spans="1:19" x14ac:dyDescent="0.25">
      <c r="A86" s="77" t="s">
        <v>103</v>
      </c>
      <c r="B86" s="78">
        <f>'HORA CERTA'!B14</f>
        <v>264</v>
      </c>
      <c r="C86" s="92">
        <f>'HORA CERTA'!C14</f>
        <v>83</v>
      </c>
      <c r="D86" s="103">
        <f t="shared" si="94"/>
        <v>0.31439393939393939</v>
      </c>
      <c r="E86" s="92" t="e">
        <f>'HORA CERTA'!#REF!</f>
        <v>#REF!</v>
      </c>
      <c r="F86" s="103" t="e">
        <f t="shared" si="95"/>
        <v>#REF!</v>
      </c>
      <c r="G86" s="92" t="e">
        <f>'HORA CERTA'!#REF!</f>
        <v>#REF!</v>
      </c>
      <c r="H86" s="103" t="e">
        <f t="shared" si="96"/>
        <v>#REF!</v>
      </c>
      <c r="I86" s="94" t="e">
        <f t="shared" si="97"/>
        <v>#REF!</v>
      </c>
      <c r="J86" s="104" t="e">
        <f t="shared" si="98"/>
        <v>#REF!</v>
      </c>
      <c r="K86" s="92" t="e">
        <f>'HORA CERTA'!#REF!</f>
        <v>#REF!</v>
      </c>
      <c r="L86" s="103" t="e">
        <f t="shared" si="96"/>
        <v>#REF!</v>
      </c>
      <c r="M86" s="92" t="e">
        <f>'HORA CERTA'!#REF!</f>
        <v>#REF!</v>
      </c>
      <c r="N86" s="103" t="e">
        <f t="shared" si="99"/>
        <v>#REF!</v>
      </c>
      <c r="O86" s="92" t="e">
        <f>'HORA CERTA'!#REF!</f>
        <v>#REF!</v>
      </c>
      <c r="P86" s="103" t="e">
        <f t="shared" si="100"/>
        <v>#REF!</v>
      </c>
      <c r="Q86" s="94" t="e">
        <f t="shared" si="101"/>
        <v>#REF!</v>
      </c>
      <c r="R86" s="104" t="e">
        <f t="shared" si="102"/>
        <v>#REF!</v>
      </c>
      <c r="S86" s="92" t="e">
        <f t="shared" si="103"/>
        <v>#REF!</v>
      </c>
    </row>
    <row r="87" spans="1:19" x14ac:dyDescent="0.25">
      <c r="A87" s="77" t="s">
        <v>104</v>
      </c>
      <c r="B87" s="78" t="e">
        <f>'HORA CERTA'!#REF!</f>
        <v>#REF!</v>
      </c>
      <c r="C87" s="92" t="e">
        <f>'HORA CERTA'!#REF!</f>
        <v>#REF!</v>
      </c>
      <c r="D87" s="103" t="e">
        <f t="shared" si="94"/>
        <v>#REF!</v>
      </c>
      <c r="E87" s="92" t="e">
        <f>'HORA CERTA'!#REF!</f>
        <v>#REF!</v>
      </c>
      <c r="F87" s="103" t="e">
        <f t="shared" si="95"/>
        <v>#REF!</v>
      </c>
      <c r="G87" s="92" t="e">
        <f>'HORA CERTA'!#REF!</f>
        <v>#REF!</v>
      </c>
      <c r="H87" s="103" t="e">
        <f t="shared" si="96"/>
        <v>#REF!</v>
      </c>
      <c r="I87" s="94" t="e">
        <f t="shared" si="97"/>
        <v>#REF!</v>
      </c>
      <c r="J87" s="104" t="e">
        <f t="shared" si="98"/>
        <v>#REF!</v>
      </c>
      <c r="K87" s="92" t="e">
        <f>'HORA CERTA'!#REF!</f>
        <v>#REF!</v>
      </c>
      <c r="L87" s="103" t="e">
        <f t="shared" si="96"/>
        <v>#REF!</v>
      </c>
      <c r="M87" s="92" t="e">
        <f>'HORA CERTA'!#REF!</f>
        <v>#REF!</v>
      </c>
      <c r="N87" s="103" t="e">
        <f t="shared" si="99"/>
        <v>#REF!</v>
      </c>
      <c r="O87" s="92" t="e">
        <f>'HORA CERTA'!#REF!</f>
        <v>#REF!</v>
      </c>
      <c r="P87" s="103" t="e">
        <f t="shared" si="100"/>
        <v>#REF!</v>
      </c>
      <c r="Q87" s="94" t="e">
        <f t="shared" si="101"/>
        <v>#REF!</v>
      </c>
      <c r="R87" s="104" t="e">
        <f t="shared" si="102"/>
        <v>#REF!</v>
      </c>
      <c r="S87" s="92" t="e">
        <f t="shared" si="103"/>
        <v>#REF!</v>
      </c>
    </row>
    <row r="88" spans="1:19" x14ac:dyDescent="0.25">
      <c r="A88" s="77" t="s">
        <v>105</v>
      </c>
      <c r="B88" s="78">
        <f>'HORA CERTA'!B15</f>
        <v>504</v>
      </c>
      <c r="C88" s="92">
        <f>'HORA CERTA'!C15</f>
        <v>436</v>
      </c>
      <c r="D88" s="103">
        <f t="shared" si="94"/>
        <v>0.86507936507936511</v>
      </c>
      <c r="E88" s="92" t="e">
        <f>'HORA CERTA'!#REF!</f>
        <v>#REF!</v>
      </c>
      <c r="F88" s="103" t="e">
        <f t="shared" si="95"/>
        <v>#REF!</v>
      </c>
      <c r="G88" s="92" t="e">
        <f>'HORA CERTA'!#REF!</f>
        <v>#REF!</v>
      </c>
      <c r="H88" s="103" t="e">
        <f t="shared" si="96"/>
        <v>#REF!</v>
      </c>
      <c r="I88" s="94" t="e">
        <f t="shared" si="97"/>
        <v>#REF!</v>
      </c>
      <c r="J88" s="104" t="e">
        <f t="shared" si="98"/>
        <v>#REF!</v>
      </c>
      <c r="K88" s="92" t="e">
        <f>'HORA CERTA'!#REF!</f>
        <v>#REF!</v>
      </c>
      <c r="L88" s="103" t="e">
        <f t="shared" si="96"/>
        <v>#REF!</v>
      </c>
      <c r="M88" s="92" t="e">
        <f>'HORA CERTA'!#REF!</f>
        <v>#REF!</v>
      </c>
      <c r="N88" s="103" t="e">
        <f t="shared" si="99"/>
        <v>#REF!</v>
      </c>
      <c r="O88" s="92" t="e">
        <f>'HORA CERTA'!#REF!</f>
        <v>#REF!</v>
      </c>
      <c r="P88" s="103" t="e">
        <f t="shared" si="100"/>
        <v>#REF!</v>
      </c>
      <c r="Q88" s="94" t="e">
        <f t="shared" si="101"/>
        <v>#REF!</v>
      </c>
      <c r="R88" s="104" t="e">
        <f t="shared" si="102"/>
        <v>#REF!</v>
      </c>
      <c r="S88" s="92" t="e">
        <f t="shared" si="103"/>
        <v>#REF!</v>
      </c>
    </row>
    <row r="89" spans="1:19" x14ac:dyDescent="0.25">
      <c r="A89" s="77" t="s">
        <v>106</v>
      </c>
      <c r="B89" s="78" t="e">
        <f>'HORA CERTA'!#REF!</f>
        <v>#REF!</v>
      </c>
      <c r="C89" s="92" t="e">
        <f>'HORA CERTA'!#REF!</f>
        <v>#REF!</v>
      </c>
      <c r="D89" s="103" t="e">
        <f t="shared" si="94"/>
        <v>#REF!</v>
      </c>
      <c r="E89" s="92" t="e">
        <f>'HORA CERTA'!#REF!</f>
        <v>#REF!</v>
      </c>
      <c r="F89" s="103" t="e">
        <f t="shared" si="95"/>
        <v>#REF!</v>
      </c>
      <c r="G89" s="92" t="e">
        <f>'HORA CERTA'!#REF!</f>
        <v>#REF!</v>
      </c>
      <c r="H89" s="103" t="e">
        <f t="shared" si="96"/>
        <v>#REF!</v>
      </c>
      <c r="I89" s="94" t="e">
        <f t="shared" si="97"/>
        <v>#REF!</v>
      </c>
      <c r="J89" s="104" t="e">
        <f t="shared" si="98"/>
        <v>#REF!</v>
      </c>
      <c r="K89" s="92" t="e">
        <f>'HORA CERTA'!#REF!</f>
        <v>#REF!</v>
      </c>
      <c r="L89" s="103" t="e">
        <f t="shared" si="96"/>
        <v>#REF!</v>
      </c>
      <c r="M89" s="92" t="e">
        <f>'HORA CERTA'!#REF!</f>
        <v>#REF!</v>
      </c>
      <c r="N89" s="103" t="e">
        <f t="shared" si="99"/>
        <v>#REF!</v>
      </c>
      <c r="O89" s="92" t="e">
        <f>'HORA CERTA'!#REF!</f>
        <v>#REF!</v>
      </c>
      <c r="P89" s="103" t="e">
        <f t="shared" si="100"/>
        <v>#REF!</v>
      </c>
      <c r="Q89" s="94" t="e">
        <f t="shared" si="101"/>
        <v>#REF!</v>
      </c>
      <c r="R89" s="104" t="e">
        <f t="shared" si="102"/>
        <v>#REF!</v>
      </c>
      <c r="S89" s="92" t="e">
        <f t="shared" si="103"/>
        <v>#REF!</v>
      </c>
    </row>
    <row r="90" spans="1:19" ht="15.75" thickBot="1" x14ac:dyDescent="0.3">
      <c r="A90" s="96" t="s">
        <v>107</v>
      </c>
      <c r="B90" s="145" t="e">
        <f>'HORA CERTA'!#REF!</f>
        <v>#REF!</v>
      </c>
      <c r="C90" s="97" t="e">
        <f>'HORA CERTA'!#REF!</f>
        <v>#REF!</v>
      </c>
      <c r="D90" s="107" t="e">
        <f t="shared" si="94"/>
        <v>#REF!</v>
      </c>
      <c r="E90" s="97" t="e">
        <f>'HORA CERTA'!#REF!</f>
        <v>#REF!</v>
      </c>
      <c r="F90" s="107" t="e">
        <f t="shared" si="95"/>
        <v>#REF!</v>
      </c>
      <c r="G90" s="97" t="e">
        <f>'HORA CERTA'!#REF!</f>
        <v>#REF!</v>
      </c>
      <c r="H90" s="107" t="e">
        <f t="shared" si="96"/>
        <v>#REF!</v>
      </c>
      <c r="I90" s="99" t="e">
        <f t="shared" si="97"/>
        <v>#REF!</v>
      </c>
      <c r="J90" s="108" t="e">
        <f t="shared" si="98"/>
        <v>#REF!</v>
      </c>
      <c r="K90" s="97" t="e">
        <f>'HORA CERTA'!#REF!</f>
        <v>#REF!</v>
      </c>
      <c r="L90" s="107" t="e">
        <f t="shared" si="96"/>
        <v>#REF!</v>
      </c>
      <c r="M90" s="97" t="e">
        <f>'HORA CERTA'!#REF!</f>
        <v>#REF!</v>
      </c>
      <c r="N90" s="107" t="e">
        <f t="shared" si="99"/>
        <v>#REF!</v>
      </c>
      <c r="O90" s="97" t="e">
        <f>'HORA CERTA'!#REF!</f>
        <v>#REF!</v>
      </c>
      <c r="P90" s="107" t="e">
        <f t="shared" si="100"/>
        <v>#REF!</v>
      </c>
      <c r="Q90" s="99" t="e">
        <f t="shared" si="101"/>
        <v>#REF!</v>
      </c>
      <c r="R90" s="108" t="e">
        <f t="shared" si="102"/>
        <v>#REF!</v>
      </c>
      <c r="S90" s="97" t="e">
        <f t="shared" si="103"/>
        <v>#REF!</v>
      </c>
    </row>
    <row r="91" spans="1:19" ht="15.75" thickBot="1" x14ac:dyDescent="0.3">
      <c r="A91" s="5" t="s">
        <v>7</v>
      </c>
      <c r="B91" s="202" t="e">
        <f>SUM(B81:B90)</f>
        <v>#REF!</v>
      </c>
      <c r="C91" s="7" t="e">
        <f>SUM(C81:C90)</f>
        <v>#REF!</v>
      </c>
      <c r="D91" s="21" t="e">
        <f t="shared" si="94"/>
        <v>#REF!</v>
      </c>
      <c r="E91" s="7" t="e">
        <f>SUM(E81:E90)</f>
        <v>#REF!</v>
      </c>
      <c r="F91" s="21" t="e">
        <f t="shared" si="95"/>
        <v>#REF!</v>
      </c>
      <c r="G91" s="7" t="e">
        <f>SUM(G81:G90)</f>
        <v>#REF!</v>
      </c>
      <c r="H91" s="21" t="e">
        <f t="shared" si="96"/>
        <v>#REF!</v>
      </c>
      <c r="I91" s="71" t="e">
        <f t="shared" si="97"/>
        <v>#REF!</v>
      </c>
      <c r="J91" s="72" t="e">
        <f t="shared" si="98"/>
        <v>#REF!</v>
      </c>
      <c r="K91" s="7" t="e">
        <f>SUM(K81:K90)</f>
        <v>#REF!</v>
      </c>
      <c r="L91" s="21" t="e">
        <f t="shared" si="96"/>
        <v>#REF!</v>
      </c>
      <c r="M91" s="7" t="e">
        <f t="shared" ref="M91" si="104">SUM(M81:M90)</f>
        <v>#REF!</v>
      </c>
      <c r="N91" s="21" t="e">
        <f t="shared" si="99"/>
        <v>#REF!</v>
      </c>
      <c r="O91" s="7" t="e">
        <f t="shared" ref="O91" si="105">SUM(O81:O90)</f>
        <v>#REF!</v>
      </c>
      <c r="P91" s="21" t="e">
        <f t="shared" si="100"/>
        <v>#REF!</v>
      </c>
      <c r="Q91" s="71" t="e">
        <f t="shared" si="101"/>
        <v>#REF!</v>
      </c>
      <c r="R91" s="72" t="e">
        <f t="shared" si="102"/>
        <v>#REF!</v>
      </c>
      <c r="S91" s="7" t="e">
        <f t="shared" si="103"/>
        <v>#REF!</v>
      </c>
    </row>
    <row r="93" spans="1:19" ht="15.75" x14ac:dyDescent="0.25">
      <c r="A93" s="1000" t="s">
        <v>298</v>
      </c>
      <c r="B93" s="1001"/>
      <c r="C93" s="1001"/>
      <c r="D93" s="1001"/>
      <c r="E93" s="1001"/>
      <c r="F93" s="1001"/>
      <c r="G93" s="1001"/>
      <c r="H93" s="1001"/>
      <c r="I93" s="1001"/>
      <c r="J93" s="1001"/>
      <c r="K93" s="1001"/>
      <c r="L93" s="1001"/>
      <c r="M93" s="1001"/>
      <c r="N93" s="1001"/>
      <c r="O93" s="1001"/>
      <c r="P93" s="1001"/>
      <c r="Q93" s="1001"/>
      <c r="R93" s="1001"/>
      <c r="S93" s="1001"/>
    </row>
    <row r="94" spans="1:19" ht="24.75" thickBot="1" x14ac:dyDescent="0.3">
      <c r="A94" s="13" t="s">
        <v>14</v>
      </c>
      <c r="B94" s="11" t="s">
        <v>164</v>
      </c>
      <c r="C94" s="13" t="str">
        <f>'Pque N Mundo I'!C8</f>
        <v>Real.</v>
      </c>
      <c r="D94" s="14" t="e">
        <f>'Pque N Mundo I'!#REF!</f>
        <v>#REF!</v>
      </c>
      <c r="E94" s="13" t="e">
        <f>'Pque N Mundo I'!#REF!</f>
        <v>#REF!</v>
      </c>
      <c r="F94" s="14" t="e">
        <f>'Pque N Mundo I'!#REF!</f>
        <v>#REF!</v>
      </c>
      <c r="G94" s="13" t="e">
        <f>'Pque N Mundo I'!#REF!</f>
        <v>#REF!</v>
      </c>
      <c r="H94" s="14" t="e">
        <f>'Pque N Mundo I'!#REF!</f>
        <v>#REF!</v>
      </c>
      <c r="I94" s="86" t="e">
        <f>'Pque N Mundo I'!#REF!</f>
        <v>#REF!</v>
      </c>
      <c r="J94" s="238" t="e">
        <f>'Pque N Mundo I'!#REF!</f>
        <v>#REF!</v>
      </c>
      <c r="K94" s="13" t="e">
        <f>'Pque N Mundo I'!#REF!</f>
        <v>#REF!</v>
      </c>
      <c r="L94" s="14" t="e">
        <f>'Pque N Mundo I'!#REF!</f>
        <v>#REF!</v>
      </c>
      <c r="M94" s="13" t="e">
        <f>'Pque N Mundo I'!#REF!</f>
        <v>#REF!</v>
      </c>
      <c r="N94" s="14" t="e">
        <f>'Pque N Mundo I'!#REF!</f>
        <v>#REF!</v>
      </c>
      <c r="O94" s="13" t="e">
        <f>'Pque N Mundo I'!#REF!</f>
        <v>#REF!</v>
      </c>
      <c r="P94" s="14" t="e">
        <f>'Pque N Mundo I'!#REF!</f>
        <v>#REF!</v>
      </c>
      <c r="Q94" s="86" t="e">
        <f>'Pque N Mundo I'!#REF!</f>
        <v>#REF!</v>
      </c>
      <c r="R94" s="238" t="e">
        <f>'Pque N Mundo I'!#REF!</f>
        <v>#REF!</v>
      </c>
      <c r="S94" s="13" t="s">
        <v>6</v>
      </c>
    </row>
    <row r="95" spans="1:19" ht="15.75" thickTop="1" x14ac:dyDescent="0.25">
      <c r="A95" s="39" t="s">
        <v>155</v>
      </c>
      <c r="B95" s="40" t="e">
        <f>'HORA CERTA'!#REF!</f>
        <v>#REF!</v>
      </c>
      <c r="C95" s="117" t="e">
        <f>'HORA CERTA'!#REF!</f>
        <v>#REF!</v>
      </c>
      <c r="D95" s="42" t="e">
        <f t="shared" ref="D95:D102" si="106">C95/$B95</f>
        <v>#REF!</v>
      </c>
      <c r="E95" s="117" t="e">
        <f>'HORA CERTA'!#REF!</f>
        <v>#REF!</v>
      </c>
      <c r="F95" s="42" t="e">
        <f t="shared" ref="F95:F102" si="107">E95/$B95</f>
        <v>#REF!</v>
      </c>
      <c r="G95" s="117" t="e">
        <f>'HORA CERTA'!#REF!</f>
        <v>#REF!</v>
      </c>
      <c r="H95" s="42" t="e">
        <f t="shared" ref="H95:H102" si="108">G95/$B95</f>
        <v>#REF!</v>
      </c>
      <c r="I95" s="118" t="e">
        <f>SUM(C95,E95,G95)</f>
        <v>#REF!</v>
      </c>
      <c r="J95" s="119" t="e">
        <f>I95/($B95*3)</f>
        <v>#REF!</v>
      </c>
      <c r="K95" s="117" t="e">
        <f>'HORA CERTA'!#REF!</f>
        <v>#REF!</v>
      </c>
      <c r="L95" s="42" t="e">
        <f t="shared" ref="L95:L102" si="109">K95/$B95</f>
        <v>#REF!</v>
      </c>
      <c r="M95" s="117" t="e">
        <f>'HORA CERTA'!#REF!</f>
        <v>#REF!</v>
      </c>
      <c r="N95" s="42" t="e">
        <f t="shared" ref="N95:N102" si="110">M95/$B95</f>
        <v>#REF!</v>
      </c>
      <c r="O95" s="117" t="e">
        <f>'HORA CERTA'!#REF!</f>
        <v>#REF!</v>
      </c>
      <c r="P95" s="42" t="e">
        <f t="shared" ref="P95:P102" si="111">O95/$B95</f>
        <v>#REF!</v>
      </c>
      <c r="Q95" s="118" t="e">
        <f>SUM(K95,M95,O95)</f>
        <v>#REF!</v>
      </c>
      <c r="R95" s="119" t="e">
        <f>Q95/($B95*3)</f>
        <v>#REF!</v>
      </c>
      <c r="S95" s="117" t="e">
        <f t="shared" ref="S95:S102" si="112">SUM(C95,E95,G95,K95,M95,O95)</f>
        <v>#REF!</v>
      </c>
    </row>
    <row r="96" spans="1:19" x14ac:dyDescent="0.25">
      <c r="A96" s="33" t="s">
        <v>156</v>
      </c>
      <c r="B96" s="24" t="e">
        <f>'HORA CERTA'!#REF!</f>
        <v>#REF!</v>
      </c>
      <c r="C96" s="175" t="e">
        <f>'HORA CERTA'!#REF!</f>
        <v>#REF!</v>
      </c>
      <c r="D96" s="42" t="e">
        <f t="shared" si="106"/>
        <v>#REF!</v>
      </c>
      <c r="E96" s="114" t="e">
        <f>'HORA CERTA'!#REF!</f>
        <v>#REF!</v>
      </c>
      <c r="F96" s="42" t="e">
        <f t="shared" si="107"/>
        <v>#REF!</v>
      </c>
      <c r="G96" s="114" t="e">
        <f>'HORA CERTA'!#REF!</f>
        <v>#REF!</v>
      </c>
      <c r="H96" s="42" t="e">
        <f t="shared" si="108"/>
        <v>#REF!</v>
      </c>
      <c r="I96" s="174" t="e">
        <f t="shared" ref="I96:I102" si="113">SUM(C96,E96,G96)</f>
        <v>#REF!</v>
      </c>
      <c r="J96" s="119" t="e">
        <f t="shared" ref="J96:J102" si="114">I96/($B96*3)</f>
        <v>#REF!</v>
      </c>
      <c r="K96" s="114" t="e">
        <f>'HORA CERTA'!#REF!</f>
        <v>#REF!</v>
      </c>
      <c r="L96" s="42" t="e">
        <f t="shared" si="109"/>
        <v>#REF!</v>
      </c>
      <c r="M96" s="175" t="e">
        <f>'HORA CERTA'!#REF!</f>
        <v>#REF!</v>
      </c>
      <c r="N96" s="42" t="e">
        <f t="shared" si="110"/>
        <v>#REF!</v>
      </c>
      <c r="O96" s="175" t="e">
        <f>'HORA CERTA'!#REF!</f>
        <v>#REF!</v>
      </c>
      <c r="P96" s="42" t="e">
        <f t="shared" si="111"/>
        <v>#REF!</v>
      </c>
      <c r="Q96" s="174" t="e">
        <f t="shared" ref="Q96:Q102" si="115">SUM(K96,M96,O96)</f>
        <v>#REF!</v>
      </c>
      <c r="R96" s="119" t="e">
        <f t="shared" ref="R96:R102" si="116">Q96/($B96*3)</f>
        <v>#REF!</v>
      </c>
      <c r="S96" s="175" t="e">
        <f t="shared" si="112"/>
        <v>#REF!</v>
      </c>
    </row>
    <row r="97" spans="1:19" x14ac:dyDescent="0.25">
      <c r="A97" s="33" t="s">
        <v>157</v>
      </c>
      <c r="B97" s="24" t="e">
        <f>'HORA CERTA'!#REF!</f>
        <v>#REF!</v>
      </c>
      <c r="C97" s="175" t="e">
        <f>'HORA CERTA'!#REF!</f>
        <v>#REF!</v>
      </c>
      <c r="D97" s="42" t="e">
        <f t="shared" si="106"/>
        <v>#REF!</v>
      </c>
      <c r="E97" s="114" t="e">
        <f>'HORA CERTA'!#REF!</f>
        <v>#REF!</v>
      </c>
      <c r="F97" s="42" t="e">
        <f t="shared" si="107"/>
        <v>#REF!</v>
      </c>
      <c r="G97" s="114" t="e">
        <f>'HORA CERTA'!#REF!</f>
        <v>#REF!</v>
      </c>
      <c r="H97" s="42" t="e">
        <f t="shared" si="108"/>
        <v>#REF!</v>
      </c>
      <c r="I97" s="174" t="e">
        <f t="shared" si="113"/>
        <v>#REF!</v>
      </c>
      <c r="J97" s="119" t="e">
        <f t="shared" si="114"/>
        <v>#REF!</v>
      </c>
      <c r="K97" s="114" t="e">
        <f>'HORA CERTA'!#REF!</f>
        <v>#REF!</v>
      </c>
      <c r="L97" s="42" t="e">
        <f t="shared" si="109"/>
        <v>#REF!</v>
      </c>
      <c r="M97" s="175" t="e">
        <f>'HORA CERTA'!#REF!</f>
        <v>#REF!</v>
      </c>
      <c r="N97" s="42" t="e">
        <f t="shared" si="110"/>
        <v>#REF!</v>
      </c>
      <c r="O97" s="175" t="e">
        <f>'HORA CERTA'!#REF!</f>
        <v>#REF!</v>
      </c>
      <c r="P97" s="42" t="e">
        <f t="shared" si="111"/>
        <v>#REF!</v>
      </c>
      <c r="Q97" s="174" t="e">
        <f t="shared" si="115"/>
        <v>#REF!</v>
      </c>
      <c r="R97" s="119" t="e">
        <f t="shared" si="116"/>
        <v>#REF!</v>
      </c>
      <c r="S97" s="175" t="e">
        <f t="shared" si="112"/>
        <v>#REF!</v>
      </c>
    </row>
    <row r="98" spans="1:19" x14ac:dyDescent="0.25">
      <c r="A98" s="33" t="s">
        <v>158</v>
      </c>
      <c r="B98" s="24" t="e">
        <f>'HORA CERTA'!#REF!</f>
        <v>#REF!</v>
      </c>
      <c r="C98" s="175" t="e">
        <f>'HORA CERTA'!#REF!</f>
        <v>#REF!</v>
      </c>
      <c r="D98" s="42" t="e">
        <f t="shared" si="106"/>
        <v>#REF!</v>
      </c>
      <c r="E98" s="114" t="e">
        <f>'HORA CERTA'!#REF!</f>
        <v>#REF!</v>
      </c>
      <c r="F98" s="42" t="e">
        <f t="shared" si="107"/>
        <v>#REF!</v>
      </c>
      <c r="G98" s="114" t="e">
        <f>'HORA CERTA'!#REF!</f>
        <v>#REF!</v>
      </c>
      <c r="H98" s="42" t="e">
        <f t="shared" si="108"/>
        <v>#REF!</v>
      </c>
      <c r="I98" s="174" t="e">
        <f t="shared" si="113"/>
        <v>#REF!</v>
      </c>
      <c r="J98" s="119" t="e">
        <f t="shared" si="114"/>
        <v>#REF!</v>
      </c>
      <c r="K98" s="114" t="e">
        <f>'HORA CERTA'!#REF!</f>
        <v>#REF!</v>
      </c>
      <c r="L98" s="42" t="e">
        <f t="shared" si="109"/>
        <v>#REF!</v>
      </c>
      <c r="M98" s="175" t="e">
        <f>'HORA CERTA'!#REF!</f>
        <v>#REF!</v>
      </c>
      <c r="N98" s="42" t="e">
        <f t="shared" si="110"/>
        <v>#REF!</v>
      </c>
      <c r="O98" s="175" t="e">
        <f>'HORA CERTA'!#REF!</f>
        <v>#REF!</v>
      </c>
      <c r="P98" s="42" t="e">
        <f t="shared" si="111"/>
        <v>#REF!</v>
      </c>
      <c r="Q98" s="174" t="e">
        <f t="shared" si="115"/>
        <v>#REF!</v>
      </c>
      <c r="R98" s="119" t="e">
        <f t="shared" si="116"/>
        <v>#REF!</v>
      </c>
      <c r="S98" s="175" t="e">
        <f t="shared" si="112"/>
        <v>#REF!</v>
      </c>
    </row>
    <row r="99" spans="1:19" x14ac:dyDescent="0.25">
      <c r="A99" s="33" t="s">
        <v>159</v>
      </c>
      <c r="B99" s="24" t="e">
        <f>'HORA CERTA'!#REF!</f>
        <v>#REF!</v>
      </c>
      <c r="C99" s="175" t="e">
        <f>'HORA CERTA'!#REF!</f>
        <v>#REF!</v>
      </c>
      <c r="D99" s="42" t="e">
        <f t="shared" si="106"/>
        <v>#REF!</v>
      </c>
      <c r="E99" s="114" t="e">
        <f>'HORA CERTA'!#REF!</f>
        <v>#REF!</v>
      </c>
      <c r="F99" s="42" t="e">
        <f t="shared" si="107"/>
        <v>#REF!</v>
      </c>
      <c r="G99" s="114" t="e">
        <f>'HORA CERTA'!#REF!</f>
        <v>#REF!</v>
      </c>
      <c r="H99" s="42" t="e">
        <f t="shared" si="108"/>
        <v>#REF!</v>
      </c>
      <c r="I99" s="174" t="e">
        <f t="shared" si="113"/>
        <v>#REF!</v>
      </c>
      <c r="J99" s="119" t="e">
        <f t="shared" si="114"/>
        <v>#REF!</v>
      </c>
      <c r="K99" s="114" t="e">
        <f>'HORA CERTA'!#REF!</f>
        <v>#REF!</v>
      </c>
      <c r="L99" s="42" t="e">
        <f t="shared" si="109"/>
        <v>#REF!</v>
      </c>
      <c r="M99" s="175" t="e">
        <f>'HORA CERTA'!#REF!</f>
        <v>#REF!</v>
      </c>
      <c r="N99" s="42" t="e">
        <f t="shared" si="110"/>
        <v>#REF!</v>
      </c>
      <c r="O99" s="175" t="e">
        <f>'HORA CERTA'!#REF!</f>
        <v>#REF!</v>
      </c>
      <c r="P99" s="42" t="e">
        <f t="shared" si="111"/>
        <v>#REF!</v>
      </c>
      <c r="Q99" s="174" t="e">
        <f t="shared" si="115"/>
        <v>#REF!</v>
      </c>
      <c r="R99" s="119" t="e">
        <f t="shared" si="116"/>
        <v>#REF!</v>
      </c>
      <c r="S99" s="175" t="e">
        <f t="shared" si="112"/>
        <v>#REF!</v>
      </c>
    </row>
    <row r="100" spans="1:19" x14ac:dyDescent="0.25">
      <c r="A100" s="33" t="s">
        <v>160</v>
      </c>
      <c r="B100" s="24" t="e">
        <f>'HORA CERTA'!#REF!</f>
        <v>#REF!</v>
      </c>
      <c r="C100" s="175" t="e">
        <f>'HORA CERTA'!#REF!</f>
        <v>#REF!</v>
      </c>
      <c r="D100" s="42" t="e">
        <f t="shared" si="106"/>
        <v>#REF!</v>
      </c>
      <c r="E100" s="114" t="e">
        <f>'HORA CERTA'!#REF!</f>
        <v>#REF!</v>
      </c>
      <c r="F100" s="42" t="e">
        <f t="shared" si="107"/>
        <v>#REF!</v>
      </c>
      <c r="G100" s="114" t="e">
        <f>'HORA CERTA'!#REF!</f>
        <v>#REF!</v>
      </c>
      <c r="H100" s="42" t="e">
        <f t="shared" si="108"/>
        <v>#REF!</v>
      </c>
      <c r="I100" s="174" t="e">
        <f t="shared" si="113"/>
        <v>#REF!</v>
      </c>
      <c r="J100" s="119" t="e">
        <f t="shared" si="114"/>
        <v>#REF!</v>
      </c>
      <c r="K100" s="114" t="e">
        <f>'HORA CERTA'!#REF!</f>
        <v>#REF!</v>
      </c>
      <c r="L100" s="42" t="e">
        <f t="shared" si="109"/>
        <v>#REF!</v>
      </c>
      <c r="M100" s="175" t="e">
        <f>'HORA CERTA'!#REF!</f>
        <v>#REF!</v>
      </c>
      <c r="N100" s="42" t="e">
        <f t="shared" si="110"/>
        <v>#REF!</v>
      </c>
      <c r="O100" s="175" t="e">
        <f>'HORA CERTA'!#REF!</f>
        <v>#REF!</v>
      </c>
      <c r="P100" s="42" t="e">
        <f t="shared" si="111"/>
        <v>#REF!</v>
      </c>
      <c r="Q100" s="174" t="e">
        <f t="shared" si="115"/>
        <v>#REF!</v>
      </c>
      <c r="R100" s="119" t="e">
        <f t="shared" si="116"/>
        <v>#REF!</v>
      </c>
      <c r="S100" s="175" t="e">
        <f t="shared" si="112"/>
        <v>#REF!</v>
      </c>
    </row>
    <row r="101" spans="1:19" ht="15.75" thickBot="1" x14ac:dyDescent="0.3">
      <c r="A101" s="33" t="s">
        <v>161</v>
      </c>
      <c r="B101" s="24" t="e">
        <f>'HORA CERTA'!#REF!</f>
        <v>#REF!</v>
      </c>
      <c r="C101" s="175" t="e">
        <f>'HORA CERTA'!#REF!</f>
        <v>#REF!</v>
      </c>
      <c r="D101" s="34" t="e">
        <f t="shared" si="106"/>
        <v>#REF!</v>
      </c>
      <c r="E101" s="114" t="e">
        <f>'HORA CERTA'!#REF!</f>
        <v>#REF!</v>
      </c>
      <c r="F101" s="34" t="e">
        <f t="shared" si="107"/>
        <v>#REF!</v>
      </c>
      <c r="G101" s="114" t="e">
        <f>'HORA CERTA'!#REF!</f>
        <v>#REF!</v>
      </c>
      <c r="H101" s="34" t="e">
        <f t="shared" si="108"/>
        <v>#REF!</v>
      </c>
      <c r="I101" s="174" t="e">
        <f t="shared" si="113"/>
        <v>#REF!</v>
      </c>
      <c r="J101" s="178" t="e">
        <f t="shared" si="114"/>
        <v>#REF!</v>
      </c>
      <c r="K101" s="114" t="e">
        <f>'HORA CERTA'!#REF!</f>
        <v>#REF!</v>
      </c>
      <c r="L101" s="34" t="e">
        <f t="shared" si="109"/>
        <v>#REF!</v>
      </c>
      <c r="M101" s="175" t="e">
        <f>'HORA CERTA'!#REF!</f>
        <v>#REF!</v>
      </c>
      <c r="N101" s="34" t="e">
        <f t="shared" si="110"/>
        <v>#REF!</v>
      </c>
      <c r="O101" s="175" t="e">
        <f>'HORA CERTA'!#REF!</f>
        <v>#REF!</v>
      </c>
      <c r="P101" s="34" t="e">
        <f t="shared" si="111"/>
        <v>#REF!</v>
      </c>
      <c r="Q101" s="174" t="e">
        <f t="shared" si="115"/>
        <v>#REF!</v>
      </c>
      <c r="R101" s="178" t="e">
        <f t="shared" si="116"/>
        <v>#REF!</v>
      </c>
      <c r="S101" s="175" t="e">
        <f t="shared" si="112"/>
        <v>#REF!</v>
      </c>
    </row>
    <row r="102" spans="1:19" ht="15.75" thickBot="1" x14ac:dyDescent="0.3">
      <c r="A102" s="35" t="s">
        <v>7</v>
      </c>
      <c r="B102" s="36" t="e">
        <f>SUM(B95:B101)</f>
        <v>#REF!</v>
      </c>
      <c r="C102" s="37" t="e">
        <f>SUM(C95:C101)</f>
        <v>#REF!</v>
      </c>
      <c r="D102" s="88" t="e">
        <f t="shared" si="106"/>
        <v>#REF!</v>
      </c>
      <c r="E102" s="37" t="e">
        <f>SUM(E95:E101)</f>
        <v>#REF!</v>
      </c>
      <c r="F102" s="88" t="e">
        <f t="shared" si="107"/>
        <v>#REF!</v>
      </c>
      <c r="G102" s="37" t="e">
        <f>SUM(G95:G101)</f>
        <v>#REF!</v>
      </c>
      <c r="H102" s="88" t="e">
        <f t="shared" si="108"/>
        <v>#REF!</v>
      </c>
      <c r="I102" s="136" t="e">
        <f t="shared" si="113"/>
        <v>#REF!</v>
      </c>
      <c r="J102" s="179" t="e">
        <f t="shared" si="114"/>
        <v>#REF!</v>
      </c>
      <c r="K102" s="37" t="e">
        <f>SUM(K95:K101)</f>
        <v>#REF!</v>
      </c>
      <c r="L102" s="88" t="e">
        <f t="shared" si="109"/>
        <v>#REF!</v>
      </c>
      <c r="M102" s="37" t="e">
        <f t="shared" ref="M102" si="117">SUM(M95:M101)</f>
        <v>#REF!</v>
      </c>
      <c r="N102" s="88" t="e">
        <f t="shared" si="110"/>
        <v>#REF!</v>
      </c>
      <c r="O102" s="37" t="e">
        <f t="shared" ref="O102" si="118">SUM(O95:O101)</f>
        <v>#REF!</v>
      </c>
      <c r="P102" s="88" t="e">
        <f t="shared" si="111"/>
        <v>#REF!</v>
      </c>
      <c r="Q102" s="136" t="e">
        <f t="shared" si="115"/>
        <v>#REF!</v>
      </c>
      <c r="R102" s="179" t="e">
        <f t="shared" si="116"/>
        <v>#REF!</v>
      </c>
      <c r="S102" s="37" t="e">
        <f t="shared" si="112"/>
        <v>#REF!</v>
      </c>
    </row>
  </sheetData>
  <sheetProtection sheet="1" objects="1" scenarios="1"/>
  <mergeCells count="30"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40"/>
    <col min="6" max="6" width="8.140625" bestFit="1" customWidth="1"/>
    <col min="15" max="17" width="8.85546875" style="140"/>
  </cols>
  <sheetData>
    <row r="1" spans="1:17" ht="18" x14ac:dyDescent="0.35">
      <c r="A1" s="973" t="s">
        <v>183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1"/>
      <c r="M1" s="1"/>
    </row>
    <row r="2" spans="1:17" ht="18" x14ac:dyDescent="0.35">
      <c r="A2" s="973" t="s">
        <v>184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1"/>
      <c r="M2" s="1"/>
    </row>
    <row r="3" spans="1:17" x14ac:dyDescent="0.25">
      <c r="A3" s="89" t="s">
        <v>188</v>
      </c>
    </row>
    <row r="4" spans="1:17" ht="15.75" x14ac:dyDescent="0.25">
      <c r="A4" s="1000" t="s">
        <v>260</v>
      </c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</row>
    <row r="5" spans="1:17" ht="36.75" thickBot="1" x14ac:dyDescent="0.3">
      <c r="A5" s="74" t="s">
        <v>14</v>
      </c>
      <c r="B5" s="90" t="s">
        <v>165</v>
      </c>
      <c r="C5" s="207" t="s">
        <v>2</v>
      </c>
      <c r="D5" s="208" t="s">
        <v>1</v>
      </c>
      <c r="E5" s="207" t="s">
        <v>3</v>
      </c>
      <c r="F5" s="208" t="s">
        <v>1</v>
      </c>
      <c r="G5" s="207" t="s">
        <v>4</v>
      </c>
      <c r="H5" s="208" t="s">
        <v>1</v>
      </c>
      <c r="I5" s="207" t="s">
        <v>5</v>
      </c>
      <c r="J5" s="208" t="s">
        <v>1</v>
      </c>
      <c r="K5" s="209" t="s">
        <v>190</v>
      </c>
      <c r="L5" s="210" t="s">
        <v>1</v>
      </c>
      <c r="M5" s="209" t="s">
        <v>191</v>
      </c>
      <c r="N5" s="210" t="s">
        <v>1</v>
      </c>
      <c r="O5" s="237" t="s">
        <v>193</v>
      </c>
      <c r="P5" s="238" t="s">
        <v>192</v>
      </c>
      <c r="Q5" s="209" t="s">
        <v>6</v>
      </c>
    </row>
    <row r="6" spans="1:17" ht="15.75" thickTop="1" x14ac:dyDescent="0.25">
      <c r="A6" s="8" t="s">
        <v>16</v>
      </c>
      <c r="B6" s="9" t="e">
        <f>'Pque N Mundo I'!#REF!</f>
        <v>#REF!</v>
      </c>
      <c r="C6" s="91" t="e">
        <f>'Pque N Mundo I'!#REF!</f>
        <v>#REF!</v>
      </c>
      <c r="D6" s="49" t="e">
        <f t="shared" ref="D6:D18" si="0">C6/$B6</f>
        <v>#REF!</v>
      </c>
      <c r="E6" s="91" t="e">
        <f>'Pque N Mundo I'!#REF!</f>
        <v>#REF!</v>
      </c>
      <c r="F6" s="49" t="e">
        <f t="shared" ref="F6:F18" si="1">E6/$B6</f>
        <v>#REF!</v>
      </c>
      <c r="G6" s="91" t="e">
        <f>'Pque N Mundo I'!#REF!</f>
        <v>#REF!</v>
      </c>
      <c r="H6" s="49" t="e">
        <f t="shared" ref="H6:H18" si="2">G6/$B6</f>
        <v>#REF!</v>
      </c>
      <c r="I6" s="91" t="e">
        <f>'Pque N Mundo I'!#REF!</f>
        <v>#REF!</v>
      </c>
      <c r="J6" s="49" t="e">
        <f t="shared" ref="J6:J18" si="3">I6/$B6</f>
        <v>#REF!</v>
      </c>
      <c r="K6" s="91" t="e">
        <f>'Pque N Mundo I'!#REF!</f>
        <v>#REF!</v>
      </c>
      <c r="L6" s="49" t="e">
        <f t="shared" ref="L6:L18" si="4">K6/$B6</f>
        <v>#REF!</v>
      </c>
      <c r="M6" s="91" t="e">
        <f>'Pque N Mundo I'!#REF!</f>
        <v>#REF!</v>
      </c>
      <c r="N6" s="49" t="e">
        <f t="shared" ref="N6:N18" si="5">M6/$B6</f>
        <v>#REF!</v>
      </c>
      <c r="O6" s="227" t="e">
        <f t="shared" ref="O6:O18" si="6">SUM(I6,K6,M6)</f>
        <v>#REF!</v>
      </c>
      <c r="P6" s="102" t="e">
        <f t="shared" ref="P6:P18" si="7">O6/($B6*3)</f>
        <v>#REF!</v>
      </c>
      <c r="Q6" s="230" t="e">
        <f t="shared" ref="Q6:Q18" si="8">SUM(C6,E6,G6,I6,K6,M6)</f>
        <v>#REF!</v>
      </c>
    </row>
    <row r="7" spans="1:17" x14ac:dyDescent="0.25">
      <c r="A7" s="77" t="s">
        <v>17</v>
      </c>
      <c r="B7" s="73" t="e">
        <f>'Pque N Mundo I'!#REF!</f>
        <v>#REF!</v>
      </c>
      <c r="C7" s="92" t="e">
        <f>'Pque N Mundo I'!#REF!</f>
        <v>#REF!</v>
      </c>
      <c r="D7" s="93" t="e">
        <f>C7/$B7</f>
        <v>#REF!</v>
      </c>
      <c r="E7" s="92" t="e">
        <f>'Pque N Mundo I'!#REF!</f>
        <v>#REF!</v>
      </c>
      <c r="F7" s="93" t="e">
        <f t="shared" si="1"/>
        <v>#REF!</v>
      </c>
      <c r="G7" s="92" t="e">
        <f>'Pque N Mundo I'!#REF!</f>
        <v>#REF!</v>
      </c>
      <c r="H7" s="93" t="e">
        <f t="shared" si="2"/>
        <v>#REF!</v>
      </c>
      <c r="I7" s="92" t="e">
        <f>'Pque N Mundo I'!#REF!</f>
        <v>#REF!</v>
      </c>
      <c r="J7" s="93" t="e">
        <f t="shared" si="3"/>
        <v>#REF!</v>
      </c>
      <c r="K7" s="92" t="e">
        <f>'Pque N Mundo I'!#REF!</f>
        <v>#REF!</v>
      </c>
      <c r="L7" s="93" t="e">
        <f t="shared" si="4"/>
        <v>#REF!</v>
      </c>
      <c r="M7" s="92" t="e">
        <f>'Pque N Mundo I'!#REF!</f>
        <v>#REF!</v>
      </c>
      <c r="N7" s="93" t="e">
        <f t="shared" si="5"/>
        <v>#REF!</v>
      </c>
      <c r="O7" s="239" t="e">
        <f t="shared" si="6"/>
        <v>#REF!</v>
      </c>
      <c r="P7" s="104" t="e">
        <f t="shared" si="7"/>
        <v>#REF!</v>
      </c>
      <c r="Q7" s="229" t="e">
        <f t="shared" si="8"/>
        <v>#REF!</v>
      </c>
    </row>
    <row r="8" spans="1:17" x14ac:dyDescent="0.25">
      <c r="A8" s="77" t="s">
        <v>18</v>
      </c>
      <c r="B8" s="73" t="e">
        <f>'Pque N Mundo I'!#REF!</f>
        <v>#REF!</v>
      </c>
      <c r="C8" s="92" t="e">
        <f>'Pque N Mundo I'!#REF!</f>
        <v>#REF!</v>
      </c>
      <c r="D8" s="93" t="e">
        <f t="shared" si="0"/>
        <v>#REF!</v>
      </c>
      <c r="E8" s="92" t="e">
        <f>'Pque N Mundo I'!#REF!</f>
        <v>#REF!</v>
      </c>
      <c r="F8" s="93" t="e">
        <f t="shared" si="1"/>
        <v>#REF!</v>
      </c>
      <c r="G8" s="92" t="e">
        <f>'Pque N Mundo I'!#REF!</f>
        <v>#REF!</v>
      </c>
      <c r="H8" s="93" t="e">
        <f t="shared" si="2"/>
        <v>#REF!</v>
      </c>
      <c r="I8" s="92" t="e">
        <f>'Pque N Mundo I'!#REF!</f>
        <v>#REF!</v>
      </c>
      <c r="J8" s="93" t="e">
        <f t="shared" si="3"/>
        <v>#REF!</v>
      </c>
      <c r="K8" s="92" t="e">
        <f>'Pque N Mundo I'!#REF!</f>
        <v>#REF!</v>
      </c>
      <c r="L8" s="93" t="e">
        <f t="shared" si="4"/>
        <v>#REF!</v>
      </c>
      <c r="M8" s="92" t="e">
        <f>'Pque N Mundo I'!#REF!</f>
        <v>#REF!</v>
      </c>
      <c r="N8" s="93" t="e">
        <f t="shared" si="5"/>
        <v>#REF!</v>
      </c>
      <c r="O8" s="239" t="e">
        <f t="shared" si="6"/>
        <v>#REF!</v>
      </c>
      <c r="P8" s="104" t="e">
        <f t="shared" si="7"/>
        <v>#REF!</v>
      </c>
      <c r="Q8" s="229" t="e">
        <f t="shared" si="8"/>
        <v>#REF!</v>
      </c>
    </row>
    <row r="9" spans="1:17" x14ac:dyDescent="0.25">
      <c r="A9" s="77" t="s">
        <v>33</v>
      </c>
      <c r="B9" s="78" t="e">
        <f>'Pque N Mundo I'!#REF!</f>
        <v>#REF!</v>
      </c>
      <c r="C9" s="92" t="e">
        <f>'Pque N Mundo I'!#REF!</f>
        <v>#REF!</v>
      </c>
      <c r="D9" s="93" t="e">
        <f t="shared" si="0"/>
        <v>#REF!</v>
      </c>
      <c r="E9" s="92" t="e">
        <f>'Pque N Mundo I'!#REF!</f>
        <v>#REF!</v>
      </c>
      <c r="F9" s="93" t="e">
        <f t="shared" si="1"/>
        <v>#REF!</v>
      </c>
      <c r="G9" s="92" t="e">
        <f>'Pque N Mundo I'!#REF!</f>
        <v>#REF!</v>
      </c>
      <c r="H9" s="93" t="e">
        <f t="shared" si="2"/>
        <v>#REF!</v>
      </c>
      <c r="I9" s="92" t="e">
        <f>'Pque N Mundo I'!#REF!</f>
        <v>#REF!</v>
      </c>
      <c r="J9" s="93" t="e">
        <f t="shared" si="3"/>
        <v>#REF!</v>
      </c>
      <c r="K9" s="92" t="e">
        <f>'Pque N Mundo I'!#REF!</f>
        <v>#REF!</v>
      </c>
      <c r="L9" s="93" t="e">
        <f t="shared" si="4"/>
        <v>#REF!</v>
      </c>
      <c r="M9" s="92" t="e">
        <f>'Pque N Mundo I'!#REF!</f>
        <v>#REF!</v>
      </c>
      <c r="N9" s="93" t="e">
        <f t="shared" si="5"/>
        <v>#REF!</v>
      </c>
      <c r="O9" s="239" t="e">
        <f t="shared" si="6"/>
        <v>#REF!</v>
      </c>
      <c r="P9" s="104" t="e">
        <f t="shared" si="7"/>
        <v>#REF!</v>
      </c>
      <c r="Q9" s="229" t="e">
        <f t="shared" si="8"/>
        <v>#REF!</v>
      </c>
    </row>
    <row r="10" spans="1:17" x14ac:dyDescent="0.25">
      <c r="A10" s="77" t="s">
        <v>20</v>
      </c>
      <c r="B10" s="73" t="e">
        <f>'Pque N Mundo I'!#REF!</f>
        <v>#REF!</v>
      </c>
      <c r="C10" s="92" t="e">
        <f>'Pque N Mundo I'!#REF!</f>
        <v>#REF!</v>
      </c>
      <c r="D10" s="93" t="e">
        <f t="shared" si="0"/>
        <v>#REF!</v>
      </c>
      <c r="E10" s="92" t="e">
        <f>'Pque N Mundo I'!#REF!</f>
        <v>#REF!</v>
      </c>
      <c r="F10" s="93" t="e">
        <f t="shared" si="1"/>
        <v>#REF!</v>
      </c>
      <c r="G10" s="92" t="e">
        <f>'Pque N Mundo I'!#REF!</f>
        <v>#REF!</v>
      </c>
      <c r="H10" s="93" t="e">
        <f t="shared" si="2"/>
        <v>#REF!</v>
      </c>
      <c r="I10" s="92" t="e">
        <f>'Pque N Mundo I'!#REF!</f>
        <v>#REF!</v>
      </c>
      <c r="J10" s="93" t="e">
        <f t="shared" si="3"/>
        <v>#REF!</v>
      </c>
      <c r="K10" s="92" t="e">
        <f>'Pque N Mundo I'!#REF!</f>
        <v>#REF!</v>
      </c>
      <c r="L10" s="93" t="e">
        <f t="shared" si="4"/>
        <v>#REF!</v>
      </c>
      <c r="M10" s="92" t="e">
        <f>'Pque N Mundo I'!#REF!</f>
        <v>#REF!</v>
      </c>
      <c r="N10" s="93" t="e">
        <f t="shared" si="5"/>
        <v>#REF!</v>
      </c>
      <c r="O10" s="239" t="e">
        <f t="shared" si="6"/>
        <v>#REF!</v>
      </c>
      <c r="P10" s="104" t="e">
        <f t="shared" si="7"/>
        <v>#REF!</v>
      </c>
      <c r="Q10" s="229" t="e">
        <f t="shared" si="8"/>
        <v>#REF!</v>
      </c>
    </row>
    <row r="11" spans="1:17" x14ac:dyDescent="0.25">
      <c r="A11" s="77" t="s">
        <v>43</v>
      </c>
      <c r="B11" s="73" t="e">
        <f>'Pque N Mundo I'!#REF!</f>
        <v>#REF!</v>
      </c>
      <c r="C11" s="92" t="e">
        <f>'Pque N Mundo I'!#REF!</f>
        <v>#REF!</v>
      </c>
      <c r="D11" s="93" t="e">
        <f t="shared" si="0"/>
        <v>#REF!</v>
      </c>
      <c r="E11" s="92" t="e">
        <f>'Pque N Mundo I'!#REF!</f>
        <v>#REF!</v>
      </c>
      <c r="F11" s="93" t="e">
        <f t="shared" si="1"/>
        <v>#REF!</v>
      </c>
      <c r="G11" s="92" t="e">
        <f>'Pque N Mundo I'!#REF!</f>
        <v>#REF!</v>
      </c>
      <c r="H11" s="93" t="e">
        <f t="shared" si="2"/>
        <v>#REF!</v>
      </c>
      <c r="I11" s="92" t="e">
        <f>'Pque N Mundo I'!#REF!</f>
        <v>#REF!</v>
      </c>
      <c r="J11" s="93" t="e">
        <f t="shared" si="3"/>
        <v>#REF!</v>
      </c>
      <c r="K11" s="92" t="e">
        <f>'Pque N Mundo I'!#REF!</f>
        <v>#REF!</v>
      </c>
      <c r="L11" s="93" t="e">
        <f t="shared" si="4"/>
        <v>#REF!</v>
      </c>
      <c r="M11" s="92" t="e">
        <f>'Pque N Mundo I'!#REF!</f>
        <v>#REF!</v>
      </c>
      <c r="N11" s="93" t="e">
        <f t="shared" si="5"/>
        <v>#REF!</v>
      </c>
      <c r="O11" s="239" t="e">
        <f t="shared" si="6"/>
        <v>#REF!</v>
      </c>
      <c r="P11" s="104" t="e">
        <f t="shared" si="7"/>
        <v>#REF!</v>
      </c>
      <c r="Q11" s="229" t="e">
        <f t="shared" si="8"/>
        <v>#REF!</v>
      </c>
    </row>
    <row r="12" spans="1:17" x14ac:dyDescent="0.25">
      <c r="A12" s="77" t="s">
        <v>22</v>
      </c>
      <c r="B12" s="73" t="e">
        <f>'Pque N Mundo I'!#REF!</f>
        <v>#REF!</v>
      </c>
      <c r="C12" s="92" t="e">
        <f>'Pque N Mundo I'!#REF!</f>
        <v>#REF!</v>
      </c>
      <c r="D12" s="93" t="e">
        <f>C12/$B12</f>
        <v>#REF!</v>
      </c>
      <c r="E12" s="92" t="e">
        <f>'Pque N Mundo I'!#REF!</f>
        <v>#REF!</v>
      </c>
      <c r="F12" s="93" t="e">
        <f t="shared" si="1"/>
        <v>#REF!</v>
      </c>
      <c r="G12" s="92" t="e">
        <f>'Pque N Mundo I'!#REF!</f>
        <v>#REF!</v>
      </c>
      <c r="H12" s="93" t="e">
        <f t="shared" si="2"/>
        <v>#REF!</v>
      </c>
      <c r="I12" s="92" t="e">
        <f>'Pque N Mundo I'!#REF!</f>
        <v>#REF!</v>
      </c>
      <c r="J12" s="93" t="e">
        <f t="shared" si="3"/>
        <v>#REF!</v>
      </c>
      <c r="K12" s="92" t="e">
        <f>'Pque N Mundo I'!#REF!</f>
        <v>#REF!</v>
      </c>
      <c r="L12" s="93" t="e">
        <f t="shared" si="4"/>
        <v>#REF!</v>
      </c>
      <c r="M12" s="92" t="e">
        <f>'Pque N Mundo I'!#REF!</f>
        <v>#REF!</v>
      </c>
      <c r="N12" s="93" t="e">
        <f t="shared" si="5"/>
        <v>#REF!</v>
      </c>
      <c r="O12" s="239" t="e">
        <f t="shared" si="6"/>
        <v>#REF!</v>
      </c>
      <c r="P12" s="104" t="e">
        <f t="shared" si="7"/>
        <v>#REF!</v>
      </c>
      <c r="Q12" s="229" t="e">
        <f t="shared" si="8"/>
        <v>#REF!</v>
      </c>
    </row>
    <row r="13" spans="1:17" x14ac:dyDescent="0.25">
      <c r="A13" s="77" t="s">
        <v>23</v>
      </c>
      <c r="B13" s="73" t="e">
        <f>'Pque N Mundo I'!#REF!</f>
        <v>#REF!</v>
      </c>
      <c r="C13" s="95" t="e">
        <f>'Pque N Mundo I'!#REF!</f>
        <v>#REF!</v>
      </c>
      <c r="D13" s="93" t="e">
        <f t="shared" si="0"/>
        <v>#REF!</v>
      </c>
      <c r="E13" s="95" t="e">
        <f>'Pque N Mundo I'!#REF!</f>
        <v>#REF!</v>
      </c>
      <c r="F13" s="93" t="e">
        <f t="shared" si="1"/>
        <v>#REF!</v>
      </c>
      <c r="G13" s="95" t="e">
        <f>'Pque N Mundo I'!#REF!</f>
        <v>#REF!</v>
      </c>
      <c r="H13" s="93" t="e">
        <f t="shared" si="2"/>
        <v>#REF!</v>
      </c>
      <c r="I13" s="92" t="e">
        <f>'Pque N Mundo I'!#REF!</f>
        <v>#REF!</v>
      </c>
      <c r="J13" s="93" t="e">
        <f t="shared" si="3"/>
        <v>#REF!</v>
      </c>
      <c r="K13" s="92" t="e">
        <f>'Pque N Mundo I'!#REF!</f>
        <v>#REF!</v>
      </c>
      <c r="L13" s="93" t="e">
        <f t="shared" si="4"/>
        <v>#REF!</v>
      </c>
      <c r="M13" s="92" t="e">
        <f>'Pque N Mundo I'!#REF!</f>
        <v>#REF!</v>
      </c>
      <c r="N13" s="93" t="e">
        <f t="shared" si="5"/>
        <v>#REF!</v>
      </c>
      <c r="O13" s="239" t="e">
        <f t="shared" si="6"/>
        <v>#REF!</v>
      </c>
      <c r="P13" s="104" t="e">
        <f t="shared" si="7"/>
        <v>#REF!</v>
      </c>
      <c r="Q13" s="229" t="e">
        <f t="shared" si="8"/>
        <v>#REF!</v>
      </c>
    </row>
    <row r="14" spans="1:17" x14ac:dyDescent="0.25">
      <c r="A14" s="77" t="s">
        <v>24</v>
      </c>
      <c r="B14" s="73" t="e">
        <f>'Pque N Mundo I'!#REF!</f>
        <v>#REF!</v>
      </c>
      <c r="C14" s="92" t="e">
        <f>'Pque N Mundo I'!#REF!</f>
        <v>#REF!</v>
      </c>
      <c r="D14" s="93" t="e">
        <f t="shared" si="0"/>
        <v>#REF!</v>
      </c>
      <c r="E14" s="92" t="e">
        <f>'Pque N Mundo I'!#REF!</f>
        <v>#REF!</v>
      </c>
      <c r="F14" s="93" t="e">
        <f t="shared" si="1"/>
        <v>#REF!</v>
      </c>
      <c r="G14" s="92" t="e">
        <f>'Pque N Mundo I'!#REF!</f>
        <v>#REF!</v>
      </c>
      <c r="H14" s="93" t="e">
        <f t="shared" si="2"/>
        <v>#REF!</v>
      </c>
      <c r="I14" s="92" t="e">
        <f>'Pque N Mundo I'!#REF!</f>
        <v>#REF!</v>
      </c>
      <c r="J14" s="93" t="e">
        <f t="shared" si="3"/>
        <v>#REF!</v>
      </c>
      <c r="K14" s="92" t="e">
        <f>'Pque N Mundo I'!#REF!</f>
        <v>#REF!</v>
      </c>
      <c r="L14" s="93" t="e">
        <f t="shared" si="4"/>
        <v>#REF!</v>
      </c>
      <c r="M14" s="92" t="e">
        <f>'Pque N Mundo I'!#REF!</f>
        <v>#REF!</v>
      </c>
      <c r="N14" s="93" t="e">
        <f t="shared" si="5"/>
        <v>#REF!</v>
      </c>
      <c r="O14" s="239" t="e">
        <f t="shared" si="6"/>
        <v>#REF!</v>
      </c>
      <c r="P14" s="104" t="e">
        <f t="shared" si="7"/>
        <v>#REF!</v>
      </c>
      <c r="Q14" s="229" t="e">
        <f t="shared" si="8"/>
        <v>#REF!</v>
      </c>
    </row>
    <row r="15" spans="1:17" x14ac:dyDescent="0.25">
      <c r="A15" s="77" t="s">
        <v>25</v>
      </c>
      <c r="B15" s="73" t="e">
        <f>'Pque N Mundo I'!#REF!</f>
        <v>#REF!</v>
      </c>
      <c r="C15" s="92" t="e">
        <f>'Pque N Mundo I'!#REF!</f>
        <v>#REF!</v>
      </c>
      <c r="D15" s="93" t="e">
        <f t="shared" si="0"/>
        <v>#REF!</v>
      </c>
      <c r="E15" s="92" t="e">
        <f>'Pque N Mundo I'!#REF!</f>
        <v>#REF!</v>
      </c>
      <c r="F15" s="93" t="e">
        <f t="shared" si="1"/>
        <v>#REF!</v>
      </c>
      <c r="G15" s="92" t="e">
        <f>'Pque N Mundo I'!#REF!</f>
        <v>#REF!</v>
      </c>
      <c r="H15" s="93" t="e">
        <f t="shared" si="2"/>
        <v>#REF!</v>
      </c>
      <c r="I15" s="92" t="e">
        <f>'Pque N Mundo I'!#REF!</f>
        <v>#REF!</v>
      </c>
      <c r="J15" s="93" t="e">
        <f t="shared" si="3"/>
        <v>#REF!</v>
      </c>
      <c r="K15" s="92" t="e">
        <f>'Pque N Mundo I'!#REF!</f>
        <v>#REF!</v>
      </c>
      <c r="L15" s="93" t="e">
        <f t="shared" si="4"/>
        <v>#REF!</v>
      </c>
      <c r="M15" s="92" t="e">
        <f>'Pque N Mundo I'!#REF!</f>
        <v>#REF!</v>
      </c>
      <c r="N15" s="93" t="e">
        <f t="shared" si="5"/>
        <v>#REF!</v>
      </c>
      <c r="O15" s="239" t="e">
        <f t="shared" si="6"/>
        <v>#REF!</v>
      </c>
      <c r="P15" s="104" t="e">
        <f t="shared" si="7"/>
        <v>#REF!</v>
      </c>
      <c r="Q15" s="229" t="e">
        <f t="shared" si="8"/>
        <v>#REF!</v>
      </c>
    </row>
    <row r="16" spans="1:17" x14ac:dyDescent="0.25">
      <c r="A16" s="77" t="s">
        <v>26</v>
      </c>
      <c r="B16" s="73" t="e">
        <f>'Pque N Mundo I'!#REF!</f>
        <v>#REF!</v>
      </c>
      <c r="C16" s="92" t="e">
        <f>'Pque N Mundo I'!#REF!</f>
        <v>#REF!</v>
      </c>
      <c r="D16" s="93" t="e">
        <f t="shared" si="0"/>
        <v>#REF!</v>
      </c>
      <c r="E16" s="92" t="e">
        <f>'Pque N Mundo I'!#REF!</f>
        <v>#REF!</v>
      </c>
      <c r="F16" s="93" t="e">
        <f t="shared" si="1"/>
        <v>#REF!</v>
      </c>
      <c r="G16" s="92" t="e">
        <f>'Pque N Mundo I'!#REF!</f>
        <v>#REF!</v>
      </c>
      <c r="H16" s="93" t="e">
        <f t="shared" si="2"/>
        <v>#REF!</v>
      </c>
      <c r="I16" s="92" t="e">
        <f>'Pque N Mundo I'!#REF!</f>
        <v>#REF!</v>
      </c>
      <c r="J16" s="93" t="e">
        <f t="shared" si="3"/>
        <v>#REF!</v>
      </c>
      <c r="K16" s="92" t="e">
        <f>'Pque N Mundo I'!#REF!</f>
        <v>#REF!</v>
      </c>
      <c r="L16" s="93" t="e">
        <f t="shared" si="4"/>
        <v>#REF!</v>
      </c>
      <c r="M16" s="92" t="e">
        <f>'Pque N Mundo I'!#REF!</f>
        <v>#REF!</v>
      </c>
      <c r="N16" s="93" t="e">
        <f t="shared" si="5"/>
        <v>#REF!</v>
      </c>
      <c r="O16" s="239" t="e">
        <f t="shared" si="6"/>
        <v>#REF!</v>
      </c>
      <c r="P16" s="104" t="e">
        <f t="shared" si="7"/>
        <v>#REF!</v>
      </c>
      <c r="Q16" s="229" t="e">
        <f t="shared" si="8"/>
        <v>#REF!</v>
      </c>
    </row>
    <row r="17" spans="1:17" ht="15.75" thickBot="1" x14ac:dyDescent="0.3">
      <c r="A17" s="96" t="s">
        <v>34</v>
      </c>
      <c r="B17" s="80" t="e">
        <f>'Pque N Mundo I'!#REF!</f>
        <v>#REF!</v>
      </c>
      <c r="C17" s="97" t="e">
        <f>'Pque N Mundo I'!#REF!</f>
        <v>#REF!</v>
      </c>
      <c r="D17" s="98" t="e">
        <f t="shared" si="0"/>
        <v>#REF!</v>
      </c>
      <c r="E17" s="97" t="e">
        <f>'Pque N Mundo I'!#REF!</f>
        <v>#REF!</v>
      </c>
      <c r="F17" s="98" t="e">
        <f t="shared" si="1"/>
        <v>#REF!</v>
      </c>
      <c r="G17" s="97" t="e">
        <f>'Pque N Mundo I'!#REF!</f>
        <v>#REF!</v>
      </c>
      <c r="H17" s="98" t="e">
        <f t="shared" si="2"/>
        <v>#REF!</v>
      </c>
      <c r="I17" s="97" t="e">
        <f>'Pque N Mundo I'!#REF!</f>
        <v>#REF!</v>
      </c>
      <c r="J17" s="98" t="e">
        <f t="shared" si="3"/>
        <v>#REF!</v>
      </c>
      <c r="K17" s="97" t="e">
        <f>'Pque N Mundo I'!#REF!</f>
        <v>#REF!</v>
      </c>
      <c r="L17" s="98" t="e">
        <f t="shared" si="4"/>
        <v>#REF!</v>
      </c>
      <c r="M17" s="97" t="e">
        <f>'Pque N Mundo I'!#REF!</f>
        <v>#REF!</v>
      </c>
      <c r="N17" s="98" t="e">
        <f t="shared" si="5"/>
        <v>#REF!</v>
      </c>
      <c r="O17" s="240" t="e">
        <f t="shared" si="6"/>
        <v>#REF!</v>
      </c>
      <c r="P17" s="108" t="e">
        <f t="shared" si="7"/>
        <v>#REF!</v>
      </c>
      <c r="Q17" s="231" t="e">
        <f t="shared" si="8"/>
        <v>#REF!</v>
      </c>
    </row>
    <row r="18" spans="1:17" ht="15.75" thickBot="1" x14ac:dyDescent="0.3">
      <c r="A18" s="5" t="s">
        <v>7</v>
      </c>
      <c r="B18" s="6" t="e">
        <f>SUM(B6:B17)</f>
        <v>#REF!</v>
      </c>
      <c r="C18" s="7" t="e">
        <f>SUM(C6:C17)</f>
        <v>#REF!</v>
      </c>
      <c r="D18" s="21" t="e">
        <f t="shared" si="0"/>
        <v>#REF!</v>
      </c>
      <c r="E18" s="7" t="e">
        <f>SUM(E6:E17)</f>
        <v>#REF!</v>
      </c>
      <c r="F18" s="21" t="e">
        <f t="shared" si="1"/>
        <v>#REF!</v>
      </c>
      <c r="G18" s="7" t="e">
        <f>SUM(G6:G17)</f>
        <v>#REF!</v>
      </c>
      <c r="H18" s="21" t="e">
        <f t="shared" si="2"/>
        <v>#REF!</v>
      </c>
      <c r="I18" s="7" t="e">
        <f>SUM(I6:I17)</f>
        <v>#REF!</v>
      </c>
      <c r="J18" s="21" t="e">
        <f t="shared" si="3"/>
        <v>#REF!</v>
      </c>
      <c r="K18" s="7" t="e">
        <f t="shared" ref="K18" si="9">SUM(K6:K17)</f>
        <v>#REF!</v>
      </c>
      <c r="L18" s="21" t="e">
        <f t="shared" si="4"/>
        <v>#REF!</v>
      </c>
      <c r="M18" s="7" t="e">
        <f t="shared" ref="M18" si="10">SUM(M6:M17)</f>
        <v>#REF!</v>
      </c>
      <c r="N18" s="21" t="e">
        <f t="shared" si="5"/>
        <v>#REF!</v>
      </c>
      <c r="O18" s="71" t="e">
        <f t="shared" si="6"/>
        <v>#REF!</v>
      </c>
      <c r="P18" s="72" t="e">
        <f t="shared" si="7"/>
        <v>#REF!</v>
      </c>
      <c r="Q18" s="7" t="e">
        <f t="shared" si="8"/>
        <v>#REF!</v>
      </c>
    </row>
    <row r="20" spans="1:17" ht="15.75" x14ac:dyDescent="0.25">
      <c r="A20" s="1000" t="s">
        <v>47</v>
      </c>
      <c r="B20" s="1001"/>
      <c r="C20" s="1001"/>
      <c r="D20" s="1001"/>
      <c r="E20" s="1001"/>
      <c r="F20" s="1001"/>
      <c r="G20" s="1001"/>
      <c r="H20" s="1001"/>
      <c r="I20" s="1001"/>
      <c r="J20" s="1001"/>
      <c r="K20" s="1001"/>
      <c r="L20" s="1001"/>
      <c r="M20" s="1001"/>
      <c r="N20" s="1001"/>
      <c r="O20" s="1001"/>
      <c r="P20" s="1001"/>
      <c r="Q20" s="1001"/>
    </row>
    <row r="21" spans="1:17" ht="36.75" thickBot="1" x14ac:dyDescent="0.3">
      <c r="A21" s="74" t="s">
        <v>14</v>
      </c>
      <c r="B21" s="90" t="s">
        <v>165</v>
      </c>
      <c r="C21" s="207" t="s">
        <v>2</v>
      </c>
      <c r="D21" s="208" t="s">
        <v>1</v>
      </c>
      <c r="E21" s="207" t="s">
        <v>3</v>
      </c>
      <c r="F21" s="208" t="s">
        <v>1</v>
      </c>
      <c r="G21" s="207" t="s">
        <v>4</v>
      </c>
      <c r="H21" s="208" t="s">
        <v>1</v>
      </c>
      <c r="I21" s="207" t="s">
        <v>5</v>
      </c>
      <c r="J21" s="208" t="s">
        <v>1</v>
      </c>
      <c r="K21" s="209" t="s">
        <v>190</v>
      </c>
      <c r="L21" s="210" t="s">
        <v>1</v>
      </c>
      <c r="M21" s="209" t="s">
        <v>191</v>
      </c>
      <c r="N21" s="210" t="s">
        <v>1</v>
      </c>
      <c r="O21" s="237" t="s">
        <v>193</v>
      </c>
      <c r="P21" s="238" t="s">
        <v>192</v>
      </c>
      <c r="Q21" s="209" t="s">
        <v>6</v>
      </c>
    </row>
    <row r="22" spans="1:17" ht="15.75" thickTop="1" x14ac:dyDescent="0.25">
      <c r="A22" s="53" t="s">
        <v>16</v>
      </c>
      <c r="B22" s="234" t="e">
        <f>'Pque N Mundo II'!#REF!</f>
        <v>#REF!</v>
      </c>
      <c r="C22" s="100" t="e">
        <f>'Pque N Mundo II'!#REF!</f>
        <v>#REF!</v>
      </c>
      <c r="D22" s="54" t="e">
        <f t="shared" ref="D22:D34" si="11">C22/$B22</f>
        <v>#REF!</v>
      </c>
      <c r="E22" s="100" t="e">
        <f>'Pque N Mundo II'!#REF!</f>
        <v>#REF!</v>
      </c>
      <c r="F22" s="54" t="e">
        <f t="shared" ref="F22:F34" si="12">E22/$B22</f>
        <v>#REF!</v>
      </c>
      <c r="G22" s="100" t="e">
        <f>'Pque N Mundo II'!#REF!</f>
        <v>#REF!</v>
      </c>
      <c r="H22" s="54" t="e">
        <f t="shared" ref="H22:H34" si="13">G22/$B22</f>
        <v>#REF!</v>
      </c>
      <c r="I22" s="100" t="e">
        <f>'Pque N Mundo II'!#REF!</f>
        <v>#REF!</v>
      </c>
      <c r="J22" s="54" t="e">
        <f t="shared" ref="J22:J34" si="14">I22/$B22</f>
        <v>#REF!</v>
      </c>
      <c r="K22" s="100" t="e">
        <f>'Pque N Mundo II'!#REF!</f>
        <v>#REF!</v>
      </c>
      <c r="L22" s="54" t="e">
        <f t="shared" ref="L22:L34" si="15">K22/$B22</f>
        <v>#REF!</v>
      </c>
      <c r="M22" s="100" t="e">
        <f>'Pque N Mundo II'!#REF!</f>
        <v>#REF!</v>
      </c>
      <c r="N22" s="54" t="e">
        <f t="shared" ref="N22:N34" si="16">M22/$B22</f>
        <v>#REF!</v>
      </c>
      <c r="O22" s="241" t="e">
        <f t="shared" ref="O22:O34" si="17">SUM(I22,K22,M22)</f>
        <v>#REF!</v>
      </c>
      <c r="P22" s="233" t="e">
        <f t="shared" ref="P22:P34" si="18">O22/($B22*3)</f>
        <v>#REF!</v>
      </c>
      <c r="Q22" s="251" t="e">
        <f t="shared" ref="Q22:Q34" si="19">SUM(C22,E22,G22,I22,K22,M22)</f>
        <v>#REF!</v>
      </c>
    </row>
    <row r="23" spans="1:17" x14ac:dyDescent="0.25">
      <c r="A23" s="77" t="s">
        <v>17</v>
      </c>
      <c r="B23" s="73" t="e">
        <f>'Pque N Mundo II'!#REF!</f>
        <v>#REF!</v>
      </c>
      <c r="C23" s="92" t="e">
        <f>'Pque N Mundo II'!#REF!</f>
        <v>#REF!</v>
      </c>
      <c r="D23" s="93" t="e">
        <f t="shared" si="11"/>
        <v>#REF!</v>
      </c>
      <c r="E23" s="92" t="e">
        <f>'Pque N Mundo II'!#REF!</f>
        <v>#REF!</v>
      </c>
      <c r="F23" s="93" t="e">
        <f t="shared" si="12"/>
        <v>#REF!</v>
      </c>
      <c r="G23" s="92" t="e">
        <f>'Pque N Mundo II'!#REF!</f>
        <v>#REF!</v>
      </c>
      <c r="H23" s="93" t="e">
        <f t="shared" si="13"/>
        <v>#REF!</v>
      </c>
      <c r="I23" s="92" t="e">
        <f>'Pque N Mundo II'!#REF!</f>
        <v>#REF!</v>
      </c>
      <c r="J23" s="93" t="e">
        <f t="shared" si="14"/>
        <v>#REF!</v>
      </c>
      <c r="K23" s="92" t="e">
        <f>'Pque N Mundo II'!#REF!</f>
        <v>#REF!</v>
      </c>
      <c r="L23" s="93" t="e">
        <f t="shared" si="15"/>
        <v>#REF!</v>
      </c>
      <c r="M23" s="92" t="e">
        <f>'Pque N Mundo II'!#REF!</f>
        <v>#REF!</v>
      </c>
      <c r="N23" s="93" t="e">
        <f t="shared" si="16"/>
        <v>#REF!</v>
      </c>
      <c r="O23" s="239" t="e">
        <f t="shared" si="17"/>
        <v>#REF!</v>
      </c>
      <c r="P23" s="104" t="e">
        <f t="shared" si="18"/>
        <v>#REF!</v>
      </c>
      <c r="Q23" s="229" t="e">
        <f t="shared" si="19"/>
        <v>#REF!</v>
      </c>
    </row>
    <row r="24" spans="1:17" x14ac:dyDescent="0.25">
      <c r="A24" s="77" t="s">
        <v>18</v>
      </c>
      <c r="B24" s="73" t="e">
        <f>'Pque N Mundo II'!#REF!</f>
        <v>#REF!</v>
      </c>
      <c r="C24" s="92" t="e">
        <f>'Pque N Mundo II'!#REF!</f>
        <v>#REF!</v>
      </c>
      <c r="D24" s="93" t="e">
        <f t="shared" si="11"/>
        <v>#REF!</v>
      </c>
      <c r="E24" s="92" t="e">
        <f>'Pque N Mundo II'!#REF!</f>
        <v>#REF!</v>
      </c>
      <c r="F24" s="93" t="e">
        <f t="shared" si="12"/>
        <v>#REF!</v>
      </c>
      <c r="G24" s="92" t="e">
        <f>'Pque N Mundo II'!#REF!</f>
        <v>#REF!</v>
      </c>
      <c r="H24" s="93" t="e">
        <f t="shared" si="13"/>
        <v>#REF!</v>
      </c>
      <c r="I24" s="92" t="e">
        <f>'Pque N Mundo II'!#REF!</f>
        <v>#REF!</v>
      </c>
      <c r="J24" s="93" t="e">
        <f t="shared" si="14"/>
        <v>#REF!</v>
      </c>
      <c r="K24" s="92" t="e">
        <f>'Pque N Mundo II'!#REF!</f>
        <v>#REF!</v>
      </c>
      <c r="L24" s="93" t="e">
        <f t="shared" si="15"/>
        <v>#REF!</v>
      </c>
      <c r="M24" s="92" t="e">
        <f>'Pque N Mundo II'!#REF!</f>
        <v>#REF!</v>
      </c>
      <c r="N24" s="93" t="e">
        <f t="shared" si="16"/>
        <v>#REF!</v>
      </c>
      <c r="O24" s="239" t="e">
        <f t="shared" si="17"/>
        <v>#REF!</v>
      </c>
      <c r="P24" s="104" t="e">
        <f t="shared" si="18"/>
        <v>#REF!</v>
      </c>
      <c r="Q24" s="229" t="e">
        <f t="shared" si="19"/>
        <v>#REF!</v>
      </c>
    </row>
    <row r="25" spans="1:17" x14ac:dyDescent="0.25">
      <c r="A25" s="77" t="s">
        <v>32</v>
      </c>
      <c r="B25" s="73" t="e">
        <f>'Pque N Mundo II'!#REF!</f>
        <v>#REF!</v>
      </c>
      <c r="C25" s="92" t="e">
        <f>'Pque N Mundo II'!#REF!</f>
        <v>#REF!</v>
      </c>
      <c r="D25" s="93" t="e">
        <f t="shared" si="11"/>
        <v>#REF!</v>
      </c>
      <c r="E25" s="92" t="e">
        <f>'Pque N Mundo II'!#REF!</f>
        <v>#REF!</v>
      </c>
      <c r="F25" s="93" t="e">
        <f t="shared" si="12"/>
        <v>#REF!</v>
      </c>
      <c r="G25" s="92" t="e">
        <f>'Pque N Mundo II'!#REF!</f>
        <v>#REF!</v>
      </c>
      <c r="H25" s="93" t="e">
        <f t="shared" si="13"/>
        <v>#REF!</v>
      </c>
      <c r="I25" s="92" t="e">
        <f>'Pque N Mundo II'!#REF!</f>
        <v>#REF!</v>
      </c>
      <c r="J25" s="93" t="e">
        <f t="shared" si="14"/>
        <v>#REF!</v>
      </c>
      <c r="K25" s="92" t="e">
        <f>'Pque N Mundo II'!#REF!</f>
        <v>#REF!</v>
      </c>
      <c r="L25" s="93" t="e">
        <f t="shared" si="15"/>
        <v>#REF!</v>
      </c>
      <c r="M25" s="92" t="e">
        <f>'Pque N Mundo II'!#REF!</f>
        <v>#REF!</v>
      </c>
      <c r="N25" s="93" t="e">
        <f t="shared" si="16"/>
        <v>#REF!</v>
      </c>
      <c r="O25" s="239" t="e">
        <f t="shared" si="17"/>
        <v>#REF!</v>
      </c>
      <c r="P25" s="104" t="e">
        <f t="shared" si="18"/>
        <v>#REF!</v>
      </c>
      <c r="Q25" s="229" t="e">
        <f t="shared" si="19"/>
        <v>#REF!</v>
      </c>
    </row>
    <row r="26" spans="1:17" x14ac:dyDescent="0.25">
      <c r="A26" s="77" t="s">
        <v>33</v>
      </c>
      <c r="B26" s="73" t="e">
        <f>'Pque N Mundo II'!#REF!</f>
        <v>#REF!</v>
      </c>
      <c r="C26" s="92" t="e">
        <f>'Pque N Mundo II'!#REF!</f>
        <v>#REF!</v>
      </c>
      <c r="D26" s="93" t="e">
        <f t="shared" si="11"/>
        <v>#REF!</v>
      </c>
      <c r="E26" s="92" t="e">
        <f>'Pque N Mundo II'!#REF!</f>
        <v>#REF!</v>
      </c>
      <c r="F26" s="93" t="e">
        <f t="shared" si="12"/>
        <v>#REF!</v>
      </c>
      <c r="G26" s="92" t="e">
        <f>'Pque N Mundo II'!#REF!</f>
        <v>#REF!</v>
      </c>
      <c r="H26" s="93" t="e">
        <f t="shared" si="13"/>
        <v>#REF!</v>
      </c>
      <c r="I26" s="92" t="e">
        <f>'Pque N Mundo II'!#REF!</f>
        <v>#REF!</v>
      </c>
      <c r="J26" s="93" t="e">
        <f t="shared" si="14"/>
        <v>#REF!</v>
      </c>
      <c r="K26" s="92" t="e">
        <f>'Pque N Mundo II'!#REF!</f>
        <v>#REF!</v>
      </c>
      <c r="L26" s="93" t="e">
        <f t="shared" si="15"/>
        <v>#REF!</v>
      </c>
      <c r="M26" s="92" t="e">
        <f>'Pque N Mundo II'!#REF!</f>
        <v>#REF!</v>
      </c>
      <c r="N26" s="93" t="e">
        <f t="shared" si="16"/>
        <v>#REF!</v>
      </c>
      <c r="O26" s="239" t="e">
        <f t="shared" si="17"/>
        <v>#REF!</v>
      </c>
      <c r="P26" s="104" t="e">
        <f t="shared" si="18"/>
        <v>#REF!</v>
      </c>
      <c r="Q26" s="229" t="e">
        <f t="shared" si="19"/>
        <v>#REF!</v>
      </c>
    </row>
    <row r="27" spans="1:17" x14ac:dyDescent="0.25">
      <c r="A27" s="77" t="s">
        <v>20</v>
      </c>
      <c r="B27" s="73" t="e">
        <f>'Pque N Mundo II'!#REF!</f>
        <v>#REF!</v>
      </c>
      <c r="C27" s="92" t="e">
        <f>'Pque N Mundo II'!#REF!</f>
        <v>#REF!</v>
      </c>
      <c r="D27" s="93" t="e">
        <f t="shared" si="11"/>
        <v>#REF!</v>
      </c>
      <c r="E27" s="92" t="e">
        <f>'Pque N Mundo II'!#REF!</f>
        <v>#REF!</v>
      </c>
      <c r="F27" s="93" t="e">
        <f t="shared" si="12"/>
        <v>#REF!</v>
      </c>
      <c r="G27" s="92" t="e">
        <f>'Pque N Mundo II'!#REF!</f>
        <v>#REF!</v>
      </c>
      <c r="H27" s="93" t="e">
        <f t="shared" si="13"/>
        <v>#REF!</v>
      </c>
      <c r="I27" s="92" t="e">
        <f>'Pque N Mundo II'!#REF!</f>
        <v>#REF!</v>
      </c>
      <c r="J27" s="93" t="e">
        <f t="shared" si="14"/>
        <v>#REF!</v>
      </c>
      <c r="K27" s="92" t="e">
        <f>'Pque N Mundo II'!#REF!</f>
        <v>#REF!</v>
      </c>
      <c r="L27" s="93" t="e">
        <f t="shared" si="15"/>
        <v>#REF!</v>
      </c>
      <c r="M27" s="92" t="e">
        <f>'Pque N Mundo II'!#REF!</f>
        <v>#REF!</v>
      </c>
      <c r="N27" s="93" t="e">
        <f t="shared" si="16"/>
        <v>#REF!</v>
      </c>
      <c r="O27" s="239" t="e">
        <f t="shared" si="17"/>
        <v>#REF!</v>
      </c>
      <c r="P27" s="104" t="e">
        <f t="shared" si="18"/>
        <v>#REF!</v>
      </c>
      <c r="Q27" s="229" t="e">
        <f t="shared" si="19"/>
        <v>#REF!</v>
      </c>
    </row>
    <row r="28" spans="1:17" x14ac:dyDescent="0.25">
      <c r="A28" s="77" t="s">
        <v>43</v>
      </c>
      <c r="B28" s="73" t="e">
        <f>'Pque N Mundo II'!#REF!</f>
        <v>#REF!</v>
      </c>
      <c r="C28" s="92" t="e">
        <f>'Pque N Mundo II'!#REF!</f>
        <v>#REF!</v>
      </c>
      <c r="D28" s="93" t="e">
        <f t="shared" si="11"/>
        <v>#REF!</v>
      </c>
      <c r="E28" s="92" t="e">
        <f>'Pque N Mundo II'!#REF!</f>
        <v>#REF!</v>
      </c>
      <c r="F28" s="93" t="e">
        <f t="shared" si="12"/>
        <v>#REF!</v>
      </c>
      <c r="G28" s="92" t="e">
        <f>'Pque N Mundo II'!#REF!</f>
        <v>#REF!</v>
      </c>
      <c r="H28" s="93" t="e">
        <f t="shared" si="13"/>
        <v>#REF!</v>
      </c>
      <c r="I28" s="92" t="e">
        <f>'Pque N Mundo II'!#REF!</f>
        <v>#REF!</v>
      </c>
      <c r="J28" s="93" t="e">
        <f t="shared" si="14"/>
        <v>#REF!</v>
      </c>
      <c r="K28" s="92" t="e">
        <f>'Pque N Mundo II'!#REF!</f>
        <v>#REF!</v>
      </c>
      <c r="L28" s="93" t="e">
        <f t="shared" si="15"/>
        <v>#REF!</v>
      </c>
      <c r="M28" s="92" t="e">
        <f>'Pque N Mundo II'!#REF!</f>
        <v>#REF!</v>
      </c>
      <c r="N28" s="93" t="e">
        <f t="shared" si="16"/>
        <v>#REF!</v>
      </c>
      <c r="O28" s="239" t="e">
        <f t="shared" si="17"/>
        <v>#REF!</v>
      </c>
      <c r="P28" s="104" t="e">
        <f t="shared" si="18"/>
        <v>#REF!</v>
      </c>
      <c r="Q28" s="229" t="e">
        <f t="shared" si="19"/>
        <v>#REF!</v>
      </c>
    </row>
    <row r="29" spans="1:17" x14ac:dyDescent="0.25">
      <c r="A29" s="77" t="s">
        <v>23</v>
      </c>
      <c r="B29" s="73" t="e">
        <f>'Pque N Mundo II'!#REF!</f>
        <v>#REF!</v>
      </c>
      <c r="C29" s="92" t="e">
        <f>'Pque N Mundo II'!#REF!</f>
        <v>#REF!</v>
      </c>
      <c r="D29" s="93" t="e">
        <f t="shared" si="11"/>
        <v>#REF!</v>
      </c>
      <c r="E29" s="92" t="e">
        <f>'Pque N Mundo II'!#REF!</f>
        <v>#REF!</v>
      </c>
      <c r="F29" s="93" t="e">
        <f t="shared" si="12"/>
        <v>#REF!</v>
      </c>
      <c r="G29" s="92" t="e">
        <f>'Pque N Mundo II'!#REF!</f>
        <v>#REF!</v>
      </c>
      <c r="H29" s="93" t="e">
        <f t="shared" si="13"/>
        <v>#REF!</v>
      </c>
      <c r="I29" s="92" t="e">
        <f>'Pque N Mundo II'!#REF!</f>
        <v>#REF!</v>
      </c>
      <c r="J29" s="93" t="e">
        <f t="shared" si="14"/>
        <v>#REF!</v>
      </c>
      <c r="K29" s="92" t="e">
        <f>'Pque N Mundo II'!#REF!</f>
        <v>#REF!</v>
      </c>
      <c r="L29" s="93" t="e">
        <f t="shared" si="15"/>
        <v>#REF!</v>
      </c>
      <c r="M29" s="92" t="e">
        <f>'Pque N Mundo II'!#REF!</f>
        <v>#REF!</v>
      </c>
      <c r="N29" s="93" t="e">
        <f t="shared" si="16"/>
        <v>#REF!</v>
      </c>
      <c r="O29" s="239" t="e">
        <f t="shared" si="17"/>
        <v>#REF!</v>
      </c>
      <c r="P29" s="104" t="e">
        <f t="shared" si="18"/>
        <v>#REF!</v>
      </c>
      <c r="Q29" s="229" t="e">
        <f t="shared" si="19"/>
        <v>#REF!</v>
      </c>
    </row>
    <row r="30" spans="1:17" x14ac:dyDescent="0.25">
      <c r="A30" s="77" t="s">
        <v>24</v>
      </c>
      <c r="B30" s="73" t="e">
        <f>'Pque N Mundo II'!#REF!</f>
        <v>#REF!</v>
      </c>
      <c r="C30" s="92" t="e">
        <f>'Pque N Mundo II'!#REF!</f>
        <v>#REF!</v>
      </c>
      <c r="D30" s="93" t="e">
        <f t="shared" si="11"/>
        <v>#REF!</v>
      </c>
      <c r="E30" s="92" t="e">
        <f>'Pque N Mundo II'!#REF!</f>
        <v>#REF!</v>
      </c>
      <c r="F30" s="93" t="e">
        <f t="shared" si="12"/>
        <v>#REF!</v>
      </c>
      <c r="G30" s="92" t="e">
        <f>'Pque N Mundo II'!#REF!</f>
        <v>#REF!</v>
      </c>
      <c r="H30" s="93" t="e">
        <f t="shared" si="13"/>
        <v>#REF!</v>
      </c>
      <c r="I30" s="92" t="e">
        <f>'Pque N Mundo II'!#REF!</f>
        <v>#REF!</v>
      </c>
      <c r="J30" s="93" t="e">
        <f t="shared" si="14"/>
        <v>#REF!</v>
      </c>
      <c r="K30" s="92" t="e">
        <f>'Pque N Mundo II'!#REF!</f>
        <v>#REF!</v>
      </c>
      <c r="L30" s="93" t="e">
        <f t="shared" si="15"/>
        <v>#REF!</v>
      </c>
      <c r="M30" s="92" t="e">
        <f>'Pque N Mundo II'!#REF!</f>
        <v>#REF!</v>
      </c>
      <c r="N30" s="93" t="e">
        <f t="shared" si="16"/>
        <v>#REF!</v>
      </c>
      <c r="O30" s="239" t="e">
        <f t="shared" si="17"/>
        <v>#REF!</v>
      </c>
      <c r="P30" s="104" t="e">
        <f t="shared" si="18"/>
        <v>#REF!</v>
      </c>
      <c r="Q30" s="229" t="e">
        <f t="shared" si="19"/>
        <v>#REF!</v>
      </c>
    </row>
    <row r="31" spans="1:17" x14ac:dyDescent="0.25">
      <c r="A31" s="77" t="s">
        <v>25</v>
      </c>
      <c r="B31" s="73" t="e">
        <f>'Pque N Mundo II'!#REF!</f>
        <v>#REF!</v>
      </c>
      <c r="C31" s="92" t="e">
        <f>'Pque N Mundo II'!#REF!</f>
        <v>#REF!</v>
      </c>
      <c r="D31" s="93" t="e">
        <f t="shared" si="11"/>
        <v>#REF!</v>
      </c>
      <c r="E31" s="92" t="e">
        <f>'Pque N Mundo II'!#REF!</f>
        <v>#REF!</v>
      </c>
      <c r="F31" s="93" t="e">
        <f t="shared" si="12"/>
        <v>#REF!</v>
      </c>
      <c r="G31" s="92" t="e">
        <f>'Pque N Mundo II'!#REF!</f>
        <v>#REF!</v>
      </c>
      <c r="H31" s="93" t="e">
        <f t="shared" si="13"/>
        <v>#REF!</v>
      </c>
      <c r="I31" s="92" t="e">
        <f>'Pque N Mundo II'!#REF!</f>
        <v>#REF!</v>
      </c>
      <c r="J31" s="93" t="e">
        <f t="shared" si="14"/>
        <v>#REF!</v>
      </c>
      <c r="K31" s="92" t="e">
        <f>'Pque N Mundo II'!#REF!</f>
        <v>#REF!</v>
      </c>
      <c r="L31" s="93" t="e">
        <f t="shared" si="15"/>
        <v>#REF!</v>
      </c>
      <c r="M31" s="92" t="e">
        <f>'Pque N Mundo II'!#REF!</f>
        <v>#REF!</v>
      </c>
      <c r="N31" s="93" t="e">
        <f t="shared" si="16"/>
        <v>#REF!</v>
      </c>
      <c r="O31" s="239" t="e">
        <f t="shared" si="17"/>
        <v>#REF!</v>
      </c>
      <c r="P31" s="104" t="e">
        <f t="shared" si="18"/>
        <v>#REF!</v>
      </c>
      <c r="Q31" s="229" t="e">
        <f t="shared" si="19"/>
        <v>#REF!</v>
      </c>
    </row>
    <row r="32" spans="1:17" x14ac:dyDescent="0.25">
      <c r="A32" s="77" t="s">
        <v>26</v>
      </c>
      <c r="B32" s="73" t="e">
        <f>'Pque N Mundo II'!#REF!</f>
        <v>#REF!</v>
      </c>
      <c r="C32" s="92" t="e">
        <f>'Pque N Mundo II'!#REF!</f>
        <v>#REF!</v>
      </c>
      <c r="D32" s="93" t="e">
        <f t="shared" si="11"/>
        <v>#REF!</v>
      </c>
      <c r="E32" s="92" t="e">
        <f>'Pque N Mundo II'!#REF!</f>
        <v>#REF!</v>
      </c>
      <c r="F32" s="93" t="e">
        <f t="shared" si="12"/>
        <v>#REF!</v>
      </c>
      <c r="G32" s="92" t="e">
        <f>'Pque N Mundo II'!#REF!</f>
        <v>#REF!</v>
      </c>
      <c r="H32" s="93" t="e">
        <f t="shared" si="13"/>
        <v>#REF!</v>
      </c>
      <c r="I32" s="92" t="e">
        <f>'Pque N Mundo II'!#REF!</f>
        <v>#REF!</v>
      </c>
      <c r="J32" s="93" t="e">
        <f t="shared" si="14"/>
        <v>#REF!</v>
      </c>
      <c r="K32" s="92" t="e">
        <f>'Pque N Mundo II'!#REF!</f>
        <v>#REF!</v>
      </c>
      <c r="L32" s="93" t="e">
        <f t="shared" si="15"/>
        <v>#REF!</v>
      </c>
      <c r="M32" s="92" t="e">
        <f>'Pque N Mundo II'!#REF!</f>
        <v>#REF!</v>
      </c>
      <c r="N32" s="93" t="e">
        <f t="shared" si="16"/>
        <v>#REF!</v>
      </c>
      <c r="O32" s="239" t="e">
        <f t="shared" si="17"/>
        <v>#REF!</v>
      </c>
      <c r="P32" s="104" t="e">
        <f t="shared" si="18"/>
        <v>#REF!</v>
      </c>
      <c r="Q32" s="229" t="e">
        <f t="shared" si="19"/>
        <v>#REF!</v>
      </c>
    </row>
    <row r="33" spans="1:17" ht="15.75" thickBot="1" x14ac:dyDescent="0.3">
      <c r="A33" s="55" t="s">
        <v>34</v>
      </c>
      <c r="B33" s="79" t="e">
        <f>'Pque N Mundo II'!#REF!</f>
        <v>#REF!</v>
      </c>
      <c r="C33" s="101" t="e">
        <f>'Pque N Mundo II'!#REF!</f>
        <v>#REF!</v>
      </c>
      <c r="D33" s="115" t="e">
        <f t="shared" si="11"/>
        <v>#REF!</v>
      </c>
      <c r="E33" s="101" t="e">
        <f>'Pque N Mundo II'!#REF!</f>
        <v>#REF!</v>
      </c>
      <c r="F33" s="115" t="e">
        <f t="shared" si="12"/>
        <v>#REF!</v>
      </c>
      <c r="G33" s="101" t="e">
        <f>'Pque N Mundo II'!#REF!</f>
        <v>#REF!</v>
      </c>
      <c r="H33" s="115" t="e">
        <f t="shared" si="13"/>
        <v>#REF!</v>
      </c>
      <c r="I33" s="101" t="e">
        <f>'Pque N Mundo II'!#REF!</f>
        <v>#REF!</v>
      </c>
      <c r="J33" s="115" t="e">
        <f t="shared" si="14"/>
        <v>#REF!</v>
      </c>
      <c r="K33" s="101" t="e">
        <f>'Pque N Mundo II'!#REF!</f>
        <v>#REF!</v>
      </c>
      <c r="L33" s="115" t="e">
        <f t="shared" si="15"/>
        <v>#REF!</v>
      </c>
      <c r="M33" s="101" t="e">
        <f>'Pque N Mundo II'!#REF!</f>
        <v>#REF!</v>
      </c>
      <c r="N33" s="115" t="e">
        <f t="shared" si="16"/>
        <v>#REF!</v>
      </c>
      <c r="O33" s="247" t="e">
        <f t="shared" si="17"/>
        <v>#REF!</v>
      </c>
      <c r="P33" s="163" t="e">
        <f t="shared" si="18"/>
        <v>#REF!</v>
      </c>
      <c r="Q33" s="256" t="e">
        <f t="shared" si="19"/>
        <v>#REF!</v>
      </c>
    </row>
    <row r="34" spans="1:17" ht="15.75" thickBot="1" x14ac:dyDescent="0.3">
      <c r="A34" s="333" t="s">
        <v>7</v>
      </c>
      <c r="B34" s="335" t="e">
        <f>SUM(B22:B33)</f>
        <v>#REF!</v>
      </c>
      <c r="C34" s="337" t="e">
        <f>SUM(C22:C33)</f>
        <v>#REF!</v>
      </c>
      <c r="D34" s="361" t="e">
        <f t="shared" si="11"/>
        <v>#REF!</v>
      </c>
      <c r="E34" s="337" t="e">
        <f>SUM(E22:E33)</f>
        <v>#REF!</v>
      </c>
      <c r="F34" s="361" t="e">
        <f t="shared" si="12"/>
        <v>#REF!</v>
      </c>
      <c r="G34" s="337" t="e">
        <f>SUM(G22:G33)</f>
        <v>#REF!</v>
      </c>
      <c r="H34" s="361" t="e">
        <f t="shared" si="13"/>
        <v>#REF!</v>
      </c>
      <c r="I34" s="337" t="e">
        <f>SUM(I22:I33)</f>
        <v>#REF!</v>
      </c>
      <c r="J34" s="361" t="e">
        <f t="shared" si="14"/>
        <v>#REF!</v>
      </c>
      <c r="K34" s="337" t="e">
        <f t="shared" ref="K34" si="20">SUM(K22:K33)</f>
        <v>#REF!</v>
      </c>
      <c r="L34" s="361" t="e">
        <f t="shared" si="15"/>
        <v>#REF!</v>
      </c>
      <c r="M34" s="337" t="e">
        <f t="shared" ref="M34" si="21">SUM(M22:M33)</f>
        <v>#REF!</v>
      </c>
      <c r="N34" s="361" t="e">
        <f t="shared" si="16"/>
        <v>#REF!</v>
      </c>
      <c r="O34" s="339" t="e">
        <f t="shared" si="17"/>
        <v>#REF!</v>
      </c>
      <c r="P34" s="362" t="e">
        <f t="shared" si="18"/>
        <v>#REF!</v>
      </c>
      <c r="Q34" s="337" t="e">
        <f t="shared" si="19"/>
        <v>#REF!</v>
      </c>
    </row>
    <row r="36" spans="1:17" ht="15.75" x14ac:dyDescent="0.25">
      <c r="A36" s="1000" t="s">
        <v>262</v>
      </c>
      <c r="B36" s="1001"/>
      <c r="C36" s="1001"/>
      <c r="D36" s="1001"/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1001"/>
      <c r="P36" s="1001"/>
      <c r="Q36" s="1001"/>
    </row>
    <row r="37" spans="1:17" ht="36.75" thickBot="1" x14ac:dyDescent="0.3">
      <c r="A37" s="13" t="s">
        <v>14</v>
      </c>
      <c r="B37" s="11" t="s">
        <v>15</v>
      </c>
      <c r="C37" s="207" t="s">
        <v>2</v>
      </c>
      <c r="D37" s="208" t="s">
        <v>1</v>
      </c>
      <c r="E37" s="207" t="s">
        <v>3</v>
      </c>
      <c r="F37" s="208" t="s">
        <v>1</v>
      </c>
      <c r="G37" s="207" t="s">
        <v>4</v>
      </c>
      <c r="H37" s="208" t="s">
        <v>1</v>
      </c>
      <c r="I37" s="207" t="s">
        <v>5</v>
      </c>
      <c r="J37" s="208" t="s">
        <v>1</v>
      </c>
      <c r="K37" s="209" t="s">
        <v>190</v>
      </c>
      <c r="L37" s="210" t="s">
        <v>1</v>
      </c>
      <c r="M37" s="209" t="s">
        <v>191</v>
      </c>
      <c r="N37" s="210" t="s">
        <v>1</v>
      </c>
      <c r="O37" s="237" t="s">
        <v>193</v>
      </c>
      <c r="P37" s="238" t="s">
        <v>192</v>
      </c>
      <c r="Q37" s="209" t="s">
        <v>6</v>
      </c>
    </row>
    <row r="38" spans="1:17" ht="15.75" thickTop="1" x14ac:dyDescent="0.25">
      <c r="A38" s="2" t="s">
        <v>35</v>
      </c>
      <c r="B38" s="4" t="e">
        <f>'Pque N Mundo II'!#REF!</f>
        <v>#REF!</v>
      </c>
      <c r="C38" s="171" t="e">
        <f>'Pque N Mundo II'!#REF!</f>
        <v>#REF!</v>
      </c>
      <c r="D38" s="50" t="e">
        <f t="shared" ref="D38:D45" si="22">C38/$B38</f>
        <v>#REF!</v>
      </c>
      <c r="E38" s="92" t="e">
        <f>'Pque N Mundo II'!#REF!</f>
        <v>#REF!</v>
      </c>
      <c r="F38" s="50" t="e">
        <f t="shared" ref="F38:F45" si="23">E38/$B38</f>
        <v>#REF!</v>
      </c>
      <c r="G38" s="92" t="e">
        <f>'Pque N Mundo II'!#REF!</f>
        <v>#REF!</v>
      </c>
      <c r="H38" s="50" t="e">
        <f t="shared" ref="H38:H44" si="24">G38/$B38</f>
        <v>#REF!</v>
      </c>
      <c r="I38" s="171" t="e">
        <f>'Pque N Mundo II'!#REF!</f>
        <v>#REF!</v>
      </c>
      <c r="J38" s="50" t="e">
        <f t="shared" ref="J38:J45" si="25">I38/$B38</f>
        <v>#REF!</v>
      </c>
      <c r="K38" s="171" t="e">
        <f>'Pque N Mundo II'!#REF!</f>
        <v>#REF!</v>
      </c>
      <c r="L38" s="50" t="e">
        <f t="shared" ref="L38:L45" si="26">K38/$B38</f>
        <v>#REF!</v>
      </c>
      <c r="M38" s="171" t="e">
        <f>'Pque N Mundo II'!#REF!</f>
        <v>#REF!</v>
      </c>
      <c r="N38" s="50" t="e">
        <f t="shared" ref="N38:N45" si="27">M38/$B38</f>
        <v>#REF!</v>
      </c>
      <c r="O38" s="242" t="e">
        <f t="shared" ref="O38:O44" si="28">SUM(I38,K38,M38)</f>
        <v>#REF!</v>
      </c>
      <c r="P38" s="172" t="e">
        <f t="shared" ref="P38:P44" si="29">O38/($B38*3)</f>
        <v>#REF!</v>
      </c>
      <c r="Q38" s="252" t="e">
        <f t="shared" ref="Q38:Q44" si="30">SUM(C38,E38,G38,I38,K38,M38)</f>
        <v>#REF!</v>
      </c>
    </row>
    <row r="39" spans="1:17" x14ac:dyDescent="0.25">
      <c r="A39" s="2" t="s">
        <v>36</v>
      </c>
      <c r="B39" s="4" t="e">
        <f>'Pque N Mundo II'!#REF!</f>
        <v>#REF!</v>
      </c>
      <c r="C39" s="171" t="e">
        <f>'Pque N Mundo II'!#REF!</f>
        <v>#REF!</v>
      </c>
      <c r="D39" s="50" t="e">
        <f t="shared" si="22"/>
        <v>#REF!</v>
      </c>
      <c r="E39" s="92" t="e">
        <f>'Pque N Mundo II'!#REF!</f>
        <v>#REF!</v>
      </c>
      <c r="F39" s="50" t="e">
        <f t="shared" si="23"/>
        <v>#REF!</v>
      </c>
      <c r="G39" s="92" t="e">
        <f>'Pque N Mundo II'!#REF!</f>
        <v>#REF!</v>
      </c>
      <c r="H39" s="50" t="e">
        <f t="shared" si="24"/>
        <v>#REF!</v>
      </c>
      <c r="I39" s="171" t="e">
        <f>'Pque N Mundo II'!#REF!</f>
        <v>#REF!</v>
      </c>
      <c r="J39" s="50" t="e">
        <f t="shared" si="25"/>
        <v>#REF!</v>
      </c>
      <c r="K39" s="171" t="e">
        <f>'Pque N Mundo II'!#REF!</f>
        <v>#REF!</v>
      </c>
      <c r="L39" s="50" t="e">
        <f t="shared" si="26"/>
        <v>#REF!</v>
      </c>
      <c r="M39" s="171" t="e">
        <f>'Pque N Mundo II'!#REF!</f>
        <v>#REF!</v>
      </c>
      <c r="N39" s="50" t="e">
        <f t="shared" si="27"/>
        <v>#REF!</v>
      </c>
      <c r="O39" s="242" t="e">
        <f t="shared" si="28"/>
        <v>#REF!</v>
      </c>
      <c r="P39" s="172" t="e">
        <f t="shared" si="29"/>
        <v>#REF!</v>
      </c>
      <c r="Q39" s="252" t="e">
        <f t="shared" si="30"/>
        <v>#REF!</v>
      </c>
    </row>
    <row r="40" spans="1:17" x14ac:dyDescent="0.25">
      <c r="A40" s="2" t="s">
        <v>37</v>
      </c>
      <c r="B40" s="4" t="e">
        <f>'Pque N Mundo II'!#REF!</f>
        <v>#REF!</v>
      </c>
      <c r="C40" s="171" t="e">
        <f>'Pque N Mundo II'!#REF!</f>
        <v>#REF!</v>
      </c>
      <c r="D40" s="50" t="e">
        <f t="shared" si="22"/>
        <v>#REF!</v>
      </c>
      <c r="E40" s="92" t="e">
        <f>'Pque N Mundo II'!#REF!</f>
        <v>#REF!</v>
      </c>
      <c r="F40" s="50" t="e">
        <f t="shared" si="23"/>
        <v>#REF!</v>
      </c>
      <c r="G40" s="92" t="e">
        <f>'Pque N Mundo II'!#REF!</f>
        <v>#REF!</v>
      </c>
      <c r="H40" s="50" t="e">
        <f t="shared" si="24"/>
        <v>#REF!</v>
      </c>
      <c r="I40" s="171" t="e">
        <f>'Pque N Mundo II'!#REF!</f>
        <v>#REF!</v>
      </c>
      <c r="J40" s="50" t="e">
        <f t="shared" si="25"/>
        <v>#REF!</v>
      </c>
      <c r="K40" s="171" t="e">
        <f>'Pque N Mundo II'!#REF!</f>
        <v>#REF!</v>
      </c>
      <c r="L40" s="50" t="e">
        <f t="shared" si="26"/>
        <v>#REF!</v>
      </c>
      <c r="M40" s="171" t="e">
        <f>'Pque N Mundo II'!#REF!</f>
        <v>#REF!</v>
      </c>
      <c r="N40" s="50" t="e">
        <f t="shared" si="27"/>
        <v>#REF!</v>
      </c>
      <c r="O40" s="242" t="e">
        <f t="shared" si="28"/>
        <v>#REF!</v>
      </c>
      <c r="P40" s="172" t="e">
        <f t="shared" si="29"/>
        <v>#REF!</v>
      </c>
      <c r="Q40" s="252" t="e">
        <f t="shared" si="30"/>
        <v>#REF!</v>
      </c>
    </row>
    <row r="41" spans="1:17" x14ac:dyDescent="0.25">
      <c r="A41" s="2" t="s">
        <v>39</v>
      </c>
      <c r="B41" s="4" t="e">
        <f>'Pque N Mundo II'!#REF!</f>
        <v>#REF!</v>
      </c>
      <c r="C41" s="171" t="e">
        <f>'Pque N Mundo II'!#REF!</f>
        <v>#REF!</v>
      </c>
      <c r="D41" s="50" t="e">
        <f t="shared" si="22"/>
        <v>#REF!</v>
      </c>
      <c r="E41" s="92" t="e">
        <f>'Pque N Mundo II'!#REF!</f>
        <v>#REF!</v>
      </c>
      <c r="F41" s="50" t="e">
        <f t="shared" si="23"/>
        <v>#REF!</v>
      </c>
      <c r="G41" s="92" t="e">
        <f>'Pque N Mundo II'!#REF!</f>
        <v>#REF!</v>
      </c>
      <c r="H41" s="50" t="e">
        <f t="shared" si="24"/>
        <v>#REF!</v>
      </c>
      <c r="I41" s="171" t="e">
        <f>'Pque N Mundo II'!#REF!</f>
        <v>#REF!</v>
      </c>
      <c r="J41" s="50" t="e">
        <f t="shared" si="25"/>
        <v>#REF!</v>
      </c>
      <c r="K41" s="171" t="e">
        <f>'Pque N Mundo II'!#REF!</f>
        <v>#REF!</v>
      </c>
      <c r="L41" s="50" t="e">
        <f t="shared" si="26"/>
        <v>#REF!</v>
      </c>
      <c r="M41" s="171" t="e">
        <f>'Pque N Mundo II'!#REF!</f>
        <v>#REF!</v>
      </c>
      <c r="N41" s="50" t="e">
        <f t="shared" si="27"/>
        <v>#REF!</v>
      </c>
      <c r="O41" s="242" t="e">
        <f t="shared" si="28"/>
        <v>#REF!</v>
      </c>
      <c r="P41" s="172" t="e">
        <f t="shared" si="29"/>
        <v>#REF!</v>
      </c>
      <c r="Q41" s="252" t="e">
        <f t="shared" si="30"/>
        <v>#REF!</v>
      </c>
    </row>
    <row r="42" spans="1:17" x14ac:dyDescent="0.25">
      <c r="A42" s="2" t="s">
        <v>44</v>
      </c>
      <c r="B42" s="4" t="e">
        <f>'Pque N Mundo II'!#REF!</f>
        <v>#REF!</v>
      </c>
      <c r="C42" s="171" t="e">
        <f>'Pque N Mundo II'!#REF!</f>
        <v>#REF!</v>
      </c>
      <c r="D42" s="50" t="e">
        <f t="shared" si="22"/>
        <v>#REF!</v>
      </c>
      <c r="E42" s="92" t="e">
        <f>'Pque N Mundo II'!#REF!</f>
        <v>#REF!</v>
      </c>
      <c r="F42" s="50" t="e">
        <f t="shared" si="23"/>
        <v>#REF!</v>
      </c>
      <c r="G42" s="92" t="e">
        <f>'Pque N Mundo II'!#REF!</f>
        <v>#REF!</v>
      </c>
      <c r="H42" s="50" t="e">
        <f>G42/$B42</f>
        <v>#REF!</v>
      </c>
      <c r="I42" s="171" t="e">
        <f>'Pque N Mundo II'!#REF!</f>
        <v>#REF!</v>
      </c>
      <c r="J42" s="50" t="e">
        <f t="shared" si="25"/>
        <v>#REF!</v>
      </c>
      <c r="K42" s="171" t="e">
        <f>'Pque N Mundo II'!#REF!</f>
        <v>#REF!</v>
      </c>
      <c r="L42" s="50" t="e">
        <f t="shared" si="26"/>
        <v>#REF!</v>
      </c>
      <c r="M42" s="171" t="e">
        <f>'Pque N Mundo II'!#REF!</f>
        <v>#REF!</v>
      </c>
      <c r="N42" s="50" t="e">
        <f t="shared" si="27"/>
        <v>#REF!</v>
      </c>
      <c r="O42" s="242" t="e">
        <f t="shared" si="28"/>
        <v>#REF!</v>
      </c>
      <c r="P42" s="172" t="e">
        <f t="shared" si="29"/>
        <v>#REF!</v>
      </c>
      <c r="Q42" s="252" t="e">
        <f t="shared" si="30"/>
        <v>#REF!</v>
      </c>
    </row>
    <row r="43" spans="1:17" x14ac:dyDescent="0.25">
      <c r="A43" s="2" t="s">
        <v>38</v>
      </c>
      <c r="B43" s="4" t="e">
        <f>'Pque N Mundo II'!#REF!</f>
        <v>#REF!</v>
      </c>
      <c r="C43" s="171" t="e">
        <f>'Pque N Mundo II'!#REF!</f>
        <v>#REF!</v>
      </c>
      <c r="D43" s="50" t="e">
        <f t="shared" si="22"/>
        <v>#REF!</v>
      </c>
      <c r="E43" s="92" t="e">
        <f>'Pque N Mundo II'!#REF!</f>
        <v>#REF!</v>
      </c>
      <c r="F43" s="50" t="e">
        <f t="shared" si="23"/>
        <v>#REF!</v>
      </c>
      <c r="G43" s="92" t="e">
        <f>'Pque N Mundo II'!#REF!</f>
        <v>#REF!</v>
      </c>
      <c r="H43" s="50" t="e">
        <f t="shared" si="24"/>
        <v>#REF!</v>
      </c>
      <c r="I43" s="171" t="e">
        <f>'Pque N Mundo II'!#REF!</f>
        <v>#REF!</v>
      </c>
      <c r="J43" s="50" t="e">
        <f t="shared" si="25"/>
        <v>#REF!</v>
      </c>
      <c r="K43" s="171" t="e">
        <f>'Pque N Mundo II'!#REF!</f>
        <v>#REF!</v>
      </c>
      <c r="L43" s="50" t="e">
        <f t="shared" si="26"/>
        <v>#REF!</v>
      </c>
      <c r="M43" s="171" t="e">
        <f>'Pque N Mundo II'!#REF!</f>
        <v>#REF!</v>
      </c>
      <c r="N43" s="50" t="e">
        <f t="shared" si="27"/>
        <v>#REF!</v>
      </c>
      <c r="O43" s="242" t="e">
        <f t="shared" si="28"/>
        <v>#REF!</v>
      </c>
      <c r="P43" s="172" t="e">
        <f t="shared" si="29"/>
        <v>#REF!</v>
      </c>
      <c r="Q43" s="252" t="e">
        <f t="shared" si="30"/>
        <v>#REF!</v>
      </c>
    </row>
    <row r="44" spans="1:17" ht="15.75" thickBot="1" x14ac:dyDescent="0.3">
      <c r="A44" s="55" t="s">
        <v>40</v>
      </c>
      <c r="B44" s="56" t="e">
        <f>'Pque N Mundo II'!#REF!</f>
        <v>#REF!</v>
      </c>
      <c r="C44" s="101" t="e">
        <f>'Pque N Mundo II'!#REF!</f>
        <v>#REF!</v>
      </c>
      <c r="D44" s="115" t="e">
        <f t="shared" si="22"/>
        <v>#REF!</v>
      </c>
      <c r="E44" s="101" t="e">
        <f>'Pque N Mundo II'!#REF!</f>
        <v>#REF!</v>
      </c>
      <c r="F44" s="115" t="e">
        <f t="shared" si="23"/>
        <v>#REF!</v>
      </c>
      <c r="G44" s="101" t="e">
        <f>'Pque N Mundo II'!#REF!</f>
        <v>#REF!</v>
      </c>
      <c r="H44" s="115" t="e">
        <f t="shared" si="24"/>
        <v>#REF!</v>
      </c>
      <c r="I44" s="101" t="e">
        <f>'Pque N Mundo II'!#REF!</f>
        <v>#REF!</v>
      </c>
      <c r="J44" s="115" t="e">
        <f t="shared" si="25"/>
        <v>#REF!</v>
      </c>
      <c r="K44" s="101" t="e">
        <f>'Pque N Mundo II'!#REF!</f>
        <v>#REF!</v>
      </c>
      <c r="L44" s="115" t="e">
        <f t="shared" si="26"/>
        <v>#REF!</v>
      </c>
      <c r="M44" s="101" t="e">
        <f>'Pque N Mundo II'!#REF!</f>
        <v>#REF!</v>
      </c>
      <c r="N44" s="115" t="e">
        <f t="shared" si="27"/>
        <v>#REF!</v>
      </c>
      <c r="O44" s="247" t="e">
        <f t="shared" si="28"/>
        <v>#REF!</v>
      </c>
      <c r="P44" s="163" t="e">
        <f t="shared" si="29"/>
        <v>#REF!</v>
      </c>
      <c r="Q44" s="256" t="e">
        <f t="shared" si="30"/>
        <v>#REF!</v>
      </c>
    </row>
    <row r="45" spans="1:17" ht="15.75" thickBot="1" x14ac:dyDescent="0.3">
      <c r="A45" s="333" t="s">
        <v>7</v>
      </c>
      <c r="B45" s="335" t="e">
        <f>SUM(B38:B44)</f>
        <v>#REF!</v>
      </c>
      <c r="C45" s="337" t="e">
        <f>SUM(C38:C44)</f>
        <v>#REF!</v>
      </c>
      <c r="D45" s="361" t="e">
        <f t="shared" si="22"/>
        <v>#REF!</v>
      </c>
      <c r="E45" s="337" t="e">
        <f>SUM(E38:E44)</f>
        <v>#REF!</v>
      </c>
      <c r="F45" s="361" t="e">
        <f t="shared" si="23"/>
        <v>#REF!</v>
      </c>
      <c r="G45" s="337" t="e">
        <f>SUM(G38:G44)</f>
        <v>#REF!</v>
      </c>
      <c r="H45" s="361" t="e">
        <f>G45/$B45</f>
        <v>#REF!</v>
      </c>
      <c r="I45" s="337" t="e">
        <f>SUM(I38:I44)</f>
        <v>#REF!</v>
      </c>
      <c r="J45" s="361" t="e">
        <f t="shared" si="25"/>
        <v>#REF!</v>
      </c>
      <c r="K45" s="337" t="e">
        <f>SUM(K38:K44)</f>
        <v>#REF!</v>
      </c>
      <c r="L45" s="361" t="e">
        <f t="shared" si="26"/>
        <v>#REF!</v>
      </c>
      <c r="M45" s="337" t="e">
        <f>SUM(M38:M44)</f>
        <v>#REF!</v>
      </c>
      <c r="N45" s="361" t="e">
        <f t="shared" si="27"/>
        <v>#REF!</v>
      </c>
      <c r="O45" s="339" t="e">
        <f>SUM(O38:O44)</f>
        <v>#REF!</v>
      </c>
      <c r="P45" s="362" t="e">
        <f t="shared" ref="P45" si="31">O45/$B45</f>
        <v>#REF!</v>
      </c>
      <c r="Q45" s="337" t="e">
        <f>SUM(Q38:Q44)</f>
        <v>#REF!</v>
      </c>
    </row>
    <row r="47" spans="1:17" ht="15.75" x14ac:dyDescent="0.25">
      <c r="A47" s="1000" t="s">
        <v>264</v>
      </c>
      <c r="B47" s="1001"/>
      <c r="C47" s="1001"/>
      <c r="D47" s="1001"/>
      <c r="E47" s="1001"/>
      <c r="F47" s="1001"/>
      <c r="G47" s="1001"/>
      <c r="H47" s="1001"/>
      <c r="I47" s="1001"/>
      <c r="J47" s="1001"/>
      <c r="K47" s="1001"/>
      <c r="L47" s="1001"/>
      <c r="M47" s="1001"/>
      <c r="N47" s="1001"/>
      <c r="O47" s="1001"/>
      <c r="P47" s="1001"/>
      <c r="Q47" s="1001"/>
    </row>
    <row r="48" spans="1:17" ht="36.75" thickBot="1" x14ac:dyDescent="0.3">
      <c r="A48" s="74" t="s">
        <v>14</v>
      </c>
      <c r="B48" s="90" t="s">
        <v>165</v>
      </c>
      <c r="C48" s="207" t="s">
        <v>2</v>
      </c>
      <c r="D48" s="208" t="s">
        <v>1</v>
      </c>
      <c r="E48" s="207" t="s">
        <v>3</v>
      </c>
      <c r="F48" s="208" t="s">
        <v>1</v>
      </c>
      <c r="G48" s="207" t="s">
        <v>4</v>
      </c>
      <c r="H48" s="208" t="s">
        <v>1</v>
      </c>
      <c r="I48" s="207" t="s">
        <v>5</v>
      </c>
      <c r="J48" s="208" t="s">
        <v>1</v>
      </c>
      <c r="K48" s="209" t="s">
        <v>190</v>
      </c>
      <c r="L48" s="210" t="s">
        <v>1</v>
      </c>
      <c r="M48" s="209" t="s">
        <v>191</v>
      </c>
      <c r="N48" s="210" t="s">
        <v>1</v>
      </c>
      <c r="O48" s="237" t="s">
        <v>193</v>
      </c>
      <c r="P48" s="238" t="s">
        <v>192</v>
      </c>
      <c r="Q48" s="209" t="s">
        <v>6</v>
      </c>
    </row>
    <row r="49" spans="1:17" ht="15.75" thickTop="1" x14ac:dyDescent="0.25">
      <c r="A49" s="77" t="s">
        <v>33</v>
      </c>
      <c r="B49" s="76" t="e">
        <f>'AMA_UBS J Brasil'!#REF!</f>
        <v>#REF!</v>
      </c>
      <c r="C49" s="91" t="e">
        <f>'AMA_UBS J Brasil'!#REF!</f>
        <v>#REF!</v>
      </c>
      <c r="D49" s="18" t="e">
        <f t="shared" ref="D49:D59" si="32">C49/$B49</f>
        <v>#REF!</v>
      </c>
      <c r="E49" s="91" t="e">
        <f>'AMA_UBS J Brasil'!#REF!</f>
        <v>#REF!</v>
      </c>
      <c r="F49" s="18" t="e">
        <f t="shared" ref="F49:F59" si="33">E49/$B49</f>
        <v>#REF!</v>
      </c>
      <c r="G49" s="91" t="e">
        <f>'AMA_UBS J Brasil'!#REF!</f>
        <v>#REF!</v>
      </c>
      <c r="H49" s="18" t="e">
        <f t="shared" ref="H49:H59" si="34">G49/$B49</f>
        <v>#REF!</v>
      </c>
      <c r="I49" s="91" t="e">
        <f>'AMA_UBS J Brasil'!#REF!</f>
        <v>#REF!</v>
      </c>
      <c r="J49" s="18" t="e">
        <f t="shared" ref="J49:J59" si="35">I49/$B49</f>
        <v>#REF!</v>
      </c>
      <c r="K49" s="91" t="e">
        <f>'AMA_UBS J Brasil'!#REF!</f>
        <v>#REF!</v>
      </c>
      <c r="L49" s="18" t="e">
        <f t="shared" ref="L49:L59" si="36">K49/$B49</f>
        <v>#REF!</v>
      </c>
      <c r="M49" s="91" t="e">
        <f>'AMA_UBS J Brasil'!#REF!</f>
        <v>#REF!</v>
      </c>
      <c r="N49" s="18" t="e">
        <f t="shared" ref="N49:N59" si="37">M49/$B49</f>
        <v>#REF!</v>
      </c>
      <c r="O49" s="227" t="e">
        <f t="shared" ref="O49:O59" si="38">SUM(I49,K49,M49)</f>
        <v>#REF!</v>
      </c>
      <c r="P49" s="102" t="e">
        <f t="shared" ref="P49:P59" si="39">O49/($B49*3)</f>
        <v>#REF!</v>
      </c>
      <c r="Q49" s="230" t="e">
        <f t="shared" ref="Q49:Q59" si="40">SUM(C49,E49,G49,I49,K49,M49)</f>
        <v>#REF!</v>
      </c>
    </row>
    <row r="50" spans="1:17" x14ac:dyDescent="0.25">
      <c r="A50" s="77" t="s">
        <v>20</v>
      </c>
      <c r="B50" s="78" t="e">
        <f>'AMA_UBS J Brasil'!#REF!</f>
        <v>#REF!</v>
      </c>
      <c r="C50" s="95" t="e">
        <f>'AMA_UBS J Brasil'!#REF!</f>
        <v>#REF!</v>
      </c>
      <c r="D50" s="103" t="e">
        <f t="shared" si="32"/>
        <v>#REF!</v>
      </c>
      <c r="E50" s="92" t="e">
        <f>'AMA_UBS J Brasil'!#REF!</f>
        <v>#REF!</v>
      </c>
      <c r="F50" s="103" t="e">
        <f t="shared" si="33"/>
        <v>#REF!</v>
      </c>
      <c r="G50" s="92" t="e">
        <f>'AMA_UBS J Brasil'!#REF!</f>
        <v>#REF!</v>
      </c>
      <c r="H50" s="103" t="e">
        <f t="shared" si="34"/>
        <v>#REF!</v>
      </c>
      <c r="I50" s="92" t="e">
        <f>'AMA_UBS J Brasil'!#REF!</f>
        <v>#REF!</v>
      </c>
      <c r="J50" s="103" t="e">
        <f t="shared" si="35"/>
        <v>#REF!</v>
      </c>
      <c r="K50" s="92" t="e">
        <f>'AMA_UBS J Brasil'!#REF!</f>
        <v>#REF!</v>
      </c>
      <c r="L50" s="103" t="e">
        <f t="shared" si="36"/>
        <v>#REF!</v>
      </c>
      <c r="M50" s="92" t="e">
        <f>'AMA_UBS J Brasil'!#REF!</f>
        <v>#REF!</v>
      </c>
      <c r="N50" s="103" t="e">
        <f t="shared" si="37"/>
        <v>#REF!</v>
      </c>
      <c r="O50" s="239" t="e">
        <f t="shared" si="38"/>
        <v>#REF!</v>
      </c>
      <c r="P50" s="104" t="e">
        <f t="shared" si="39"/>
        <v>#REF!</v>
      </c>
      <c r="Q50" s="229" t="e">
        <f t="shared" si="40"/>
        <v>#REF!</v>
      </c>
    </row>
    <row r="51" spans="1:17" x14ac:dyDescent="0.25">
      <c r="A51" s="77" t="s">
        <v>43</v>
      </c>
      <c r="B51" s="78" t="e">
        <f>'AMA_UBS J Brasil'!#REF!</f>
        <v>#REF!</v>
      </c>
      <c r="C51" s="95" t="e">
        <f>'AMA_UBS J Brasil'!#REF!</f>
        <v>#REF!</v>
      </c>
      <c r="D51" s="103" t="e">
        <f t="shared" si="32"/>
        <v>#REF!</v>
      </c>
      <c r="E51" s="92" t="e">
        <f>'AMA_UBS J Brasil'!#REF!</f>
        <v>#REF!</v>
      </c>
      <c r="F51" s="103" t="e">
        <f t="shared" si="33"/>
        <v>#REF!</v>
      </c>
      <c r="G51" s="92" t="e">
        <f>'AMA_UBS J Brasil'!#REF!</f>
        <v>#REF!</v>
      </c>
      <c r="H51" s="103" t="e">
        <f t="shared" si="34"/>
        <v>#REF!</v>
      </c>
      <c r="I51" s="92" t="e">
        <f>'AMA_UBS J Brasil'!#REF!</f>
        <v>#REF!</v>
      </c>
      <c r="J51" s="103" t="e">
        <f t="shared" si="35"/>
        <v>#REF!</v>
      </c>
      <c r="K51" s="92" t="e">
        <f>'AMA_UBS J Brasil'!#REF!</f>
        <v>#REF!</v>
      </c>
      <c r="L51" s="103" t="e">
        <f t="shared" si="36"/>
        <v>#REF!</v>
      </c>
      <c r="M51" s="92" t="e">
        <f>'AMA_UBS J Brasil'!#REF!</f>
        <v>#REF!</v>
      </c>
      <c r="N51" s="103" t="e">
        <f t="shared" si="37"/>
        <v>#REF!</v>
      </c>
      <c r="O51" s="239" t="e">
        <f t="shared" si="38"/>
        <v>#REF!</v>
      </c>
      <c r="P51" s="104" t="e">
        <f t="shared" si="39"/>
        <v>#REF!</v>
      </c>
      <c r="Q51" s="229" t="e">
        <f t="shared" si="40"/>
        <v>#REF!</v>
      </c>
    </row>
    <row r="52" spans="1:17" x14ac:dyDescent="0.25">
      <c r="A52" s="77" t="s">
        <v>22</v>
      </c>
      <c r="B52" s="78" t="e">
        <f>'AMA_UBS J Brasil'!#REF!</f>
        <v>#REF!</v>
      </c>
      <c r="C52" s="92" t="e">
        <f>'AMA_UBS J Brasil'!#REF!</f>
        <v>#REF!</v>
      </c>
      <c r="D52" s="103" t="e">
        <f t="shared" si="32"/>
        <v>#REF!</v>
      </c>
      <c r="E52" s="92" t="e">
        <f>'AMA_UBS J Brasil'!#REF!</f>
        <v>#REF!</v>
      </c>
      <c r="F52" s="103" t="e">
        <f t="shared" si="33"/>
        <v>#REF!</v>
      </c>
      <c r="G52" s="92" t="e">
        <f>'AMA_UBS J Brasil'!#REF!</f>
        <v>#REF!</v>
      </c>
      <c r="H52" s="103" t="e">
        <f t="shared" si="34"/>
        <v>#REF!</v>
      </c>
      <c r="I52" s="92" t="e">
        <f>'AMA_UBS J Brasil'!#REF!</f>
        <v>#REF!</v>
      </c>
      <c r="J52" s="103" t="e">
        <f t="shared" si="35"/>
        <v>#REF!</v>
      </c>
      <c r="K52" s="92" t="e">
        <f>'AMA_UBS J Brasil'!#REF!</f>
        <v>#REF!</v>
      </c>
      <c r="L52" s="103" t="e">
        <f t="shared" si="36"/>
        <v>#REF!</v>
      </c>
      <c r="M52" s="92" t="e">
        <f>'AMA_UBS J Brasil'!#REF!</f>
        <v>#REF!</v>
      </c>
      <c r="N52" s="103" t="e">
        <f t="shared" si="37"/>
        <v>#REF!</v>
      </c>
      <c r="O52" s="239" t="e">
        <f t="shared" si="38"/>
        <v>#REF!</v>
      </c>
      <c r="P52" s="104" t="e">
        <f t="shared" si="39"/>
        <v>#REF!</v>
      </c>
      <c r="Q52" s="229" t="e">
        <f t="shared" si="40"/>
        <v>#REF!</v>
      </c>
    </row>
    <row r="53" spans="1:17" x14ac:dyDescent="0.25">
      <c r="A53" s="77" t="s">
        <v>23</v>
      </c>
      <c r="B53" s="78" t="e">
        <f>'AMA_UBS J Brasil'!#REF!</f>
        <v>#REF!</v>
      </c>
      <c r="C53" s="92" t="e">
        <f>'AMA_UBS J Brasil'!#REF!</f>
        <v>#REF!</v>
      </c>
      <c r="D53" s="103" t="e">
        <f t="shared" si="32"/>
        <v>#REF!</v>
      </c>
      <c r="E53" s="92" t="e">
        <f>'AMA_UBS J Brasil'!#REF!</f>
        <v>#REF!</v>
      </c>
      <c r="F53" s="103" t="e">
        <f t="shared" si="33"/>
        <v>#REF!</v>
      </c>
      <c r="G53" s="92" t="e">
        <f>'AMA_UBS J Brasil'!#REF!</f>
        <v>#REF!</v>
      </c>
      <c r="H53" s="103" t="e">
        <f t="shared" si="34"/>
        <v>#REF!</v>
      </c>
      <c r="I53" s="92" t="e">
        <f>'AMA_UBS J Brasil'!#REF!</f>
        <v>#REF!</v>
      </c>
      <c r="J53" s="103" t="e">
        <f t="shared" si="35"/>
        <v>#REF!</v>
      </c>
      <c r="K53" s="92" t="e">
        <f>'AMA_UBS J Brasil'!#REF!</f>
        <v>#REF!</v>
      </c>
      <c r="L53" s="103" t="e">
        <f t="shared" si="36"/>
        <v>#REF!</v>
      </c>
      <c r="M53" s="92" t="e">
        <f>'AMA_UBS J Brasil'!#REF!</f>
        <v>#REF!</v>
      </c>
      <c r="N53" s="103" t="e">
        <f t="shared" si="37"/>
        <v>#REF!</v>
      </c>
      <c r="O53" s="239" t="e">
        <f t="shared" si="38"/>
        <v>#REF!</v>
      </c>
      <c r="P53" s="104" t="e">
        <f t="shared" si="39"/>
        <v>#REF!</v>
      </c>
      <c r="Q53" s="229" t="e">
        <f t="shared" si="40"/>
        <v>#REF!</v>
      </c>
    </row>
    <row r="54" spans="1:17" x14ac:dyDescent="0.25">
      <c r="A54" s="77" t="s">
        <v>24</v>
      </c>
      <c r="B54" s="78" t="e">
        <f>'AMA_UBS J Brasil'!#REF!</f>
        <v>#REF!</v>
      </c>
      <c r="C54" s="92" t="e">
        <f>'AMA_UBS J Brasil'!#REF!</f>
        <v>#REF!</v>
      </c>
      <c r="D54" s="103" t="e">
        <f t="shared" si="32"/>
        <v>#REF!</v>
      </c>
      <c r="E54" s="92" t="e">
        <f>'AMA_UBS J Brasil'!#REF!</f>
        <v>#REF!</v>
      </c>
      <c r="F54" s="103" t="e">
        <f t="shared" si="33"/>
        <v>#REF!</v>
      </c>
      <c r="G54" s="92" t="e">
        <f>'AMA_UBS J Brasil'!#REF!</f>
        <v>#REF!</v>
      </c>
      <c r="H54" s="103" t="e">
        <f t="shared" si="34"/>
        <v>#REF!</v>
      </c>
      <c r="I54" s="92" t="e">
        <f>'AMA_UBS J Brasil'!#REF!</f>
        <v>#REF!</v>
      </c>
      <c r="J54" s="103" t="e">
        <f t="shared" si="35"/>
        <v>#REF!</v>
      </c>
      <c r="K54" s="92" t="e">
        <f>'AMA_UBS J Brasil'!#REF!</f>
        <v>#REF!</v>
      </c>
      <c r="L54" s="103" t="e">
        <f t="shared" si="36"/>
        <v>#REF!</v>
      </c>
      <c r="M54" s="92" t="e">
        <f>'AMA_UBS J Brasil'!#REF!</f>
        <v>#REF!</v>
      </c>
      <c r="N54" s="103" t="e">
        <f t="shared" si="37"/>
        <v>#REF!</v>
      </c>
      <c r="O54" s="239" t="e">
        <f t="shared" si="38"/>
        <v>#REF!</v>
      </c>
      <c r="P54" s="104" t="e">
        <f t="shared" si="39"/>
        <v>#REF!</v>
      </c>
      <c r="Q54" s="229" t="e">
        <f t="shared" si="40"/>
        <v>#REF!</v>
      </c>
    </row>
    <row r="55" spans="1:17" x14ac:dyDescent="0.25">
      <c r="A55" s="77" t="s">
        <v>25</v>
      </c>
      <c r="B55" s="78" t="e">
        <f>'AMA_UBS J Brasil'!#REF!</f>
        <v>#REF!</v>
      </c>
      <c r="C55" s="92" t="e">
        <f>'AMA_UBS J Brasil'!#REF!</f>
        <v>#REF!</v>
      </c>
      <c r="D55" s="103" t="e">
        <f t="shared" si="32"/>
        <v>#REF!</v>
      </c>
      <c r="E55" s="92" t="e">
        <f>'AMA_UBS J Brasil'!#REF!</f>
        <v>#REF!</v>
      </c>
      <c r="F55" s="103" t="e">
        <f t="shared" si="33"/>
        <v>#REF!</v>
      </c>
      <c r="G55" s="92" t="e">
        <f>'AMA_UBS J Brasil'!#REF!</f>
        <v>#REF!</v>
      </c>
      <c r="H55" s="103" t="e">
        <f t="shared" si="34"/>
        <v>#REF!</v>
      </c>
      <c r="I55" s="92" t="e">
        <f>'AMA_UBS J Brasil'!#REF!</f>
        <v>#REF!</v>
      </c>
      <c r="J55" s="103" t="e">
        <f t="shared" si="35"/>
        <v>#REF!</v>
      </c>
      <c r="K55" s="92" t="e">
        <f>'AMA_UBS J Brasil'!#REF!</f>
        <v>#REF!</v>
      </c>
      <c r="L55" s="103" t="e">
        <f t="shared" si="36"/>
        <v>#REF!</v>
      </c>
      <c r="M55" s="92" t="e">
        <f>'AMA_UBS J Brasil'!#REF!</f>
        <v>#REF!</v>
      </c>
      <c r="N55" s="103" t="e">
        <f t="shared" si="37"/>
        <v>#REF!</v>
      </c>
      <c r="O55" s="239" t="e">
        <f t="shared" si="38"/>
        <v>#REF!</v>
      </c>
      <c r="P55" s="104" t="e">
        <f t="shared" si="39"/>
        <v>#REF!</v>
      </c>
      <c r="Q55" s="229" t="e">
        <f t="shared" si="40"/>
        <v>#REF!</v>
      </c>
    </row>
    <row r="56" spans="1:17" x14ac:dyDescent="0.25">
      <c r="A56" s="61" t="s">
        <v>167</v>
      </c>
      <c r="B56" s="64">
        <v>8</v>
      </c>
      <c r="C56" s="92" t="e">
        <f>'AMA_UBS J Brasil'!#REF!</f>
        <v>#REF!</v>
      </c>
      <c r="D56" s="103" t="e">
        <f>C56/$B56</f>
        <v>#REF!</v>
      </c>
      <c r="E56" s="92" t="e">
        <f>'AMA_UBS J Brasil'!#REF!</f>
        <v>#REF!</v>
      </c>
      <c r="F56" s="103" t="e">
        <f>E56/$B56</f>
        <v>#REF!</v>
      </c>
      <c r="G56" s="92" t="e">
        <f>'AMA_UBS J Brasil'!#REF!</f>
        <v>#REF!</v>
      </c>
      <c r="H56" s="103" t="e">
        <f>G56/$B56</f>
        <v>#REF!</v>
      </c>
      <c r="I56" s="92" t="e">
        <f>'AMA_UBS J Brasil'!#REF!</f>
        <v>#REF!</v>
      </c>
      <c r="J56" s="103" t="e">
        <f>I56/$B56</f>
        <v>#REF!</v>
      </c>
      <c r="K56" s="92" t="e">
        <f>'AMA_UBS J Brasil'!#REF!</f>
        <v>#REF!</v>
      </c>
      <c r="L56" s="103" t="e">
        <f>K56/$B56</f>
        <v>#REF!</v>
      </c>
      <c r="M56" s="92" t="e">
        <f>'AMA_UBS J Brasil'!#REF!</f>
        <v>#REF!</v>
      </c>
      <c r="N56" s="103" t="e">
        <f>M56/$B56</f>
        <v>#REF!</v>
      </c>
      <c r="O56" s="239" t="e">
        <f t="shared" ref="O56" si="41">SUM(I56,K56,M56)</f>
        <v>#REF!</v>
      </c>
      <c r="P56" s="104" t="e">
        <f>O56/($B56*3)</f>
        <v>#REF!</v>
      </c>
      <c r="Q56" s="229" t="e">
        <f t="shared" ref="Q56" si="42">SUM(C56,E56,G56,I56,K56,M56)</f>
        <v>#REF!</v>
      </c>
    </row>
    <row r="57" spans="1:17" hidden="1" x14ac:dyDescent="0.25">
      <c r="A57" s="66" t="s">
        <v>45</v>
      </c>
      <c r="B57" s="64" t="e">
        <f>'AMA_UBS J Brasil'!#REF!</f>
        <v>#REF!</v>
      </c>
      <c r="C57" s="92" t="e">
        <f>'AMA_UBS J Brasil'!#REF!</f>
        <v>#REF!</v>
      </c>
      <c r="D57" s="103" t="e">
        <f t="shared" si="32"/>
        <v>#REF!</v>
      </c>
      <c r="E57" s="92" t="e">
        <f>'AMA_UBS J Brasil'!#REF!</f>
        <v>#REF!</v>
      </c>
      <c r="F57" s="103" t="e">
        <f t="shared" si="33"/>
        <v>#REF!</v>
      </c>
      <c r="G57" s="92" t="e">
        <f>'AMA_UBS J Brasil'!#REF!</f>
        <v>#REF!</v>
      </c>
      <c r="H57" s="103" t="e">
        <f t="shared" si="34"/>
        <v>#REF!</v>
      </c>
      <c r="I57" s="92" t="e">
        <f>'AMA_UBS J Brasil'!#REF!</f>
        <v>#REF!</v>
      </c>
      <c r="J57" s="103" t="e">
        <f t="shared" si="35"/>
        <v>#REF!</v>
      </c>
      <c r="K57" s="92" t="e">
        <f>'AMA_UBS J Brasil'!#REF!</f>
        <v>#REF!</v>
      </c>
      <c r="L57" s="103" t="e">
        <f t="shared" si="36"/>
        <v>#REF!</v>
      </c>
      <c r="M57" s="92" t="e">
        <f>'AMA_UBS J Brasil'!#REF!</f>
        <v>#REF!</v>
      </c>
      <c r="N57" s="103" t="e">
        <f t="shared" si="37"/>
        <v>#REF!</v>
      </c>
      <c r="O57" s="239" t="e">
        <f t="shared" si="38"/>
        <v>#REF!</v>
      </c>
      <c r="P57" s="104" t="e">
        <f t="shared" si="39"/>
        <v>#REF!</v>
      </c>
      <c r="Q57" s="229" t="e">
        <f t="shared" si="40"/>
        <v>#REF!</v>
      </c>
    </row>
    <row r="58" spans="1:17" ht="15.75" thickBot="1" x14ac:dyDescent="0.3">
      <c r="A58" s="55" t="s">
        <v>34</v>
      </c>
      <c r="B58" s="79" t="e">
        <f>'AMA_UBS J Brasil'!#REF!</f>
        <v>#REF!</v>
      </c>
      <c r="C58" s="101" t="e">
        <f>'AMA_UBS J Brasil'!#REF!</f>
        <v>#REF!</v>
      </c>
      <c r="D58" s="57" t="e">
        <f t="shared" si="32"/>
        <v>#REF!</v>
      </c>
      <c r="E58" s="101" t="e">
        <f>'AMA_UBS J Brasil'!#REF!</f>
        <v>#REF!</v>
      </c>
      <c r="F58" s="57" t="e">
        <f t="shared" si="33"/>
        <v>#REF!</v>
      </c>
      <c r="G58" s="101" t="e">
        <f>'AMA_UBS J Brasil'!#REF!</f>
        <v>#REF!</v>
      </c>
      <c r="H58" s="57" t="e">
        <f t="shared" si="34"/>
        <v>#REF!</v>
      </c>
      <c r="I58" s="101" t="e">
        <f>'AMA_UBS J Brasil'!#REF!</f>
        <v>#REF!</v>
      </c>
      <c r="J58" s="57" t="e">
        <f t="shared" si="35"/>
        <v>#REF!</v>
      </c>
      <c r="K58" s="101" t="e">
        <f>'AMA_UBS J Brasil'!#REF!</f>
        <v>#REF!</v>
      </c>
      <c r="L58" s="57" t="e">
        <f t="shared" si="36"/>
        <v>#REF!</v>
      </c>
      <c r="M58" s="101" t="e">
        <f>'AMA_UBS J Brasil'!#REF!</f>
        <v>#REF!</v>
      </c>
      <c r="N58" s="57" t="e">
        <f t="shared" si="37"/>
        <v>#REF!</v>
      </c>
      <c r="O58" s="247" t="e">
        <f t="shared" si="38"/>
        <v>#REF!</v>
      </c>
      <c r="P58" s="163" t="e">
        <f t="shared" si="39"/>
        <v>#REF!</v>
      </c>
      <c r="Q58" s="256" t="e">
        <f t="shared" si="40"/>
        <v>#REF!</v>
      </c>
    </row>
    <row r="59" spans="1:17" ht="15.75" thickBot="1" x14ac:dyDescent="0.3">
      <c r="A59" s="333" t="s">
        <v>7</v>
      </c>
      <c r="B59" s="366" t="e">
        <f>SUM(B49:B58)</f>
        <v>#REF!</v>
      </c>
      <c r="C59" s="337" t="e">
        <f>SUM(C49:C58)</f>
        <v>#REF!</v>
      </c>
      <c r="D59" s="361" t="e">
        <f t="shared" si="32"/>
        <v>#REF!</v>
      </c>
      <c r="E59" s="337" t="e">
        <f>SUM(E49:E58)</f>
        <v>#REF!</v>
      </c>
      <c r="F59" s="361" t="e">
        <f t="shared" si="33"/>
        <v>#REF!</v>
      </c>
      <c r="G59" s="337" t="e">
        <f>SUM(G49:G58)</f>
        <v>#REF!</v>
      </c>
      <c r="H59" s="361" t="e">
        <f t="shared" si="34"/>
        <v>#REF!</v>
      </c>
      <c r="I59" s="337" t="e">
        <f>SUM(I49:I58)</f>
        <v>#REF!</v>
      </c>
      <c r="J59" s="361" t="e">
        <f t="shared" si="35"/>
        <v>#REF!</v>
      </c>
      <c r="K59" s="337" t="e">
        <f>SUM(K49:K58)</f>
        <v>#REF!</v>
      </c>
      <c r="L59" s="361" t="e">
        <f t="shared" si="36"/>
        <v>#REF!</v>
      </c>
      <c r="M59" s="337" t="e">
        <f>SUM(M49:M58)</f>
        <v>#REF!</v>
      </c>
      <c r="N59" s="361" t="e">
        <f t="shared" si="37"/>
        <v>#REF!</v>
      </c>
      <c r="O59" s="339" t="e">
        <f t="shared" si="38"/>
        <v>#REF!</v>
      </c>
      <c r="P59" s="362" t="e">
        <f t="shared" si="39"/>
        <v>#REF!</v>
      </c>
      <c r="Q59" s="337" t="e">
        <f t="shared" si="40"/>
        <v>#REF!</v>
      </c>
    </row>
    <row r="61" spans="1:17" ht="15.75" x14ac:dyDescent="0.25">
      <c r="A61" s="1000" t="s">
        <v>266</v>
      </c>
      <c r="B61" s="1001"/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</row>
    <row r="62" spans="1:17" ht="36.75" thickBot="1" x14ac:dyDescent="0.3">
      <c r="A62" s="74" t="s">
        <v>14</v>
      </c>
      <c r="B62" s="90" t="s">
        <v>165</v>
      </c>
      <c r="C62" s="207" t="s">
        <v>2</v>
      </c>
      <c r="D62" s="208" t="s">
        <v>1</v>
      </c>
      <c r="E62" s="207" t="s">
        <v>3</v>
      </c>
      <c r="F62" s="208" t="s">
        <v>1</v>
      </c>
      <c r="G62" s="207" t="s">
        <v>4</v>
      </c>
      <c r="H62" s="208" t="s">
        <v>1</v>
      </c>
      <c r="I62" s="207" t="s">
        <v>5</v>
      </c>
      <c r="J62" s="208" t="s">
        <v>1</v>
      </c>
      <c r="K62" s="209" t="s">
        <v>190</v>
      </c>
      <c r="L62" s="210" t="s">
        <v>1</v>
      </c>
      <c r="M62" s="209" t="s">
        <v>191</v>
      </c>
      <c r="N62" s="210" t="s">
        <v>1</v>
      </c>
      <c r="O62" s="237" t="s">
        <v>193</v>
      </c>
      <c r="P62" s="238" t="s">
        <v>192</v>
      </c>
      <c r="Q62" s="209" t="s">
        <v>6</v>
      </c>
    </row>
    <row r="63" spans="1:17" ht="15.75" thickTop="1" x14ac:dyDescent="0.25">
      <c r="A63" s="77" t="s">
        <v>20</v>
      </c>
      <c r="B63" s="78" t="e">
        <f>'UBS V Guilherme'!#REF!</f>
        <v>#REF!</v>
      </c>
      <c r="C63" s="92" t="e">
        <f>'UBS V Guilherme'!#REF!</f>
        <v>#REF!</v>
      </c>
      <c r="D63" s="103" t="e">
        <f t="shared" ref="D63:D72" si="43">C63/$B63</f>
        <v>#REF!</v>
      </c>
      <c r="E63" s="92" t="e">
        <f>'UBS V Guilherme'!#REF!</f>
        <v>#REF!</v>
      </c>
      <c r="F63" s="103" t="e">
        <f t="shared" ref="F63:F72" si="44">E63/$B63</f>
        <v>#REF!</v>
      </c>
      <c r="G63" s="92" t="e">
        <f>'UBS V Guilherme'!#REF!</f>
        <v>#REF!</v>
      </c>
      <c r="H63" s="103" t="e">
        <f t="shared" ref="H63:H72" si="45">G63/$B63</f>
        <v>#REF!</v>
      </c>
      <c r="I63" s="92" t="e">
        <f>'UBS V Guilherme'!#REF!</f>
        <v>#REF!</v>
      </c>
      <c r="J63" s="103" t="e">
        <f t="shared" ref="J63:J72" si="46">I63/$B63</f>
        <v>#REF!</v>
      </c>
      <c r="K63" s="92" t="e">
        <f>'UBS V Guilherme'!#REF!</f>
        <v>#REF!</v>
      </c>
      <c r="L63" s="103" t="e">
        <f t="shared" ref="L63:L72" si="47">K63/$B63</f>
        <v>#REF!</v>
      </c>
      <c r="M63" s="92" t="e">
        <f>'UBS V Guilherme'!#REF!</f>
        <v>#REF!</v>
      </c>
      <c r="N63" s="103" t="e">
        <f t="shared" ref="N63:N72" si="48">M63/$B63</f>
        <v>#REF!</v>
      </c>
      <c r="O63" s="239" t="e">
        <f t="shared" ref="O63:O72" si="49">SUM(I63,K63,M63)</f>
        <v>#REF!</v>
      </c>
      <c r="P63" s="104" t="e">
        <f t="shared" ref="P63:P72" si="50">O63/($B63*3)</f>
        <v>#REF!</v>
      </c>
      <c r="Q63" s="229" t="e">
        <f t="shared" ref="Q63:Q72" si="51">SUM(C63,E63,G63,I63,K63,M63)</f>
        <v>#REF!</v>
      </c>
    </row>
    <row r="64" spans="1:17" x14ac:dyDescent="0.25">
      <c r="A64" s="77" t="s">
        <v>43</v>
      </c>
      <c r="B64" s="78" t="e">
        <f>'UBS V Guilherme'!#REF!</f>
        <v>#REF!</v>
      </c>
      <c r="C64" s="95" t="e">
        <f>'UBS V Guilherme'!#REF!</f>
        <v>#REF!</v>
      </c>
      <c r="D64" s="103" t="e">
        <f t="shared" si="43"/>
        <v>#REF!</v>
      </c>
      <c r="E64" s="92" t="e">
        <f>'UBS V Guilherme'!#REF!</f>
        <v>#REF!</v>
      </c>
      <c r="F64" s="103" t="e">
        <f t="shared" si="44"/>
        <v>#REF!</v>
      </c>
      <c r="G64" s="92" t="e">
        <f>'UBS V Guilherme'!#REF!</f>
        <v>#REF!</v>
      </c>
      <c r="H64" s="103" t="e">
        <f t="shared" si="45"/>
        <v>#REF!</v>
      </c>
      <c r="I64" s="92" t="e">
        <f>'UBS V Guilherme'!#REF!</f>
        <v>#REF!</v>
      </c>
      <c r="J64" s="103" t="e">
        <f t="shared" si="46"/>
        <v>#REF!</v>
      </c>
      <c r="K64" s="92" t="e">
        <f>'UBS V Guilherme'!#REF!</f>
        <v>#REF!</v>
      </c>
      <c r="L64" s="103" t="e">
        <f t="shared" si="47"/>
        <v>#REF!</v>
      </c>
      <c r="M64" s="92" t="e">
        <f>'UBS V Guilherme'!#REF!</f>
        <v>#REF!</v>
      </c>
      <c r="N64" s="103" t="e">
        <f t="shared" si="48"/>
        <v>#REF!</v>
      </c>
      <c r="O64" s="239" t="e">
        <f t="shared" si="49"/>
        <v>#REF!</v>
      </c>
      <c r="P64" s="104" t="e">
        <f t="shared" si="50"/>
        <v>#REF!</v>
      </c>
      <c r="Q64" s="229" t="e">
        <f t="shared" si="51"/>
        <v>#REF!</v>
      </c>
    </row>
    <row r="65" spans="1:17" x14ac:dyDescent="0.25">
      <c r="A65" s="77" t="s">
        <v>22</v>
      </c>
      <c r="B65" s="78" t="e">
        <f>'UBS V Guilherme'!#REF!</f>
        <v>#REF!</v>
      </c>
      <c r="C65" s="92" t="e">
        <f>'UBS V Guilherme'!#REF!</f>
        <v>#REF!</v>
      </c>
      <c r="D65" s="103" t="e">
        <f t="shared" si="43"/>
        <v>#REF!</v>
      </c>
      <c r="E65" s="92" t="e">
        <f>'UBS V Guilherme'!#REF!</f>
        <v>#REF!</v>
      </c>
      <c r="F65" s="103" t="e">
        <f t="shared" si="44"/>
        <v>#REF!</v>
      </c>
      <c r="G65" s="92" t="e">
        <f>'UBS V Guilherme'!#REF!</f>
        <v>#REF!</v>
      </c>
      <c r="H65" s="103" t="e">
        <f t="shared" si="45"/>
        <v>#REF!</v>
      </c>
      <c r="I65" s="92" t="e">
        <f>'UBS V Guilherme'!#REF!</f>
        <v>#REF!</v>
      </c>
      <c r="J65" s="103" t="e">
        <f t="shared" si="46"/>
        <v>#REF!</v>
      </c>
      <c r="K65" s="92" t="e">
        <f>'UBS V Guilherme'!#REF!</f>
        <v>#REF!</v>
      </c>
      <c r="L65" s="103" t="e">
        <f t="shared" si="47"/>
        <v>#REF!</v>
      </c>
      <c r="M65" s="92" t="e">
        <f>'UBS V Guilherme'!#REF!</f>
        <v>#REF!</v>
      </c>
      <c r="N65" s="103" t="e">
        <f t="shared" si="48"/>
        <v>#REF!</v>
      </c>
      <c r="O65" s="239" t="e">
        <f t="shared" si="49"/>
        <v>#REF!</v>
      </c>
      <c r="P65" s="104" t="e">
        <f t="shared" si="50"/>
        <v>#REF!</v>
      </c>
      <c r="Q65" s="229" t="e">
        <f t="shared" si="51"/>
        <v>#REF!</v>
      </c>
    </row>
    <row r="66" spans="1:17" x14ac:dyDescent="0.25">
      <c r="A66" s="77" t="s">
        <v>23</v>
      </c>
      <c r="B66" s="78" t="e">
        <f>'UBS V Guilherme'!#REF!</f>
        <v>#REF!</v>
      </c>
      <c r="C66" s="92" t="e">
        <f>'UBS V Guilherme'!#REF!</f>
        <v>#REF!</v>
      </c>
      <c r="D66" s="103" t="e">
        <f t="shared" si="43"/>
        <v>#REF!</v>
      </c>
      <c r="E66" s="95" t="e">
        <f>'UBS V Guilherme'!#REF!</f>
        <v>#REF!</v>
      </c>
      <c r="F66" s="103" t="e">
        <f t="shared" si="44"/>
        <v>#REF!</v>
      </c>
      <c r="G66" s="95" t="e">
        <f>'UBS V Guilherme'!#REF!</f>
        <v>#REF!</v>
      </c>
      <c r="H66" s="103" t="e">
        <f t="shared" si="45"/>
        <v>#REF!</v>
      </c>
      <c r="I66" s="92" t="e">
        <f>'UBS V Guilherme'!#REF!</f>
        <v>#REF!</v>
      </c>
      <c r="J66" s="103" t="e">
        <f t="shared" si="46"/>
        <v>#REF!</v>
      </c>
      <c r="K66" s="92" t="e">
        <f>'UBS V Guilherme'!#REF!</f>
        <v>#REF!</v>
      </c>
      <c r="L66" s="103" t="e">
        <f t="shared" si="47"/>
        <v>#REF!</v>
      </c>
      <c r="M66" s="92" t="e">
        <f>'UBS V Guilherme'!#REF!</f>
        <v>#REF!</v>
      </c>
      <c r="N66" s="103" t="e">
        <f t="shared" si="48"/>
        <v>#REF!</v>
      </c>
      <c r="O66" s="239" t="e">
        <f t="shared" si="49"/>
        <v>#REF!</v>
      </c>
      <c r="P66" s="104" t="e">
        <f t="shared" si="50"/>
        <v>#REF!</v>
      </c>
      <c r="Q66" s="229" t="e">
        <f t="shared" si="51"/>
        <v>#REF!</v>
      </c>
    </row>
    <row r="67" spans="1:17" x14ac:dyDescent="0.25">
      <c r="A67" s="77" t="s">
        <v>24</v>
      </c>
      <c r="B67" s="78" t="e">
        <f>'UBS V Guilherme'!#REF!</f>
        <v>#REF!</v>
      </c>
      <c r="C67" s="92" t="e">
        <f>'UBS V Guilherme'!#REF!</f>
        <v>#REF!</v>
      </c>
      <c r="D67" s="103" t="e">
        <f t="shared" si="43"/>
        <v>#REF!</v>
      </c>
      <c r="E67" s="92" t="e">
        <f>'UBS V Guilherme'!#REF!</f>
        <v>#REF!</v>
      </c>
      <c r="F67" s="103" t="e">
        <f t="shared" si="44"/>
        <v>#REF!</v>
      </c>
      <c r="G67" s="92" t="e">
        <f>'UBS V Guilherme'!#REF!</f>
        <v>#REF!</v>
      </c>
      <c r="H67" s="103" t="e">
        <f t="shared" si="45"/>
        <v>#REF!</v>
      </c>
      <c r="I67" s="92" t="e">
        <f>'UBS V Guilherme'!#REF!</f>
        <v>#REF!</v>
      </c>
      <c r="J67" s="103" t="e">
        <f t="shared" si="46"/>
        <v>#REF!</v>
      </c>
      <c r="K67" s="92" t="e">
        <f>'UBS V Guilherme'!#REF!</f>
        <v>#REF!</v>
      </c>
      <c r="L67" s="103" t="e">
        <f t="shared" si="47"/>
        <v>#REF!</v>
      </c>
      <c r="M67" s="92" t="e">
        <f>'UBS V Guilherme'!#REF!</f>
        <v>#REF!</v>
      </c>
      <c r="N67" s="103" t="e">
        <f t="shared" si="48"/>
        <v>#REF!</v>
      </c>
      <c r="O67" s="239" t="e">
        <f t="shared" si="49"/>
        <v>#REF!</v>
      </c>
      <c r="P67" s="104" t="e">
        <f t="shared" si="50"/>
        <v>#REF!</v>
      </c>
      <c r="Q67" s="229" t="e">
        <f t="shared" si="51"/>
        <v>#REF!</v>
      </c>
    </row>
    <row r="68" spans="1:17" x14ac:dyDescent="0.25">
      <c r="A68" s="77" t="s">
        <v>25</v>
      </c>
      <c r="B68" s="78" t="e">
        <f>'UBS V Guilherme'!#REF!</f>
        <v>#REF!</v>
      </c>
      <c r="C68" s="92" t="e">
        <f>'UBS V Guilherme'!#REF!</f>
        <v>#REF!</v>
      </c>
      <c r="D68" s="103" t="e">
        <f t="shared" si="43"/>
        <v>#REF!</v>
      </c>
      <c r="E68" s="92" t="e">
        <f>'UBS V Guilherme'!#REF!</f>
        <v>#REF!</v>
      </c>
      <c r="F68" s="103" t="e">
        <f t="shared" si="44"/>
        <v>#REF!</v>
      </c>
      <c r="G68" s="92" t="e">
        <f>'UBS V Guilherme'!#REF!</f>
        <v>#REF!</v>
      </c>
      <c r="H68" s="103" t="e">
        <f t="shared" si="45"/>
        <v>#REF!</v>
      </c>
      <c r="I68" s="92" t="e">
        <f>'UBS V Guilherme'!#REF!</f>
        <v>#REF!</v>
      </c>
      <c r="J68" s="103" t="e">
        <f t="shared" si="46"/>
        <v>#REF!</v>
      </c>
      <c r="K68" s="92" t="e">
        <f>'UBS V Guilherme'!#REF!</f>
        <v>#REF!</v>
      </c>
      <c r="L68" s="103" t="e">
        <f t="shared" si="47"/>
        <v>#REF!</v>
      </c>
      <c r="M68" s="92" t="e">
        <f>'UBS V Guilherme'!#REF!</f>
        <v>#REF!</v>
      </c>
      <c r="N68" s="103" t="e">
        <f t="shared" si="48"/>
        <v>#REF!</v>
      </c>
      <c r="O68" s="239" t="e">
        <f t="shared" si="49"/>
        <v>#REF!</v>
      </c>
      <c r="P68" s="104" t="e">
        <f t="shared" si="50"/>
        <v>#REF!</v>
      </c>
      <c r="Q68" s="229" t="e">
        <f t="shared" si="51"/>
        <v>#REF!</v>
      </c>
    </row>
    <row r="69" spans="1:17" x14ac:dyDescent="0.25">
      <c r="A69" s="61" t="s">
        <v>167</v>
      </c>
      <c r="B69" s="64">
        <v>3</v>
      </c>
      <c r="C69" s="92" t="e">
        <f>'UBS V Guilherme'!#REF!</f>
        <v>#REF!</v>
      </c>
      <c r="D69" s="19" t="e">
        <f t="shared" si="43"/>
        <v>#REF!</v>
      </c>
      <c r="E69" s="92" t="e">
        <f>'UBS V Guilherme'!#REF!</f>
        <v>#REF!</v>
      </c>
      <c r="F69" s="19" t="e">
        <f t="shared" si="44"/>
        <v>#REF!</v>
      </c>
      <c r="G69" s="92" t="e">
        <f>'UBS V Guilherme'!#REF!</f>
        <v>#REF!</v>
      </c>
      <c r="H69" s="19" t="e">
        <f t="shared" si="45"/>
        <v>#REF!</v>
      </c>
      <c r="I69" s="92" t="e">
        <f>'UBS V Guilherme'!#REF!</f>
        <v>#REF!</v>
      </c>
      <c r="J69" s="19" t="e">
        <f t="shared" si="46"/>
        <v>#REF!</v>
      </c>
      <c r="K69" s="92" t="e">
        <f>'UBS V Guilherme'!#REF!</f>
        <v>#REF!</v>
      </c>
      <c r="L69" s="19" t="e">
        <f t="shared" si="47"/>
        <v>#REF!</v>
      </c>
      <c r="M69" s="92" t="e">
        <f>'UBS V Guilherme'!#REF!</f>
        <v>#REF!</v>
      </c>
      <c r="N69" s="19" t="e">
        <f t="shared" si="48"/>
        <v>#REF!</v>
      </c>
      <c r="O69" s="69" t="e">
        <f t="shared" si="49"/>
        <v>#REF!</v>
      </c>
      <c r="P69" s="172" t="e">
        <f t="shared" si="50"/>
        <v>#REF!</v>
      </c>
      <c r="Q69" s="171" t="e">
        <f t="shared" si="51"/>
        <v>#REF!</v>
      </c>
    </row>
    <row r="70" spans="1:17" x14ac:dyDescent="0.25">
      <c r="A70" s="66" t="s">
        <v>45</v>
      </c>
      <c r="B70" s="64">
        <v>1</v>
      </c>
      <c r="C70" s="92" t="e">
        <f>'UBS V Guilherme'!#REF!</f>
        <v>#REF!</v>
      </c>
      <c r="D70" s="19" t="e">
        <f t="shared" si="43"/>
        <v>#REF!</v>
      </c>
      <c r="E70" s="92" t="e">
        <f>'UBS V Guilherme'!#REF!</f>
        <v>#REF!</v>
      </c>
      <c r="F70" s="19" t="e">
        <f t="shared" si="44"/>
        <v>#REF!</v>
      </c>
      <c r="G70" s="92" t="e">
        <f>'UBS V Guilherme'!#REF!</f>
        <v>#REF!</v>
      </c>
      <c r="H70" s="19" t="e">
        <f t="shared" si="45"/>
        <v>#REF!</v>
      </c>
      <c r="I70" s="92" t="e">
        <f>'UBS V Guilherme'!#REF!</f>
        <v>#REF!</v>
      </c>
      <c r="J70" s="19" t="e">
        <f t="shared" si="46"/>
        <v>#REF!</v>
      </c>
      <c r="K70" s="92" t="e">
        <f>'UBS V Guilherme'!#REF!</f>
        <v>#REF!</v>
      </c>
      <c r="L70" s="19" t="e">
        <f t="shared" si="47"/>
        <v>#REF!</v>
      </c>
      <c r="M70" s="92" t="e">
        <f>'UBS V Guilherme'!#REF!</f>
        <v>#REF!</v>
      </c>
      <c r="N70" s="19" t="e">
        <f t="shared" si="48"/>
        <v>#REF!</v>
      </c>
      <c r="O70" s="69" t="e">
        <f t="shared" si="49"/>
        <v>#REF!</v>
      </c>
      <c r="P70" s="172" t="e">
        <f t="shared" si="50"/>
        <v>#REF!</v>
      </c>
      <c r="Q70" s="171" t="e">
        <f t="shared" si="51"/>
        <v>#REF!</v>
      </c>
    </row>
    <row r="71" spans="1:17" ht="15.75" thickBot="1" x14ac:dyDescent="0.3">
      <c r="A71" s="55" t="s">
        <v>34</v>
      </c>
      <c r="B71" s="79" t="e">
        <f>'UBS V Guilherme'!#REF!</f>
        <v>#REF!</v>
      </c>
      <c r="C71" s="101" t="e">
        <f>'UBS V Guilherme'!#REF!</f>
        <v>#REF!</v>
      </c>
      <c r="D71" s="57" t="e">
        <f t="shared" si="43"/>
        <v>#REF!</v>
      </c>
      <c r="E71" s="101" t="e">
        <f>'UBS V Guilherme'!#REF!</f>
        <v>#REF!</v>
      </c>
      <c r="F71" s="57" t="e">
        <f t="shared" si="44"/>
        <v>#REF!</v>
      </c>
      <c r="G71" s="101" t="e">
        <f>'UBS V Guilherme'!#REF!</f>
        <v>#REF!</v>
      </c>
      <c r="H71" s="57" t="e">
        <f t="shared" si="45"/>
        <v>#REF!</v>
      </c>
      <c r="I71" s="101" t="e">
        <f>'UBS V Guilherme'!#REF!</f>
        <v>#REF!</v>
      </c>
      <c r="J71" s="57" t="e">
        <f t="shared" si="46"/>
        <v>#REF!</v>
      </c>
      <c r="K71" s="101" t="e">
        <f>'UBS V Guilherme'!#REF!</f>
        <v>#REF!</v>
      </c>
      <c r="L71" s="57" t="e">
        <f t="shared" si="47"/>
        <v>#REF!</v>
      </c>
      <c r="M71" s="101" t="e">
        <f>'UBS V Guilherme'!#REF!</f>
        <v>#REF!</v>
      </c>
      <c r="N71" s="57" t="e">
        <f t="shared" si="48"/>
        <v>#REF!</v>
      </c>
      <c r="O71" s="247" t="e">
        <f t="shared" si="49"/>
        <v>#REF!</v>
      </c>
      <c r="P71" s="163" t="e">
        <f t="shared" si="50"/>
        <v>#REF!</v>
      </c>
      <c r="Q71" s="256" t="e">
        <f t="shared" si="51"/>
        <v>#REF!</v>
      </c>
    </row>
    <row r="72" spans="1:17" ht="15.75" thickBot="1" x14ac:dyDescent="0.3">
      <c r="A72" s="333" t="s">
        <v>7</v>
      </c>
      <c r="B72" s="335" t="e">
        <f>SUM(B63:B71)</f>
        <v>#REF!</v>
      </c>
      <c r="C72" s="337" t="e">
        <f>SUM(C63:C71)</f>
        <v>#REF!</v>
      </c>
      <c r="D72" s="361" t="e">
        <f t="shared" si="43"/>
        <v>#REF!</v>
      </c>
      <c r="E72" s="337" t="e">
        <f>SUM(E63:E71)</f>
        <v>#REF!</v>
      </c>
      <c r="F72" s="361" t="e">
        <f t="shared" si="44"/>
        <v>#REF!</v>
      </c>
      <c r="G72" s="337" t="e">
        <f>SUM(G63:G71)</f>
        <v>#REF!</v>
      </c>
      <c r="H72" s="361" t="e">
        <f t="shared" si="45"/>
        <v>#REF!</v>
      </c>
      <c r="I72" s="337" t="e">
        <f>SUM(I63:I71)</f>
        <v>#REF!</v>
      </c>
      <c r="J72" s="361" t="e">
        <f t="shared" si="46"/>
        <v>#REF!</v>
      </c>
      <c r="K72" s="337" t="e">
        <f t="shared" ref="K72" si="52">SUM(K63:K71)</f>
        <v>#REF!</v>
      </c>
      <c r="L72" s="361" t="e">
        <f t="shared" si="47"/>
        <v>#REF!</v>
      </c>
      <c r="M72" s="337" t="e">
        <f t="shared" ref="M72" si="53">SUM(M63:M71)</f>
        <v>#REF!</v>
      </c>
      <c r="N72" s="361" t="e">
        <f t="shared" si="48"/>
        <v>#REF!</v>
      </c>
      <c r="O72" s="339" t="e">
        <f t="shared" si="49"/>
        <v>#REF!</v>
      </c>
      <c r="P72" s="362" t="e">
        <f t="shared" si="50"/>
        <v>#REF!</v>
      </c>
      <c r="Q72" s="337" t="e">
        <f t="shared" si="51"/>
        <v>#REF!</v>
      </c>
    </row>
    <row r="74" spans="1:17" ht="15.75" x14ac:dyDescent="0.25">
      <c r="A74" s="1000" t="s">
        <v>268</v>
      </c>
      <c r="B74" s="1001"/>
      <c r="C74" s="1001"/>
      <c r="D74" s="1001"/>
      <c r="E74" s="1001"/>
      <c r="F74" s="1001"/>
      <c r="G74" s="1001"/>
      <c r="H74" s="1001"/>
      <c r="I74" s="1001"/>
      <c r="J74" s="1001"/>
      <c r="K74" s="1001"/>
      <c r="L74" s="1001"/>
      <c r="M74" s="1001"/>
      <c r="N74" s="1001"/>
      <c r="O74" s="1001"/>
      <c r="P74" s="1001"/>
      <c r="Q74" s="1001"/>
    </row>
    <row r="75" spans="1:17" ht="36.75" thickBot="1" x14ac:dyDescent="0.3">
      <c r="A75" s="74" t="s">
        <v>14</v>
      </c>
      <c r="B75" s="90" t="s">
        <v>165</v>
      </c>
      <c r="C75" s="207" t="s">
        <v>2</v>
      </c>
      <c r="D75" s="208" t="s">
        <v>1</v>
      </c>
      <c r="E75" s="207" t="s">
        <v>3</v>
      </c>
      <c r="F75" s="208" t="s">
        <v>1</v>
      </c>
      <c r="G75" s="207" t="s">
        <v>4</v>
      </c>
      <c r="H75" s="208" t="s">
        <v>1</v>
      </c>
      <c r="I75" s="207" t="s">
        <v>5</v>
      </c>
      <c r="J75" s="208" t="s">
        <v>1</v>
      </c>
      <c r="K75" s="209" t="s">
        <v>190</v>
      </c>
      <c r="L75" s="210" t="s">
        <v>1</v>
      </c>
      <c r="M75" s="209" t="s">
        <v>191</v>
      </c>
      <c r="N75" s="210" t="s">
        <v>1</v>
      </c>
      <c r="O75" s="237" t="s">
        <v>193</v>
      </c>
      <c r="P75" s="238" t="s">
        <v>192</v>
      </c>
      <c r="Q75" s="209" t="s">
        <v>6</v>
      </c>
    </row>
    <row r="76" spans="1:17" ht="15.75" thickTop="1" x14ac:dyDescent="0.25">
      <c r="A76" s="26" t="s">
        <v>91</v>
      </c>
      <c r="B76" s="76" t="e">
        <f>'CEO II VG'!#REF!</f>
        <v>#REF!</v>
      </c>
      <c r="C76" s="91" t="e">
        <f>'CEO II VG'!#REF!</f>
        <v>#REF!</v>
      </c>
      <c r="D76" s="18" t="e">
        <f>C76/$B76</f>
        <v>#REF!</v>
      </c>
      <c r="E76" s="91" t="e">
        <f>'CEO II VG'!#REF!</f>
        <v>#REF!</v>
      </c>
      <c r="F76" s="18" t="e">
        <f>E76/$B76</f>
        <v>#REF!</v>
      </c>
      <c r="G76" s="91" t="e">
        <f>'CEO II VG'!#REF!</f>
        <v>#REF!</v>
      </c>
      <c r="H76" s="18" t="e">
        <f t="shared" ref="H76:H84" si="54">G76/$B76</f>
        <v>#REF!</v>
      </c>
      <c r="I76" s="91" t="e">
        <f>'CEO II VG'!#REF!</f>
        <v>#REF!</v>
      </c>
      <c r="J76" s="18" t="e">
        <f t="shared" ref="J76:J84" si="55">I76/$B76</f>
        <v>#REF!</v>
      </c>
      <c r="K76" s="91" t="e">
        <f>'CEO II VG'!#REF!</f>
        <v>#REF!</v>
      </c>
      <c r="L76" s="18" t="e">
        <f t="shared" ref="L76:L84" si="56">K76/$B76</f>
        <v>#REF!</v>
      </c>
      <c r="M76" s="91" t="e">
        <f>'CEO II VG'!#REF!</f>
        <v>#REF!</v>
      </c>
      <c r="N76" s="18" t="e">
        <f t="shared" ref="N76:N84" si="57">M76/$B76</f>
        <v>#REF!</v>
      </c>
      <c r="O76" s="227" t="e">
        <f t="shared" ref="O76:O84" si="58">SUM(I76,K76,M76)</f>
        <v>#REF!</v>
      </c>
      <c r="P76" s="102" t="e">
        <f t="shared" ref="P76:P84" si="59">O76/($B76*3)</f>
        <v>#REF!</v>
      </c>
      <c r="Q76" s="230" t="e">
        <f t="shared" ref="Q76:Q84" si="60">SUM(C76,E76,G76,I76,K76,M76)</f>
        <v>#REF!</v>
      </c>
    </row>
    <row r="77" spans="1:17" ht="24" x14ac:dyDescent="0.25">
      <c r="A77" s="105" t="s">
        <v>163</v>
      </c>
      <c r="B77" s="78" t="e">
        <f>'CEO II VG'!#REF!</f>
        <v>#REF!</v>
      </c>
      <c r="C77" s="92" t="e">
        <f>'CEO II VG'!#REF!</f>
        <v>#REF!</v>
      </c>
      <c r="D77" s="103" t="e">
        <f t="shared" ref="D77:D84" si="61">C77/$B77</f>
        <v>#REF!</v>
      </c>
      <c r="E77" s="92" t="e">
        <f>'CEO II VG'!#REF!</f>
        <v>#REF!</v>
      </c>
      <c r="F77" s="103" t="e">
        <f t="shared" ref="F77:F84" si="62">E77/$B77</f>
        <v>#REF!</v>
      </c>
      <c r="G77" s="92" t="e">
        <f>'CEO II VG'!#REF!</f>
        <v>#REF!</v>
      </c>
      <c r="H77" s="103" t="e">
        <f t="shared" si="54"/>
        <v>#REF!</v>
      </c>
      <c r="I77" s="92" t="e">
        <f>'CEO II VG'!#REF!</f>
        <v>#REF!</v>
      </c>
      <c r="J77" s="103" t="e">
        <f t="shared" si="55"/>
        <v>#REF!</v>
      </c>
      <c r="K77" s="92" t="e">
        <f>'CEO II VG'!#REF!</f>
        <v>#REF!</v>
      </c>
      <c r="L77" s="103" t="e">
        <f t="shared" si="56"/>
        <v>#REF!</v>
      </c>
      <c r="M77" s="92" t="e">
        <f>'CEO II VG'!#REF!</f>
        <v>#REF!</v>
      </c>
      <c r="N77" s="103" t="e">
        <f t="shared" si="57"/>
        <v>#REF!</v>
      </c>
      <c r="O77" s="239" t="e">
        <f t="shared" si="58"/>
        <v>#REF!</v>
      </c>
      <c r="P77" s="104" t="e">
        <f t="shared" si="59"/>
        <v>#REF!</v>
      </c>
      <c r="Q77" s="229" t="e">
        <f t="shared" si="60"/>
        <v>#REF!</v>
      </c>
    </row>
    <row r="78" spans="1:17" x14ac:dyDescent="0.25">
      <c r="A78" s="105" t="s">
        <v>92</v>
      </c>
      <c r="B78" s="78" t="e">
        <f>'CEO II VG'!#REF!</f>
        <v>#REF!</v>
      </c>
      <c r="C78" s="92" t="e">
        <f>'CEO II VG'!#REF!</f>
        <v>#REF!</v>
      </c>
      <c r="D78" s="103" t="e">
        <f t="shared" si="61"/>
        <v>#REF!</v>
      </c>
      <c r="E78" s="92" t="e">
        <f>'CEO II VG'!#REF!</f>
        <v>#REF!</v>
      </c>
      <c r="F78" s="103" t="e">
        <f t="shared" si="62"/>
        <v>#REF!</v>
      </c>
      <c r="G78" s="92" t="e">
        <f>'CEO II VG'!#REF!</f>
        <v>#REF!</v>
      </c>
      <c r="H78" s="103" t="e">
        <f t="shared" si="54"/>
        <v>#REF!</v>
      </c>
      <c r="I78" s="92" t="e">
        <f>'CEO II VG'!#REF!</f>
        <v>#REF!</v>
      </c>
      <c r="J78" s="103" t="e">
        <f t="shared" si="55"/>
        <v>#REF!</v>
      </c>
      <c r="K78" s="92" t="e">
        <f>'CEO II VG'!#REF!</f>
        <v>#REF!</v>
      </c>
      <c r="L78" s="103" t="e">
        <f t="shared" si="56"/>
        <v>#REF!</v>
      </c>
      <c r="M78" s="92" t="e">
        <f>'CEO II VG'!#REF!</f>
        <v>#REF!</v>
      </c>
      <c r="N78" s="103" t="e">
        <f t="shared" si="57"/>
        <v>#REF!</v>
      </c>
      <c r="O78" s="239" t="e">
        <f t="shared" si="58"/>
        <v>#REF!</v>
      </c>
      <c r="P78" s="104" t="e">
        <f t="shared" si="59"/>
        <v>#REF!</v>
      </c>
      <c r="Q78" s="229" t="e">
        <f t="shared" si="60"/>
        <v>#REF!</v>
      </c>
    </row>
    <row r="79" spans="1:17" x14ac:dyDescent="0.25">
      <c r="A79" s="105" t="s">
        <v>93</v>
      </c>
      <c r="B79" s="78" t="e">
        <f>'CEO II VG'!#REF!</f>
        <v>#REF!</v>
      </c>
      <c r="C79" s="92" t="e">
        <f>'CEO II VG'!#REF!</f>
        <v>#REF!</v>
      </c>
      <c r="D79" s="103" t="e">
        <f t="shared" si="61"/>
        <v>#REF!</v>
      </c>
      <c r="E79" s="92" t="e">
        <f>'CEO II VG'!#REF!</f>
        <v>#REF!</v>
      </c>
      <c r="F79" s="103" t="e">
        <f t="shared" si="62"/>
        <v>#REF!</v>
      </c>
      <c r="G79" s="92" t="e">
        <f>'CEO II VG'!#REF!</f>
        <v>#REF!</v>
      </c>
      <c r="H79" s="103" t="e">
        <f t="shared" si="54"/>
        <v>#REF!</v>
      </c>
      <c r="I79" s="92" t="e">
        <f>'CEO II VG'!#REF!</f>
        <v>#REF!</v>
      </c>
      <c r="J79" s="103" t="e">
        <f t="shared" si="55"/>
        <v>#REF!</v>
      </c>
      <c r="K79" s="92" t="e">
        <f>'CEO II VG'!#REF!</f>
        <v>#REF!</v>
      </c>
      <c r="L79" s="103" t="e">
        <f t="shared" si="56"/>
        <v>#REF!</v>
      </c>
      <c r="M79" s="92" t="e">
        <f>'CEO II VG'!#REF!</f>
        <v>#REF!</v>
      </c>
      <c r="N79" s="103" t="e">
        <f t="shared" si="57"/>
        <v>#REF!</v>
      </c>
      <c r="O79" s="239" t="e">
        <f t="shared" si="58"/>
        <v>#REF!</v>
      </c>
      <c r="P79" s="104" t="e">
        <f t="shared" si="59"/>
        <v>#REF!</v>
      </c>
      <c r="Q79" s="229" t="e">
        <f t="shared" si="60"/>
        <v>#REF!</v>
      </c>
    </row>
    <row r="80" spans="1:17" x14ac:dyDescent="0.25">
      <c r="A80" s="105" t="s">
        <v>60</v>
      </c>
      <c r="B80" s="78" t="e">
        <f>'CEO II VG'!#REF!</f>
        <v>#REF!</v>
      </c>
      <c r="C80" s="92" t="e">
        <f>'CEO II VG'!#REF!</f>
        <v>#REF!</v>
      </c>
      <c r="D80" s="103" t="e">
        <f t="shared" si="61"/>
        <v>#REF!</v>
      </c>
      <c r="E80" s="92" t="e">
        <f>'CEO II VG'!#REF!</f>
        <v>#REF!</v>
      </c>
      <c r="F80" s="103" t="e">
        <f t="shared" si="62"/>
        <v>#REF!</v>
      </c>
      <c r="G80" s="92" t="e">
        <f>'CEO II VG'!#REF!</f>
        <v>#REF!</v>
      </c>
      <c r="H80" s="103" t="e">
        <f t="shared" si="54"/>
        <v>#REF!</v>
      </c>
      <c r="I80" s="92" t="e">
        <f>'CEO II VG'!#REF!</f>
        <v>#REF!</v>
      </c>
      <c r="J80" s="103" t="e">
        <f t="shared" si="55"/>
        <v>#REF!</v>
      </c>
      <c r="K80" s="92" t="e">
        <f>'CEO II VG'!#REF!</f>
        <v>#REF!</v>
      </c>
      <c r="L80" s="103" t="e">
        <f t="shared" si="56"/>
        <v>#REF!</v>
      </c>
      <c r="M80" s="92" t="e">
        <f>'CEO II VG'!#REF!</f>
        <v>#REF!</v>
      </c>
      <c r="N80" s="103" t="e">
        <f t="shared" si="57"/>
        <v>#REF!</v>
      </c>
      <c r="O80" s="239" t="e">
        <f t="shared" si="58"/>
        <v>#REF!</v>
      </c>
      <c r="P80" s="104" t="e">
        <f t="shared" si="59"/>
        <v>#REF!</v>
      </c>
      <c r="Q80" s="229" t="e">
        <f t="shared" si="60"/>
        <v>#REF!</v>
      </c>
    </row>
    <row r="81" spans="1:17" x14ac:dyDescent="0.25">
      <c r="A81" s="105" t="s">
        <v>94</v>
      </c>
      <c r="B81" s="78" t="e">
        <f>'CEO II VG'!#REF!</f>
        <v>#REF!</v>
      </c>
      <c r="C81" s="92" t="e">
        <f>'CEO II VG'!#REF!</f>
        <v>#REF!</v>
      </c>
      <c r="D81" s="103" t="e">
        <f t="shared" si="61"/>
        <v>#REF!</v>
      </c>
      <c r="E81" s="92" t="e">
        <f>'CEO II VG'!#REF!</f>
        <v>#REF!</v>
      </c>
      <c r="F81" s="103" t="e">
        <f t="shared" si="62"/>
        <v>#REF!</v>
      </c>
      <c r="G81" s="92" t="e">
        <f>'CEO II VG'!#REF!</f>
        <v>#REF!</v>
      </c>
      <c r="H81" s="103" t="e">
        <f t="shared" si="54"/>
        <v>#REF!</v>
      </c>
      <c r="I81" s="92" t="e">
        <f>'CEO II VG'!#REF!</f>
        <v>#REF!</v>
      </c>
      <c r="J81" s="103" t="e">
        <f t="shared" si="55"/>
        <v>#REF!</v>
      </c>
      <c r="K81" s="92" t="e">
        <f>'CEO II VG'!#REF!</f>
        <v>#REF!</v>
      </c>
      <c r="L81" s="103" t="e">
        <f t="shared" si="56"/>
        <v>#REF!</v>
      </c>
      <c r="M81" s="92" t="e">
        <f>'CEO II VG'!#REF!</f>
        <v>#REF!</v>
      </c>
      <c r="N81" s="103" t="e">
        <f t="shared" si="57"/>
        <v>#REF!</v>
      </c>
      <c r="O81" s="239" t="e">
        <f t="shared" si="58"/>
        <v>#REF!</v>
      </c>
      <c r="P81" s="104" t="e">
        <f t="shared" si="59"/>
        <v>#REF!</v>
      </c>
      <c r="Q81" s="229" t="e">
        <f t="shared" si="60"/>
        <v>#REF!</v>
      </c>
    </row>
    <row r="82" spans="1:17" ht="24" x14ac:dyDescent="0.25">
      <c r="A82" s="105" t="s">
        <v>95</v>
      </c>
      <c r="B82" s="78" t="e">
        <f>'CEO II VG'!#REF!</f>
        <v>#REF!</v>
      </c>
      <c r="C82" s="92" t="e">
        <f>'CEO II VG'!#REF!</f>
        <v>#REF!</v>
      </c>
      <c r="D82" s="103" t="e">
        <f t="shared" si="61"/>
        <v>#REF!</v>
      </c>
      <c r="E82" s="92" t="e">
        <f>'CEO II VG'!#REF!</f>
        <v>#REF!</v>
      </c>
      <c r="F82" s="103" t="e">
        <f t="shared" si="62"/>
        <v>#REF!</v>
      </c>
      <c r="G82" s="92" t="e">
        <f>'CEO II VG'!#REF!</f>
        <v>#REF!</v>
      </c>
      <c r="H82" s="103" t="e">
        <f t="shared" si="54"/>
        <v>#REF!</v>
      </c>
      <c r="I82" s="92" t="e">
        <f>'CEO II VG'!#REF!</f>
        <v>#REF!</v>
      </c>
      <c r="J82" s="103" t="e">
        <f t="shared" si="55"/>
        <v>#REF!</v>
      </c>
      <c r="K82" s="92" t="e">
        <f>'CEO II VG'!#REF!</f>
        <v>#REF!</v>
      </c>
      <c r="L82" s="103" t="e">
        <f t="shared" si="56"/>
        <v>#REF!</v>
      </c>
      <c r="M82" s="92" t="e">
        <f>'CEO II VG'!#REF!</f>
        <v>#REF!</v>
      </c>
      <c r="N82" s="103" t="e">
        <f t="shared" si="57"/>
        <v>#REF!</v>
      </c>
      <c r="O82" s="239" t="e">
        <f t="shared" si="58"/>
        <v>#REF!</v>
      </c>
      <c r="P82" s="104" t="e">
        <f t="shared" si="59"/>
        <v>#REF!</v>
      </c>
      <c r="Q82" s="229" t="e">
        <f t="shared" si="60"/>
        <v>#REF!</v>
      </c>
    </row>
    <row r="83" spans="1:17" ht="24.75" thickBot="1" x14ac:dyDescent="0.3">
      <c r="A83" s="106" t="s">
        <v>59</v>
      </c>
      <c r="B83" s="145" t="e">
        <f>'CEO II VG'!#REF!</f>
        <v>#REF!</v>
      </c>
      <c r="C83" s="97" t="e">
        <f>'CEO II VG'!#REF!</f>
        <v>#REF!</v>
      </c>
      <c r="D83" s="107" t="e">
        <f t="shared" si="61"/>
        <v>#REF!</v>
      </c>
      <c r="E83" s="97" t="e">
        <f>'CEO II VG'!#REF!</f>
        <v>#REF!</v>
      </c>
      <c r="F83" s="107" t="e">
        <f t="shared" si="62"/>
        <v>#REF!</v>
      </c>
      <c r="G83" s="97" t="e">
        <f>'CEO II VG'!#REF!</f>
        <v>#REF!</v>
      </c>
      <c r="H83" s="107" t="e">
        <f t="shared" si="54"/>
        <v>#REF!</v>
      </c>
      <c r="I83" s="97" t="e">
        <f>'CEO II VG'!#REF!</f>
        <v>#REF!</v>
      </c>
      <c r="J83" s="107" t="e">
        <f t="shared" si="55"/>
        <v>#REF!</v>
      </c>
      <c r="K83" s="97" t="e">
        <f>'CEO II VG'!#REF!</f>
        <v>#REF!</v>
      </c>
      <c r="L83" s="107" t="e">
        <f t="shared" si="56"/>
        <v>#REF!</v>
      </c>
      <c r="M83" s="97" t="e">
        <f>'CEO II VG'!#REF!</f>
        <v>#REF!</v>
      </c>
      <c r="N83" s="107" t="e">
        <f t="shared" si="57"/>
        <v>#REF!</v>
      </c>
      <c r="O83" s="240" t="e">
        <f t="shared" si="58"/>
        <v>#REF!</v>
      </c>
      <c r="P83" s="108" t="e">
        <f t="shared" si="59"/>
        <v>#REF!</v>
      </c>
      <c r="Q83" s="231" t="e">
        <f t="shared" si="60"/>
        <v>#REF!</v>
      </c>
    </row>
    <row r="84" spans="1:17" ht="15.75" thickBot="1" x14ac:dyDescent="0.3">
      <c r="A84" s="5" t="s">
        <v>7</v>
      </c>
      <c r="B84" s="6" t="e">
        <f>SUM(B76:B83)</f>
        <v>#REF!</v>
      </c>
      <c r="C84" s="7" t="e">
        <f>SUM(C76:C83)</f>
        <v>#REF!</v>
      </c>
      <c r="D84" s="21" t="e">
        <f t="shared" si="61"/>
        <v>#REF!</v>
      </c>
      <c r="E84" s="7" t="e">
        <f>SUM(E76:E83)</f>
        <v>#REF!</v>
      </c>
      <c r="F84" s="21" t="e">
        <f t="shared" si="62"/>
        <v>#REF!</v>
      </c>
      <c r="G84" s="7" t="e">
        <f>SUM(G76:G83)</f>
        <v>#REF!</v>
      </c>
      <c r="H84" s="21" t="e">
        <f t="shared" si="54"/>
        <v>#REF!</v>
      </c>
      <c r="I84" s="7" t="e">
        <f>SUM(I76:I83)</f>
        <v>#REF!</v>
      </c>
      <c r="J84" s="21" t="e">
        <f t="shared" si="55"/>
        <v>#REF!</v>
      </c>
      <c r="K84" s="7" t="e">
        <f t="shared" ref="K84" si="63">SUM(K76:K83)</f>
        <v>#REF!</v>
      </c>
      <c r="L84" s="21" t="e">
        <f t="shared" si="56"/>
        <v>#REF!</v>
      </c>
      <c r="M84" s="7" t="e">
        <f t="shared" ref="M84" si="64">SUM(M76:M83)</f>
        <v>#REF!</v>
      </c>
      <c r="N84" s="21" t="e">
        <f t="shared" si="57"/>
        <v>#REF!</v>
      </c>
      <c r="O84" s="71" t="e">
        <f t="shared" si="58"/>
        <v>#REF!</v>
      </c>
      <c r="P84" s="72" t="e">
        <f t="shared" si="59"/>
        <v>#REF!</v>
      </c>
      <c r="Q84" s="7" t="e">
        <f t="shared" si="60"/>
        <v>#REF!</v>
      </c>
    </row>
    <row r="86" spans="1:17" ht="15.75" x14ac:dyDescent="0.25">
      <c r="A86" s="1000" t="s">
        <v>270</v>
      </c>
      <c r="B86" s="1001"/>
      <c r="C86" s="1001"/>
      <c r="D86" s="1001"/>
      <c r="E86" s="1001"/>
      <c r="F86" s="1001"/>
      <c r="G86" s="1001"/>
      <c r="H86" s="1001"/>
      <c r="I86" s="1001"/>
      <c r="J86" s="1001"/>
      <c r="K86" s="1001"/>
      <c r="L86" s="1001"/>
      <c r="M86" s="1001"/>
      <c r="N86" s="1001"/>
      <c r="O86" s="1001"/>
      <c r="P86" s="1001"/>
      <c r="Q86" s="1001"/>
    </row>
    <row r="87" spans="1:17" ht="36.75" thickBot="1" x14ac:dyDescent="0.3">
      <c r="A87" s="74" t="s">
        <v>14</v>
      </c>
      <c r="B87" s="90" t="s">
        <v>165</v>
      </c>
      <c r="C87" s="207" t="s">
        <v>2</v>
      </c>
      <c r="D87" s="208" t="s">
        <v>1</v>
      </c>
      <c r="E87" s="207" t="s">
        <v>3</v>
      </c>
      <c r="F87" s="208" t="s">
        <v>1</v>
      </c>
      <c r="G87" s="207" t="s">
        <v>4</v>
      </c>
      <c r="H87" s="208" t="s">
        <v>1</v>
      </c>
      <c r="I87" s="207" t="s">
        <v>5</v>
      </c>
      <c r="J87" s="208" t="s">
        <v>1</v>
      </c>
      <c r="K87" s="209" t="s">
        <v>190</v>
      </c>
      <c r="L87" s="210" t="s">
        <v>1</v>
      </c>
      <c r="M87" s="209" t="s">
        <v>191</v>
      </c>
      <c r="N87" s="210" t="s">
        <v>1</v>
      </c>
      <c r="O87" s="237" t="s">
        <v>193</v>
      </c>
      <c r="P87" s="238" t="s">
        <v>192</v>
      </c>
      <c r="Q87" s="209" t="s">
        <v>6</v>
      </c>
    </row>
    <row r="88" spans="1:17" ht="15.75" thickTop="1" x14ac:dyDescent="0.25">
      <c r="A88" s="77" t="s">
        <v>33</v>
      </c>
      <c r="B88" s="63" t="e">
        <f>'AMA_UBS V Medeiros'!#REF!</f>
        <v>#REF!</v>
      </c>
      <c r="C88" s="91" t="e">
        <f>'AMA_UBS V Medeiros'!#REF!</f>
        <v>#REF!</v>
      </c>
      <c r="D88" s="18" t="e">
        <f t="shared" ref="D88:D99" si="65">C88/$B88</f>
        <v>#REF!</v>
      </c>
      <c r="E88" s="91" t="e">
        <f>'AMA_UBS V Medeiros'!#REF!</f>
        <v>#REF!</v>
      </c>
      <c r="F88" s="18" t="e">
        <f t="shared" ref="F88:F99" si="66">E88/$B88</f>
        <v>#REF!</v>
      </c>
      <c r="G88" s="91" t="e">
        <f>'AMA_UBS V Medeiros'!#REF!</f>
        <v>#REF!</v>
      </c>
      <c r="H88" s="18" t="e">
        <f t="shared" ref="H88:H99" si="67">G88/$B88</f>
        <v>#REF!</v>
      </c>
      <c r="I88" s="91" t="e">
        <f>'AMA_UBS V Medeiros'!#REF!</f>
        <v>#REF!</v>
      </c>
      <c r="J88" s="18" t="e">
        <f t="shared" ref="J88:J99" si="68">I88/$B88</f>
        <v>#REF!</v>
      </c>
      <c r="K88" s="91" t="e">
        <f>'AMA_UBS V Medeiros'!#REF!</f>
        <v>#REF!</v>
      </c>
      <c r="L88" s="18" t="e">
        <f t="shared" ref="L88:L99" si="69">K88/$B88</f>
        <v>#REF!</v>
      </c>
      <c r="M88" s="91" t="e">
        <f>'AMA_UBS V Medeiros'!#REF!</f>
        <v>#REF!</v>
      </c>
      <c r="N88" s="18" t="e">
        <f t="shared" ref="N88:N99" si="70">M88/$B88</f>
        <v>#REF!</v>
      </c>
      <c r="O88" s="227" t="e">
        <f t="shared" ref="O88:O99" si="71">SUM(I88,K88,M88)</f>
        <v>#REF!</v>
      </c>
      <c r="P88" s="102" t="e">
        <f t="shared" ref="P88:P99" si="72">O88/($B88*3)</f>
        <v>#REF!</v>
      </c>
      <c r="Q88" s="230" t="e">
        <f t="shared" ref="Q88:Q99" si="73">SUM(C88,E88,G88,I88,K88,M88)</f>
        <v>#REF!</v>
      </c>
    </row>
    <row r="89" spans="1:17" x14ac:dyDescent="0.25">
      <c r="A89" s="77" t="s">
        <v>20</v>
      </c>
      <c r="B89" s="109" t="e">
        <f>'AMA_UBS V Medeiros'!#REF!</f>
        <v>#REF!</v>
      </c>
      <c r="C89" s="92" t="e">
        <f>'AMA_UBS V Medeiros'!#REF!</f>
        <v>#REF!</v>
      </c>
      <c r="D89" s="103" t="e">
        <f t="shared" si="65"/>
        <v>#REF!</v>
      </c>
      <c r="E89" s="92" t="e">
        <f>'AMA_UBS V Medeiros'!#REF!</f>
        <v>#REF!</v>
      </c>
      <c r="F89" s="103" t="e">
        <f t="shared" si="66"/>
        <v>#REF!</v>
      </c>
      <c r="G89" s="92" t="e">
        <f>'AMA_UBS V Medeiros'!#REF!</f>
        <v>#REF!</v>
      </c>
      <c r="H89" s="103" t="e">
        <f t="shared" si="67"/>
        <v>#REF!</v>
      </c>
      <c r="I89" s="92" t="e">
        <f>'AMA_UBS V Medeiros'!#REF!</f>
        <v>#REF!</v>
      </c>
      <c r="J89" s="103" t="e">
        <f t="shared" si="68"/>
        <v>#REF!</v>
      </c>
      <c r="K89" s="92" t="e">
        <f>'AMA_UBS V Medeiros'!#REF!</f>
        <v>#REF!</v>
      </c>
      <c r="L89" s="103" t="e">
        <f t="shared" si="69"/>
        <v>#REF!</v>
      </c>
      <c r="M89" s="92" t="e">
        <f>'AMA_UBS V Medeiros'!#REF!</f>
        <v>#REF!</v>
      </c>
      <c r="N89" s="103" t="e">
        <f t="shared" si="70"/>
        <v>#REF!</v>
      </c>
      <c r="O89" s="239" t="e">
        <f t="shared" si="71"/>
        <v>#REF!</v>
      </c>
      <c r="P89" s="104" t="e">
        <f t="shared" si="72"/>
        <v>#REF!</v>
      </c>
      <c r="Q89" s="229" t="e">
        <f t="shared" si="73"/>
        <v>#REF!</v>
      </c>
    </row>
    <row r="90" spans="1:17" x14ac:dyDescent="0.25">
      <c r="A90" s="77" t="s">
        <v>21</v>
      </c>
      <c r="B90" s="64" t="e">
        <f>'AMA_UBS V Medeiros'!#REF!</f>
        <v>#REF!</v>
      </c>
      <c r="C90" s="92" t="e">
        <f>'AMA_UBS V Medeiros'!#REF!</f>
        <v>#REF!</v>
      </c>
      <c r="D90" s="103" t="e">
        <f t="shared" si="65"/>
        <v>#REF!</v>
      </c>
      <c r="E90" s="92" t="e">
        <f>'AMA_UBS V Medeiros'!#REF!</f>
        <v>#REF!</v>
      </c>
      <c r="F90" s="103" t="e">
        <f t="shared" si="66"/>
        <v>#REF!</v>
      </c>
      <c r="G90" s="92" t="e">
        <f>'AMA_UBS V Medeiros'!#REF!</f>
        <v>#REF!</v>
      </c>
      <c r="H90" s="103" t="e">
        <f t="shared" si="67"/>
        <v>#REF!</v>
      </c>
      <c r="I90" s="92" t="e">
        <f>'AMA_UBS V Medeiros'!#REF!</f>
        <v>#REF!</v>
      </c>
      <c r="J90" s="103" t="e">
        <f t="shared" si="68"/>
        <v>#REF!</v>
      </c>
      <c r="K90" s="92" t="e">
        <f>'AMA_UBS V Medeiros'!#REF!</f>
        <v>#REF!</v>
      </c>
      <c r="L90" s="103" t="e">
        <f t="shared" si="69"/>
        <v>#REF!</v>
      </c>
      <c r="M90" s="92" t="e">
        <f>'AMA_UBS V Medeiros'!#REF!</f>
        <v>#REF!</v>
      </c>
      <c r="N90" s="103" t="e">
        <f t="shared" si="70"/>
        <v>#REF!</v>
      </c>
      <c r="O90" s="239" t="e">
        <f t="shared" si="71"/>
        <v>#REF!</v>
      </c>
      <c r="P90" s="104" t="e">
        <f t="shared" si="72"/>
        <v>#REF!</v>
      </c>
      <c r="Q90" s="229" t="e">
        <f t="shared" si="73"/>
        <v>#REF!</v>
      </c>
    </row>
    <row r="91" spans="1:17" x14ac:dyDescent="0.25">
      <c r="A91" s="77" t="s">
        <v>22</v>
      </c>
      <c r="B91" s="73" t="e">
        <f>'AMA_UBS V Medeiros'!#REF!</f>
        <v>#REF!</v>
      </c>
      <c r="C91" s="92" t="e">
        <f>'AMA_UBS V Medeiros'!#REF!</f>
        <v>#REF!</v>
      </c>
      <c r="D91" s="103" t="e">
        <f t="shared" si="65"/>
        <v>#REF!</v>
      </c>
      <c r="E91" s="92" t="e">
        <f>'AMA_UBS V Medeiros'!#REF!</f>
        <v>#REF!</v>
      </c>
      <c r="F91" s="103" t="e">
        <f t="shared" si="66"/>
        <v>#REF!</v>
      </c>
      <c r="G91" s="92" t="e">
        <f>'AMA_UBS V Medeiros'!#REF!</f>
        <v>#REF!</v>
      </c>
      <c r="H91" s="103" t="e">
        <f t="shared" si="67"/>
        <v>#REF!</v>
      </c>
      <c r="I91" s="92" t="e">
        <f>'AMA_UBS V Medeiros'!#REF!</f>
        <v>#REF!</v>
      </c>
      <c r="J91" s="103" t="e">
        <f t="shared" si="68"/>
        <v>#REF!</v>
      </c>
      <c r="K91" s="92" t="e">
        <f>'AMA_UBS V Medeiros'!#REF!</f>
        <v>#REF!</v>
      </c>
      <c r="L91" s="103" t="e">
        <f t="shared" si="69"/>
        <v>#REF!</v>
      </c>
      <c r="M91" s="92" t="e">
        <f>'AMA_UBS V Medeiros'!#REF!</f>
        <v>#REF!</v>
      </c>
      <c r="N91" s="103" t="e">
        <f t="shared" si="70"/>
        <v>#REF!</v>
      </c>
      <c r="O91" s="239" t="e">
        <f t="shared" si="71"/>
        <v>#REF!</v>
      </c>
      <c r="P91" s="104" t="e">
        <f t="shared" si="72"/>
        <v>#REF!</v>
      </c>
      <c r="Q91" s="229" t="e">
        <f t="shared" si="73"/>
        <v>#REF!</v>
      </c>
    </row>
    <row r="92" spans="1:17" x14ac:dyDescent="0.25">
      <c r="A92" s="77" t="s">
        <v>23</v>
      </c>
      <c r="B92" s="64" t="e">
        <f>'AMA_UBS V Medeiros'!#REF!</f>
        <v>#REF!</v>
      </c>
      <c r="C92" s="92" t="e">
        <f>'AMA_UBS V Medeiros'!#REF!</f>
        <v>#REF!</v>
      </c>
      <c r="D92" s="103" t="e">
        <f t="shared" si="65"/>
        <v>#REF!</v>
      </c>
      <c r="E92" s="92" t="e">
        <f>'AMA_UBS V Medeiros'!#REF!</f>
        <v>#REF!</v>
      </c>
      <c r="F92" s="103" t="e">
        <f t="shared" si="66"/>
        <v>#REF!</v>
      </c>
      <c r="G92" s="92" t="e">
        <f>'AMA_UBS V Medeiros'!#REF!</f>
        <v>#REF!</v>
      </c>
      <c r="H92" s="103" t="e">
        <f t="shared" si="67"/>
        <v>#REF!</v>
      </c>
      <c r="I92" s="92" t="e">
        <f>'AMA_UBS V Medeiros'!#REF!</f>
        <v>#REF!</v>
      </c>
      <c r="J92" s="103" t="e">
        <f t="shared" si="68"/>
        <v>#REF!</v>
      </c>
      <c r="K92" s="92" t="e">
        <f>'AMA_UBS V Medeiros'!#REF!</f>
        <v>#REF!</v>
      </c>
      <c r="L92" s="103" t="e">
        <f t="shared" si="69"/>
        <v>#REF!</v>
      </c>
      <c r="M92" s="92" t="e">
        <f>'AMA_UBS V Medeiros'!#REF!</f>
        <v>#REF!</v>
      </c>
      <c r="N92" s="103" t="e">
        <f t="shared" si="70"/>
        <v>#REF!</v>
      </c>
      <c r="O92" s="239" t="e">
        <f t="shared" si="71"/>
        <v>#REF!</v>
      </c>
      <c r="P92" s="104" t="e">
        <f t="shared" si="72"/>
        <v>#REF!</v>
      </c>
      <c r="Q92" s="229" t="e">
        <f t="shared" si="73"/>
        <v>#REF!</v>
      </c>
    </row>
    <row r="93" spans="1:17" x14ac:dyDescent="0.25">
      <c r="A93" s="77" t="s">
        <v>24</v>
      </c>
      <c r="B93" s="73" t="e">
        <f>'AMA_UBS V Medeiros'!#REF!</f>
        <v>#REF!</v>
      </c>
      <c r="C93" s="92" t="e">
        <f>'AMA_UBS V Medeiros'!#REF!</f>
        <v>#REF!</v>
      </c>
      <c r="D93" s="103" t="e">
        <f t="shared" si="65"/>
        <v>#REF!</v>
      </c>
      <c r="E93" s="92" t="e">
        <f>'AMA_UBS V Medeiros'!#REF!</f>
        <v>#REF!</v>
      </c>
      <c r="F93" s="103" t="e">
        <f t="shared" si="66"/>
        <v>#REF!</v>
      </c>
      <c r="G93" s="92" t="e">
        <f>'AMA_UBS V Medeiros'!#REF!</f>
        <v>#REF!</v>
      </c>
      <c r="H93" s="103" t="e">
        <f t="shared" si="67"/>
        <v>#REF!</v>
      </c>
      <c r="I93" s="92" t="e">
        <f>'AMA_UBS V Medeiros'!#REF!</f>
        <v>#REF!</v>
      </c>
      <c r="J93" s="103" t="e">
        <f t="shared" si="68"/>
        <v>#REF!</v>
      </c>
      <c r="K93" s="92" t="e">
        <f>'AMA_UBS V Medeiros'!#REF!</f>
        <v>#REF!</v>
      </c>
      <c r="L93" s="103" t="e">
        <f t="shared" si="69"/>
        <v>#REF!</v>
      </c>
      <c r="M93" s="92" t="e">
        <f>'AMA_UBS V Medeiros'!#REF!</f>
        <v>#REF!</v>
      </c>
      <c r="N93" s="103" t="e">
        <f t="shared" si="70"/>
        <v>#REF!</v>
      </c>
      <c r="O93" s="239" t="e">
        <f t="shared" si="71"/>
        <v>#REF!</v>
      </c>
      <c r="P93" s="104" t="e">
        <f t="shared" si="72"/>
        <v>#REF!</v>
      </c>
      <c r="Q93" s="229" t="e">
        <f t="shared" si="73"/>
        <v>#REF!</v>
      </c>
    </row>
    <row r="94" spans="1:17" x14ac:dyDescent="0.25">
      <c r="A94" s="66" t="s">
        <v>45</v>
      </c>
      <c r="B94" s="64" t="e">
        <f>'AMA_UBS V Medeiros'!#REF!</f>
        <v>#REF!</v>
      </c>
      <c r="C94" s="91" t="e">
        <f>'AMA_UBS V Medeiros'!#REF!</f>
        <v>#REF!</v>
      </c>
      <c r="D94" s="18" t="e">
        <f t="shared" si="65"/>
        <v>#REF!</v>
      </c>
      <c r="E94" s="91" t="e">
        <f>'AMA_UBS V Medeiros'!#REF!</f>
        <v>#REF!</v>
      </c>
      <c r="F94" s="18" t="e">
        <f t="shared" si="66"/>
        <v>#REF!</v>
      </c>
      <c r="G94" s="91" t="e">
        <f>'AMA_UBS V Medeiros'!#REF!</f>
        <v>#REF!</v>
      </c>
      <c r="H94" s="18" t="e">
        <f t="shared" si="67"/>
        <v>#REF!</v>
      </c>
      <c r="I94" s="91" t="e">
        <f>'AMA_UBS V Medeiros'!#REF!</f>
        <v>#REF!</v>
      </c>
      <c r="J94" s="18" t="e">
        <f t="shared" si="68"/>
        <v>#REF!</v>
      </c>
      <c r="K94" s="91" t="e">
        <f>'AMA_UBS V Medeiros'!#REF!</f>
        <v>#REF!</v>
      </c>
      <c r="L94" s="18" t="e">
        <f t="shared" si="69"/>
        <v>#REF!</v>
      </c>
      <c r="M94" s="91" t="e">
        <f>'AMA_UBS V Medeiros'!#REF!</f>
        <v>#REF!</v>
      </c>
      <c r="N94" s="18" t="e">
        <f t="shared" si="70"/>
        <v>#REF!</v>
      </c>
      <c r="O94" s="227" t="e">
        <f t="shared" si="71"/>
        <v>#REF!</v>
      </c>
      <c r="P94" s="102" t="e">
        <f t="shared" si="72"/>
        <v>#REF!</v>
      </c>
      <c r="Q94" s="230" t="e">
        <f t="shared" si="73"/>
        <v>#REF!</v>
      </c>
    </row>
    <row r="95" spans="1:17" x14ac:dyDescent="0.25">
      <c r="A95" s="66" t="s">
        <v>167</v>
      </c>
      <c r="B95" s="64" t="e">
        <f>'AMA_UBS V Medeiros'!#REF!</f>
        <v>#REF!</v>
      </c>
      <c r="C95" s="91" t="e">
        <f>'AMA_UBS V Medeiros'!#REF!</f>
        <v>#REF!</v>
      </c>
      <c r="D95" s="18" t="e">
        <f t="shared" si="65"/>
        <v>#REF!</v>
      </c>
      <c r="E95" s="91" t="e">
        <f>'AMA_UBS V Medeiros'!#REF!</f>
        <v>#REF!</v>
      </c>
      <c r="F95" s="18" t="e">
        <f t="shared" si="66"/>
        <v>#REF!</v>
      </c>
      <c r="G95" s="91" t="e">
        <f>'AMA_UBS V Medeiros'!#REF!</f>
        <v>#REF!</v>
      </c>
      <c r="H95" s="18" t="e">
        <f t="shared" si="67"/>
        <v>#REF!</v>
      </c>
      <c r="I95" s="91" t="e">
        <f>'AMA_UBS V Medeiros'!#REF!</f>
        <v>#REF!</v>
      </c>
      <c r="J95" s="18" t="e">
        <f t="shared" si="68"/>
        <v>#REF!</v>
      </c>
      <c r="K95" s="91" t="e">
        <f>'AMA_UBS V Medeiros'!#REF!</f>
        <v>#REF!</v>
      </c>
      <c r="L95" s="18" t="e">
        <f t="shared" si="69"/>
        <v>#REF!</v>
      </c>
      <c r="M95" s="91" t="e">
        <f>'AMA_UBS V Medeiros'!#REF!</f>
        <v>#REF!</v>
      </c>
      <c r="N95" s="18" t="e">
        <f t="shared" si="70"/>
        <v>#REF!</v>
      </c>
      <c r="O95" s="227" t="e">
        <f t="shared" si="71"/>
        <v>#REF!</v>
      </c>
      <c r="P95" s="102" t="e">
        <f t="shared" si="72"/>
        <v>#REF!</v>
      </c>
      <c r="Q95" s="230" t="e">
        <f t="shared" si="73"/>
        <v>#REF!</v>
      </c>
    </row>
    <row r="96" spans="1:17" x14ac:dyDescent="0.25">
      <c r="A96" s="77" t="s">
        <v>25</v>
      </c>
      <c r="B96" s="73" t="e">
        <f>'AMA_UBS V Medeiros'!#REF!</f>
        <v>#REF!</v>
      </c>
      <c r="C96" s="92" t="e">
        <f>'AMA_UBS V Medeiros'!#REF!</f>
        <v>#REF!</v>
      </c>
      <c r="D96" s="103" t="e">
        <f t="shared" si="65"/>
        <v>#REF!</v>
      </c>
      <c r="E96" s="92" t="e">
        <f>'AMA_UBS V Medeiros'!#REF!</f>
        <v>#REF!</v>
      </c>
      <c r="F96" s="103" t="e">
        <f t="shared" si="66"/>
        <v>#REF!</v>
      </c>
      <c r="G96" s="92" t="e">
        <f>'AMA_UBS V Medeiros'!#REF!</f>
        <v>#REF!</v>
      </c>
      <c r="H96" s="103" t="e">
        <f t="shared" si="67"/>
        <v>#REF!</v>
      </c>
      <c r="I96" s="92" t="e">
        <f>'AMA_UBS V Medeiros'!#REF!</f>
        <v>#REF!</v>
      </c>
      <c r="J96" s="103" t="e">
        <f t="shared" si="68"/>
        <v>#REF!</v>
      </c>
      <c r="K96" s="92" t="e">
        <f>'AMA_UBS V Medeiros'!#REF!</f>
        <v>#REF!</v>
      </c>
      <c r="L96" s="103" t="e">
        <f t="shared" si="69"/>
        <v>#REF!</v>
      </c>
      <c r="M96" s="92" t="e">
        <f>'AMA_UBS V Medeiros'!#REF!</f>
        <v>#REF!</v>
      </c>
      <c r="N96" s="103" t="e">
        <f t="shared" si="70"/>
        <v>#REF!</v>
      </c>
      <c r="O96" s="239" t="e">
        <f t="shared" si="71"/>
        <v>#REF!</v>
      </c>
      <c r="P96" s="104" t="e">
        <f t="shared" si="72"/>
        <v>#REF!</v>
      </c>
      <c r="Q96" s="229" t="e">
        <f t="shared" si="73"/>
        <v>#REF!</v>
      </c>
    </row>
    <row r="97" spans="1:17" x14ac:dyDescent="0.25">
      <c r="A97" s="77" t="s">
        <v>26</v>
      </c>
      <c r="B97" s="73" t="e">
        <f>'AMA_UBS V Medeiros'!#REF!</f>
        <v>#REF!</v>
      </c>
      <c r="C97" s="92" t="e">
        <f>'AMA_UBS V Medeiros'!#REF!</f>
        <v>#REF!</v>
      </c>
      <c r="D97" s="103" t="e">
        <f t="shared" si="65"/>
        <v>#REF!</v>
      </c>
      <c r="E97" s="92" t="e">
        <f>'AMA_UBS V Medeiros'!#REF!</f>
        <v>#REF!</v>
      </c>
      <c r="F97" s="103" t="e">
        <f t="shared" si="66"/>
        <v>#REF!</v>
      </c>
      <c r="G97" s="92" t="e">
        <f>'AMA_UBS V Medeiros'!#REF!</f>
        <v>#REF!</v>
      </c>
      <c r="H97" s="103" t="e">
        <f t="shared" si="67"/>
        <v>#REF!</v>
      </c>
      <c r="I97" s="92" t="e">
        <f>'AMA_UBS V Medeiros'!#REF!</f>
        <v>#REF!</v>
      </c>
      <c r="J97" s="103" t="e">
        <f t="shared" si="68"/>
        <v>#REF!</v>
      </c>
      <c r="K97" s="92" t="e">
        <f>'AMA_UBS V Medeiros'!#REF!</f>
        <v>#REF!</v>
      </c>
      <c r="L97" s="103" t="e">
        <f t="shared" si="69"/>
        <v>#REF!</v>
      </c>
      <c r="M97" s="92" t="e">
        <f>'AMA_UBS V Medeiros'!#REF!</f>
        <v>#REF!</v>
      </c>
      <c r="N97" s="103" t="e">
        <f t="shared" si="70"/>
        <v>#REF!</v>
      </c>
      <c r="O97" s="239" t="e">
        <f t="shared" si="71"/>
        <v>#REF!</v>
      </c>
      <c r="P97" s="104" t="e">
        <f t="shared" si="72"/>
        <v>#REF!</v>
      </c>
      <c r="Q97" s="229" t="e">
        <f t="shared" si="73"/>
        <v>#REF!</v>
      </c>
    </row>
    <row r="98" spans="1:17" x14ac:dyDescent="0.25">
      <c r="A98" s="77" t="s">
        <v>34</v>
      </c>
      <c r="B98" s="73" t="e">
        <f>'AMA_UBS V Medeiros'!#REF!</f>
        <v>#REF!</v>
      </c>
      <c r="C98" s="92" t="e">
        <f>'AMA_UBS V Medeiros'!#REF!</f>
        <v>#REF!</v>
      </c>
      <c r="D98" s="103" t="e">
        <f t="shared" si="65"/>
        <v>#REF!</v>
      </c>
      <c r="E98" s="92" t="e">
        <f>'AMA_UBS V Medeiros'!#REF!</f>
        <v>#REF!</v>
      </c>
      <c r="F98" s="103" t="e">
        <f t="shared" si="66"/>
        <v>#REF!</v>
      </c>
      <c r="G98" s="92" t="e">
        <f>'AMA_UBS V Medeiros'!#REF!</f>
        <v>#REF!</v>
      </c>
      <c r="H98" s="103" t="e">
        <f t="shared" si="67"/>
        <v>#REF!</v>
      </c>
      <c r="I98" s="92" t="e">
        <f>'AMA_UBS V Medeiros'!#REF!</f>
        <v>#REF!</v>
      </c>
      <c r="J98" s="103" t="e">
        <f t="shared" si="68"/>
        <v>#REF!</v>
      </c>
      <c r="K98" s="92" t="e">
        <f>'AMA_UBS V Medeiros'!#REF!</f>
        <v>#REF!</v>
      </c>
      <c r="L98" s="103" t="e">
        <f t="shared" si="69"/>
        <v>#REF!</v>
      </c>
      <c r="M98" s="92" t="e">
        <f>'AMA_UBS V Medeiros'!#REF!</f>
        <v>#REF!</v>
      </c>
      <c r="N98" s="103" t="e">
        <f t="shared" si="70"/>
        <v>#REF!</v>
      </c>
      <c r="O98" s="239" t="e">
        <f t="shared" si="71"/>
        <v>#REF!</v>
      </c>
      <c r="P98" s="104" t="e">
        <f t="shared" si="72"/>
        <v>#REF!</v>
      </c>
      <c r="Q98" s="229" t="e">
        <f t="shared" si="73"/>
        <v>#REF!</v>
      </c>
    </row>
    <row r="99" spans="1:17" ht="15.75" thickBot="1" x14ac:dyDescent="0.3">
      <c r="A99" s="5" t="s">
        <v>7</v>
      </c>
      <c r="B99" s="6" t="e">
        <f>SUM(B88:B98)</f>
        <v>#REF!</v>
      </c>
      <c r="C99" s="7" t="e">
        <f>SUM(C88:C98)</f>
        <v>#REF!</v>
      </c>
      <c r="D99" s="21" t="e">
        <f t="shared" si="65"/>
        <v>#REF!</v>
      </c>
      <c r="E99" s="7" t="e">
        <f>SUM(E88:E98)</f>
        <v>#REF!</v>
      </c>
      <c r="F99" s="21" t="e">
        <f t="shared" si="66"/>
        <v>#REF!</v>
      </c>
      <c r="G99" s="7" t="e">
        <f>SUM(G88:G98)</f>
        <v>#REF!</v>
      </c>
      <c r="H99" s="21" t="e">
        <f t="shared" si="67"/>
        <v>#REF!</v>
      </c>
      <c r="I99" s="7" t="e">
        <f>SUM(I88:I98)</f>
        <v>#REF!</v>
      </c>
      <c r="J99" s="21" t="e">
        <f t="shared" si="68"/>
        <v>#REF!</v>
      </c>
      <c r="K99" s="7" t="e">
        <f>SUM(K88:K98)</f>
        <v>#REF!</v>
      </c>
      <c r="L99" s="21" t="e">
        <f t="shared" si="69"/>
        <v>#REF!</v>
      </c>
      <c r="M99" s="7" t="e">
        <f>SUM(M88:M98)</f>
        <v>#REF!</v>
      </c>
      <c r="N99" s="21" t="e">
        <f t="shared" si="70"/>
        <v>#REF!</v>
      </c>
      <c r="O99" s="71" t="e">
        <f t="shared" si="71"/>
        <v>#REF!</v>
      </c>
      <c r="P99" s="72" t="e">
        <f t="shared" si="72"/>
        <v>#REF!</v>
      </c>
      <c r="Q99" s="7" t="e">
        <f t="shared" si="73"/>
        <v>#REF!</v>
      </c>
    </row>
    <row r="101" spans="1:17" ht="15.75" x14ac:dyDescent="0.25">
      <c r="A101" s="1000" t="s">
        <v>272</v>
      </c>
      <c r="B101" s="1001"/>
      <c r="C101" s="1001"/>
      <c r="D101" s="1001"/>
      <c r="E101" s="1001"/>
      <c r="F101" s="1001"/>
      <c r="G101" s="1001"/>
      <c r="H101" s="1001"/>
      <c r="I101" s="1001"/>
      <c r="J101" s="1001"/>
      <c r="K101" s="1001"/>
      <c r="L101" s="1001"/>
      <c r="M101" s="1001"/>
      <c r="N101" s="1001"/>
      <c r="O101" s="1001"/>
      <c r="P101" s="1001"/>
      <c r="Q101" s="1001"/>
    </row>
    <row r="102" spans="1:17" ht="36.75" thickBot="1" x14ac:dyDescent="0.3">
      <c r="A102" s="74" t="s">
        <v>14</v>
      </c>
      <c r="B102" s="90" t="s">
        <v>165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207" t="s">
        <v>5</v>
      </c>
      <c r="J102" s="208" t="s">
        <v>1</v>
      </c>
      <c r="K102" s="209" t="s">
        <v>190</v>
      </c>
      <c r="L102" s="210" t="s">
        <v>1</v>
      </c>
      <c r="M102" s="209" t="s">
        <v>191</v>
      </c>
      <c r="N102" s="210" t="s">
        <v>1</v>
      </c>
      <c r="O102" s="237" t="s">
        <v>193</v>
      </c>
      <c r="P102" s="238" t="s">
        <v>192</v>
      </c>
      <c r="Q102" s="209" t="s">
        <v>6</v>
      </c>
    </row>
    <row r="103" spans="1:17" ht="15.75" thickTop="1" x14ac:dyDescent="0.25">
      <c r="A103" s="77" t="s">
        <v>33</v>
      </c>
      <c r="B103" s="9">
        <f>'UBS Izolina Mazzei'!B53</f>
        <v>9</v>
      </c>
      <c r="C103" s="91">
        <f>'UBS Izolina Mazzei'!C53</f>
        <v>9</v>
      </c>
      <c r="D103" s="18">
        <f t="shared" ref="D103:D114" si="74">C103/$B103</f>
        <v>1</v>
      </c>
      <c r="E103" s="91" t="e">
        <f>'UBS Izolina Mazzei'!#REF!</f>
        <v>#REF!</v>
      </c>
      <c r="F103" s="18" t="e">
        <f t="shared" ref="F103:F114" si="75">E103/$B103</f>
        <v>#REF!</v>
      </c>
      <c r="G103" s="91" t="e">
        <f>'UBS Izolina Mazzei'!#REF!</f>
        <v>#REF!</v>
      </c>
      <c r="H103" s="18" t="e">
        <f t="shared" ref="H103:H114" si="76">G103/$B103</f>
        <v>#REF!</v>
      </c>
      <c r="I103" s="91" t="e">
        <f>'UBS Izolina Mazzei'!#REF!</f>
        <v>#REF!</v>
      </c>
      <c r="J103" s="18" t="e">
        <f t="shared" ref="J103:J114" si="77">I103/$B103</f>
        <v>#REF!</v>
      </c>
      <c r="K103" s="91" t="e">
        <f>'UBS Izolina Mazzei'!#REF!</f>
        <v>#REF!</v>
      </c>
      <c r="L103" s="18" t="e">
        <f t="shared" ref="L103:L114" si="78">K103/$B103</f>
        <v>#REF!</v>
      </c>
      <c r="M103" s="91" t="e">
        <f>'UBS Izolina Mazzei'!#REF!</f>
        <v>#REF!</v>
      </c>
      <c r="N103" s="18" t="e">
        <f t="shared" ref="N103:N114" si="79">M103/$B103</f>
        <v>#REF!</v>
      </c>
      <c r="O103" s="227" t="e">
        <f t="shared" ref="O103:O114" si="80">SUM(I103,K103,M103)</f>
        <v>#REF!</v>
      </c>
      <c r="P103" s="102" t="e">
        <f t="shared" ref="P103:P114" si="81">O103/($B103*3)</f>
        <v>#REF!</v>
      </c>
      <c r="Q103" s="230" t="e">
        <f t="shared" ref="Q103:Q114" si="82">SUM(C103,E103,G103,I103,K103,M103)</f>
        <v>#REF!</v>
      </c>
    </row>
    <row r="104" spans="1:17" x14ac:dyDescent="0.25">
      <c r="A104" s="77" t="s">
        <v>20</v>
      </c>
      <c r="B104" s="73">
        <f>'UBS Izolina Mazzei'!B55</f>
        <v>3</v>
      </c>
      <c r="C104" s="92">
        <f>'UBS Izolina Mazzei'!C55</f>
        <v>3</v>
      </c>
      <c r="D104" s="103">
        <f t="shared" si="74"/>
        <v>1</v>
      </c>
      <c r="E104" s="92" t="e">
        <f>'UBS Izolina Mazzei'!#REF!</f>
        <v>#REF!</v>
      </c>
      <c r="F104" s="103" t="e">
        <f>E104/$B104</f>
        <v>#REF!</v>
      </c>
      <c r="G104" s="92" t="e">
        <f>'UBS Izolina Mazzei'!#REF!</f>
        <v>#REF!</v>
      </c>
      <c r="H104" s="103" t="e">
        <f t="shared" si="76"/>
        <v>#REF!</v>
      </c>
      <c r="I104" s="92" t="e">
        <f>'UBS Izolina Mazzei'!#REF!</f>
        <v>#REF!</v>
      </c>
      <c r="J104" s="103" t="e">
        <f t="shared" si="77"/>
        <v>#REF!</v>
      </c>
      <c r="K104" s="92" t="e">
        <f>'UBS Izolina Mazzei'!#REF!</f>
        <v>#REF!</v>
      </c>
      <c r="L104" s="103" t="e">
        <f t="shared" si="78"/>
        <v>#REF!</v>
      </c>
      <c r="M104" s="92" t="e">
        <f>'UBS Izolina Mazzei'!#REF!</f>
        <v>#REF!</v>
      </c>
      <c r="N104" s="103" t="e">
        <f t="shared" si="79"/>
        <v>#REF!</v>
      </c>
      <c r="O104" s="239" t="e">
        <f t="shared" si="80"/>
        <v>#REF!</v>
      </c>
      <c r="P104" s="104" t="e">
        <f t="shared" si="81"/>
        <v>#REF!</v>
      </c>
      <c r="Q104" s="229" t="e">
        <f t="shared" si="82"/>
        <v>#REF!</v>
      </c>
    </row>
    <row r="105" spans="1:17" x14ac:dyDescent="0.25">
      <c r="A105" s="77" t="s">
        <v>43</v>
      </c>
      <c r="B105" s="73">
        <f>'UBS Izolina Mazzei'!B56</f>
        <v>2</v>
      </c>
      <c r="C105" s="92">
        <f>'UBS Izolina Mazzei'!C56</f>
        <v>2</v>
      </c>
      <c r="D105" s="103">
        <f t="shared" si="74"/>
        <v>1</v>
      </c>
      <c r="E105" s="92" t="e">
        <f>'UBS Izolina Mazzei'!#REF!</f>
        <v>#REF!</v>
      </c>
      <c r="F105" s="103" t="e">
        <f t="shared" si="75"/>
        <v>#REF!</v>
      </c>
      <c r="G105" s="92" t="e">
        <f>'UBS Izolina Mazzei'!#REF!</f>
        <v>#REF!</v>
      </c>
      <c r="H105" s="103" t="e">
        <f t="shared" si="76"/>
        <v>#REF!</v>
      </c>
      <c r="I105" s="92" t="e">
        <f>'UBS Izolina Mazzei'!#REF!</f>
        <v>#REF!</v>
      </c>
      <c r="J105" s="103" t="e">
        <f t="shared" si="77"/>
        <v>#REF!</v>
      </c>
      <c r="K105" s="92" t="e">
        <f>'UBS Izolina Mazzei'!#REF!</f>
        <v>#REF!</v>
      </c>
      <c r="L105" s="103" t="e">
        <f t="shared" si="78"/>
        <v>#REF!</v>
      </c>
      <c r="M105" s="92" t="e">
        <f>'UBS Izolina Mazzei'!#REF!</f>
        <v>#REF!</v>
      </c>
      <c r="N105" s="103" t="e">
        <f t="shared" si="79"/>
        <v>#REF!</v>
      </c>
      <c r="O105" s="239" t="e">
        <f t="shared" si="80"/>
        <v>#REF!</v>
      </c>
      <c r="P105" s="104" t="e">
        <f t="shared" si="81"/>
        <v>#REF!</v>
      </c>
      <c r="Q105" s="229" t="e">
        <f t="shared" si="82"/>
        <v>#REF!</v>
      </c>
    </row>
    <row r="106" spans="1:17" x14ac:dyDescent="0.25">
      <c r="A106" s="77" t="s">
        <v>180</v>
      </c>
      <c r="B106" s="73">
        <f>'UBS Izolina Mazzei'!B57</f>
        <v>1</v>
      </c>
      <c r="C106" s="92">
        <f>'UBS Izolina Mazzei'!C57</f>
        <v>1</v>
      </c>
      <c r="D106" s="103">
        <f t="shared" si="74"/>
        <v>1</v>
      </c>
      <c r="E106" s="92" t="e">
        <f>'UBS Izolina Mazzei'!#REF!</f>
        <v>#REF!</v>
      </c>
      <c r="F106" s="103" t="e">
        <f t="shared" si="75"/>
        <v>#REF!</v>
      </c>
      <c r="G106" s="92" t="e">
        <f>'UBS Izolina Mazzei'!#REF!</f>
        <v>#REF!</v>
      </c>
      <c r="H106" s="103" t="e">
        <f t="shared" si="76"/>
        <v>#REF!</v>
      </c>
      <c r="I106" s="92" t="e">
        <f>'UBS Izolina Mazzei'!#REF!</f>
        <v>#REF!</v>
      </c>
      <c r="J106" s="103" t="e">
        <f t="shared" si="77"/>
        <v>#REF!</v>
      </c>
      <c r="K106" s="92" t="e">
        <f>'UBS Izolina Mazzei'!#REF!</f>
        <v>#REF!</v>
      </c>
      <c r="L106" s="103" t="e">
        <f t="shared" si="78"/>
        <v>#REF!</v>
      </c>
      <c r="M106" s="92" t="e">
        <f>'UBS Izolina Mazzei'!#REF!</f>
        <v>#REF!</v>
      </c>
      <c r="N106" s="103" t="e">
        <f t="shared" si="79"/>
        <v>#REF!</v>
      </c>
      <c r="O106" s="239" t="e">
        <f t="shared" si="80"/>
        <v>#REF!</v>
      </c>
      <c r="P106" s="104" t="e">
        <f t="shared" si="81"/>
        <v>#REF!</v>
      </c>
      <c r="Q106" s="229" t="e">
        <f t="shared" si="82"/>
        <v>#REF!</v>
      </c>
    </row>
    <row r="107" spans="1:17" x14ac:dyDescent="0.25">
      <c r="A107" s="77" t="s">
        <v>23</v>
      </c>
      <c r="B107" s="73">
        <f>'UBS Izolina Mazzei'!B58</f>
        <v>2</v>
      </c>
      <c r="C107" s="92">
        <f>'UBS Izolina Mazzei'!C58</f>
        <v>2</v>
      </c>
      <c r="D107" s="103">
        <f t="shared" si="74"/>
        <v>1</v>
      </c>
      <c r="E107" s="92" t="e">
        <f>'UBS Izolina Mazzei'!#REF!</f>
        <v>#REF!</v>
      </c>
      <c r="F107" s="103" t="e">
        <f t="shared" si="75"/>
        <v>#REF!</v>
      </c>
      <c r="G107" s="92" t="e">
        <f>'UBS Izolina Mazzei'!#REF!</f>
        <v>#REF!</v>
      </c>
      <c r="H107" s="103" t="e">
        <f t="shared" si="76"/>
        <v>#REF!</v>
      </c>
      <c r="I107" s="92" t="e">
        <f>'UBS Izolina Mazzei'!#REF!</f>
        <v>#REF!</v>
      </c>
      <c r="J107" s="103" t="e">
        <f t="shared" si="77"/>
        <v>#REF!</v>
      </c>
      <c r="K107" s="92" t="e">
        <f>'UBS Izolina Mazzei'!#REF!</f>
        <v>#REF!</v>
      </c>
      <c r="L107" s="103" t="e">
        <f t="shared" si="78"/>
        <v>#REF!</v>
      </c>
      <c r="M107" s="92" t="e">
        <f>'UBS Izolina Mazzei'!#REF!</f>
        <v>#REF!</v>
      </c>
      <c r="N107" s="103" t="e">
        <f t="shared" si="79"/>
        <v>#REF!</v>
      </c>
      <c r="O107" s="239" t="e">
        <f t="shared" si="80"/>
        <v>#REF!</v>
      </c>
      <c r="P107" s="104" t="e">
        <f t="shared" si="81"/>
        <v>#REF!</v>
      </c>
      <c r="Q107" s="229" t="e">
        <f t="shared" si="82"/>
        <v>#REF!</v>
      </c>
    </row>
    <row r="108" spans="1:17" x14ac:dyDescent="0.25">
      <c r="A108" s="77" t="s">
        <v>24</v>
      </c>
      <c r="B108" s="73">
        <f>'UBS Izolina Mazzei'!B62</f>
        <v>2</v>
      </c>
      <c r="C108" s="92">
        <f>'UBS Izolina Mazzei'!C62</f>
        <v>2</v>
      </c>
      <c r="D108" s="103">
        <f t="shared" si="74"/>
        <v>1</v>
      </c>
      <c r="E108" s="92" t="e">
        <f>'UBS Izolina Mazzei'!#REF!</f>
        <v>#REF!</v>
      </c>
      <c r="F108" s="103" t="e">
        <f t="shared" si="75"/>
        <v>#REF!</v>
      </c>
      <c r="G108" s="92" t="e">
        <f>'UBS Izolina Mazzei'!#REF!</f>
        <v>#REF!</v>
      </c>
      <c r="H108" s="103" t="e">
        <f t="shared" si="76"/>
        <v>#REF!</v>
      </c>
      <c r="I108" s="92" t="e">
        <f>'UBS Izolina Mazzei'!#REF!</f>
        <v>#REF!</v>
      </c>
      <c r="J108" s="103" t="e">
        <f t="shared" si="77"/>
        <v>#REF!</v>
      </c>
      <c r="K108" s="92" t="e">
        <f>'UBS Izolina Mazzei'!#REF!</f>
        <v>#REF!</v>
      </c>
      <c r="L108" s="103" t="e">
        <f t="shared" si="78"/>
        <v>#REF!</v>
      </c>
      <c r="M108" s="92" t="e">
        <f>'UBS Izolina Mazzei'!#REF!</f>
        <v>#REF!</v>
      </c>
      <c r="N108" s="103" t="e">
        <f t="shared" si="79"/>
        <v>#REF!</v>
      </c>
      <c r="O108" s="239" t="e">
        <f t="shared" si="80"/>
        <v>#REF!</v>
      </c>
      <c r="P108" s="104" t="e">
        <f t="shared" si="81"/>
        <v>#REF!</v>
      </c>
      <c r="Q108" s="229" t="e">
        <f t="shared" si="82"/>
        <v>#REF!</v>
      </c>
    </row>
    <row r="109" spans="1:17" x14ac:dyDescent="0.25">
      <c r="A109" s="77" t="s">
        <v>25</v>
      </c>
      <c r="B109" s="64">
        <f>'UBS Izolina Mazzei'!B63</f>
        <v>4</v>
      </c>
      <c r="C109" s="92">
        <f>'UBS Izolina Mazzei'!C63</f>
        <v>4</v>
      </c>
      <c r="D109" s="103">
        <f t="shared" si="74"/>
        <v>1</v>
      </c>
      <c r="E109" s="92" t="e">
        <f>'UBS Izolina Mazzei'!#REF!</f>
        <v>#REF!</v>
      </c>
      <c r="F109" s="103" t="e">
        <f t="shared" si="75"/>
        <v>#REF!</v>
      </c>
      <c r="G109" s="92" t="e">
        <f>'UBS Izolina Mazzei'!#REF!</f>
        <v>#REF!</v>
      </c>
      <c r="H109" s="103" t="e">
        <f t="shared" si="76"/>
        <v>#REF!</v>
      </c>
      <c r="I109" s="92" t="e">
        <f>'UBS Izolina Mazzei'!#REF!</f>
        <v>#REF!</v>
      </c>
      <c r="J109" s="103" t="e">
        <f t="shared" si="77"/>
        <v>#REF!</v>
      </c>
      <c r="K109" s="92" t="e">
        <f>'UBS Izolina Mazzei'!#REF!</f>
        <v>#REF!</v>
      </c>
      <c r="L109" s="103" t="e">
        <f t="shared" si="78"/>
        <v>#REF!</v>
      </c>
      <c r="M109" s="92" t="e">
        <f>'UBS Izolina Mazzei'!#REF!</f>
        <v>#REF!</v>
      </c>
      <c r="N109" s="103" t="e">
        <f t="shared" si="79"/>
        <v>#REF!</v>
      </c>
      <c r="O109" s="239" t="e">
        <f t="shared" si="80"/>
        <v>#REF!</v>
      </c>
      <c r="P109" s="104" t="e">
        <f t="shared" si="81"/>
        <v>#REF!</v>
      </c>
      <c r="Q109" s="229" t="e">
        <f t="shared" si="82"/>
        <v>#REF!</v>
      </c>
    </row>
    <row r="110" spans="1:17" x14ac:dyDescent="0.25">
      <c r="A110" s="66" t="s">
        <v>45</v>
      </c>
      <c r="B110" s="64">
        <f>'UBS Izolina Mazzei'!B64</f>
        <v>1</v>
      </c>
      <c r="C110" s="91">
        <f>'UBS Izolina Mazzei'!C64</f>
        <v>1</v>
      </c>
      <c r="D110" s="18">
        <f t="shared" si="74"/>
        <v>1</v>
      </c>
      <c r="E110" s="91" t="e">
        <f>'UBS Izolina Mazzei'!#REF!</f>
        <v>#REF!</v>
      </c>
      <c r="F110" s="18" t="e">
        <f t="shared" si="75"/>
        <v>#REF!</v>
      </c>
      <c r="G110" s="91" t="e">
        <f>'UBS Izolina Mazzei'!#REF!</f>
        <v>#REF!</v>
      </c>
      <c r="H110" s="18" t="e">
        <f t="shared" si="76"/>
        <v>#REF!</v>
      </c>
      <c r="I110" s="91" t="e">
        <f>'UBS Izolina Mazzei'!#REF!</f>
        <v>#REF!</v>
      </c>
      <c r="J110" s="18" t="e">
        <f t="shared" si="77"/>
        <v>#REF!</v>
      </c>
      <c r="K110" s="91" t="e">
        <f>'UBS Izolina Mazzei'!#REF!</f>
        <v>#REF!</v>
      </c>
      <c r="L110" s="18" t="e">
        <f t="shared" si="78"/>
        <v>#REF!</v>
      </c>
      <c r="M110" s="91" t="e">
        <f>'UBS Izolina Mazzei'!#REF!</f>
        <v>#REF!</v>
      </c>
      <c r="N110" s="18" t="e">
        <f t="shared" si="79"/>
        <v>#REF!</v>
      </c>
      <c r="O110" s="227" t="e">
        <f t="shared" si="80"/>
        <v>#REF!</v>
      </c>
      <c r="P110" s="102" t="e">
        <f t="shared" si="81"/>
        <v>#REF!</v>
      </c>
      <c r="Q110" s="230" t="e">
        <f t="shared" si="82"/>
        <v>#REF!</v>
      </c>
    </row>
    <row r="111" spans="1:17" x14ac:dyDescent="0.25">
      <c r="A111" s="77" t="s">
        <v>26</v>
      </c>
      <c r="B111" s="73">
        <f>'UBS Izolina Mazzei'!B65</f>
        <v>1</v>
      </c>
      <c r="C111" s="92">
        <f>'UBS Izolina Mazzei'!C65</f>
        <v>1</v>
      </c>
      <c r="D111" s="103">
        <f t="shared" si="74"/>
        <v>1</v>
      </c>
      <c r="E111" s="92" t="e">
        <f>'UBS Izolina Mazzei'!#REF!</f>
        <v>#REF!</v>
      </c>
      <c r="F111" s="103" t="e">
        <f t="shared" si="75"/>
        <v>#REF!</v>
      </c>
      <c r="G111" s="92" t="e">
        <f>'UBS Izolina Mazzei'!#REF!</f>
        <v>#REF!</v>
      </c>
      <c r="H111" s="103" t="e">
        <f t="shared" si="76"/>
        <v>#REF!</v>
      </c>
      <c r="I111" s="92" t="e">
        <f>'UBS Izolina Mazzei'!#REF!</f>
        <v>#REF!</v>
      </c>
      <c r="J111" s="103" t="e">
        <f t="shared" si="77"/>
        <v>#REF!</v>
      </c>
      <c r="K111" s="92" t="e">
        <f>'UBS Izolina Mazzei'!#REF!</f>
        <v>#REF!</v>
      </c>
      <c r="L111" s="103" t="e">
        <f t="shared" si="78"/>
        <v>#REF!</v>
      </c>
      <c r="M111" s="92" t="e">
        <f>'UBS Izolina Mazzei'!#REF!</f>
        <v>#REF!</v>
      </c>
      <c r="N111" s="103" t="e">
        <f t="shared" si="79"/>
        <v>#REF!</v>
      </c>
      <c r="O111" s="239" t="e">
        <f t="shared" si="80"/>
        <v>#REF!</v>
      </c>
      <c r="P111" s="104" t="e">
        <f t="shared" si="81"/>
        <v>#REF!</v>
      </c>
      <c r="Q111" s="229" t="e">
        <f t="shared" si="82"/>
        <v>#REF!</v>
      </c>
    </row>
    <row r="112" spans="1:17" x14ac:dyDescent="0.25">
      <c r="A112" s="77" t="s">
        <v>34</v>
      </c>
      <c r="B112" s="64">
        <f>'UBS Izolina Mazzei'!B66</f>
        <v>1</v>
      </c>
      <c r="C112" s="92">
        <f>'UBS Izolina Mazzei'!C66</f>
        <v>1</v>
      </c>
      <c r="D112" s="103">
        <f t="shared" si="74"/>
        <v>1</v>
      </c>
      <c r="E112" s="92" t="e">
        <f>'UBS Izolina Mazzei'!#REF!</f>
        <v>#REF!</v>
      </c>
      <c r="F112" s="103" t="e">
        <f t="shared" si="75"/>
        <v>#REF!</v>
      </c>
      <c r="G112" s="92" t="e">
        <f>'UBS Izolina Mazzei'!#REF!</f>
        <v>#REF!</v>
      </c>
      <c r="H112" s="103" t="e">
        <f t="shared" si="76"/>
        <v>#REF!</v>
      </c>
      <c r="I112" s="92" t="e">
        <f>'UBS Izolina Mazzei'!#REF!</f>
        <v>#REF!</v>
      </c>
      <c r="J112" s="103" t="e">
        <f t="shared" si="77"/>
        <v>#REF!</v>
      </c>
      <c r="K112" s="92" t="e">
        <f>'UBS Izolina Mazzei'!#REF!</f>
        <v>#REF!</v>
      </c>
      <c r="L112" s="103" t="e">
        <f t="shared" si="78"/>
        <v>#REF!</v>
      </c>
      <c r="M112" s="92" t="e">
        <f>'UBS Izolina Mazzei'!#REF!</f>
        <v>#REF!</v>
      </c>
      <c r="N112" s="103" t="e">
        <f t="shared" si="79"/>
        <v>#REF!</v>
      </c>
      <c r="O112" s="239" t="e">
        <f t="shared" si="80"/>
        <v>#REF!</v>
      </c>
      <c r="P112" s="104" t="e">
        <f t="shared" si="81"/>
        <v>#REF!</v>
      </c>
      <c r="Q112" s="229" t="e">
        <f t="shared" si="82"/>
        <v>#REF!</v>
      </c>
    </row>
    <row r="113" spans="1:17" ht="15.75" thickBot="1" x14ac:dyDescent="0.3">
      <c r="A113" s="96" t="s">
        <v>41</v>
      </c>
      <c r="B113" s="80">
        <f>'UBS Izolina Mazzei'!B67</f>
        <v>1</v>
      </c>
      <c r="C113" s="97">
        <f>'UBS Izolina Mazzei'!C67</f>
        <v>1</v>
      </c>
      <c r="D113" s="107">
        <f t="shared" si="74"/>
        <v>1</v>
      </c>
      <c r="E113" s="97" t="e">
        <f>'UBS Izolina Mazzei'!#REF!</f>
        <v>#REF!</v>
      </c>
      <c r="F113" s="107" t="e">
        <f t="shared" si="75"/>
        <v>#REF!</v>
      </c>
      <c r="G113" s="97" t="e">
        <f>'UBS Izolina Mazzei'!#REF!</f>
        <v>#REF!</v>
      </c>
      <c r="H113" s="107" t="e">
        <f t="shared" si="76"/>
        <v>#REF!</v>
      </c>
      <c r="I113" s="97" t="e">
        <f>'UBS Izolina Mazzei'!#REF!</f>
        <v>#REF!</v>
      </c>
      <c r="J113" s="107" t="e">
        <f t="shared" si="77"/>
        <v>#REF!</v>
      </c>
      <c r="K113" s="97" t="e">
        <f>'UBS Izolina Mazzei'!#REF!</f>
        <v>#REF!</v>
      </c>
      <c r="L113" s="107" t="e">
        <f t="shared" si="78"/>
        <v>#REF!</v>
      </c>
      <c r="M113" s="97" t="e">
        <f>'UBS Izolina Mazzei'!#REF!</f>
        <v>#REF!</v>
      </c>
      <c r="N113" s="107" t="e">
        <f t="shared" si="79"/>
        <v>#REF!</v>
      </c>
      <c r="O113" s="240" t="e">
        <f t="shared" si="80"/>
        <v>#REF!</v>
      </c>
      <c r="P113" s="108" t="e">
        <f t="shared" si="81"/>
        <v>#REF!</v>
      </c>
      <c r="Q113" s="231" t="e">
        <f t="shared" si="82"/>
        <v>#REF!</v>
      </c>
    </row>
    <row r="114" spans="1:17" ht="15.75" thickBot="1" x14ac:dyDescent="0.3">
      <c r="A114" s="5" t="s">
        <v>7</v>
      </c>
      <c r="B114" s="6">
        <f>SUM(B103:B113)</f>
        <v>27</v>
      </c>
      <c r="C114" s="7">
        <f>SUM(C103:C113)</f>
        <v>27</v>
      </c>
      <c r="D114" s="21">
        <f t="shared" si="74"/>
        <v>1</v>
      </c>
      <c r="E114" s="7" t="e">
        <f>SUM(E103:E113)</f>
        <v>#REF!</v>
      </c>
      <c r="F114" s="21" t="e">
        <f t="shared" si="75"/>
        <v>#REF!</v>
      </c>
      <c r="G114" s="7" t="e">
        <f>SUM(G103:G113)</f>
        <v>#REF!</v>
      </c>
      <c r="H114" s="21" t="e">
        <f t="shared" si="76"/>
        <v>#REF!</v>
      </c>
      <c r="I114" s="7" t="e">
        <f>SUM(I103:I113)</f>
        <v>#REF!</v>
      </c>
      <c r="J114" s="21" t="e">
        <f t="shared" si="77"/>
        <v>#REF!</v>
      </c>
      <c r="K114" s="7" t="e">
        <f t="shared" ref="K114" si="83">SUM(K103:K113)</f>
        <v>#REF!</v>
      </c>
      <c r="L114" s="21" t="e">
        <f t="shared" si="78"/>
        <v>#REF!</v>
      </c>
      <c r="M114" s="7" t="e">
        <f t="shared" ref="M114" si="84">SUM(M103:M113)</f>
        <v>#REF!</v>
      </c>
      <c r="N114" s="21" t="e">
        <f t="shared" si="79"/>
        <v>#REF!</v>
      </c>
      <c r="O114" s="71" t="e">
        <f t="shared" si="80"/>
        <v>#REF!</v>
      </c>
      <c r="P114" s="72" t="e">
        <f t="shared" si="81"/>
        <v>#REF!</v>
      </c>
      <c r="Q114" s="7" t="e">
        <f t="shared" si="82"/>
        <v>#REF!</v>
      </c>
    </row>
    <row r="116" spans="1:17" ht="15.75" x14ac:dyDescent="0.25">
      <c r="A116" s="1000" t="s">
        <v>274</v>
      </c>
      <c r="B116" s="1001"/>
      <c r="C116" s="1001"/>
      <c r="D116" s="1001"/>
      <c r="E116" s="1001"/>
      <c r="F116" s="1001"/>
      <c r="G116" s="1001"/>
      <c r="H116" s="1001"/>
      <c r="I116" s="1001"/>
      <c r="J116" s="1001"/>
      <c r="K116" s="1001"/>
      <c r="L116" s="1001"/>
      <c r="M116" s="1001"/>
      <c r="N116" s="1001"/>
      <c r="O116" s="1001"/>
      <c r="P116" s="1001"/>
      <c r="Q116" s="1001"/>
    </row>
    <row r="117" spans="1:17" ht="36.75" thickBot="1" x14ac:dyDescent="0.3">
      <c r="A117" s="74" t="s">
        <v>14</v>
      </c>
      <c r="B117" s="90" t="s">
        <v>165</v>
      </c>
      <c r="C117" s="207" t="s">
        <v>2</v>
      </c>
      <c r="D117" s="208" t="s">
        <v>1</v>
      </c>
      <c r="E117" s="207" t="s">
        <v>3</v>
      </c>
      <c r="F117" s="208" t="s">
        <v>1</v>
      </c>
      <c r="G117" s="207" t="s">
        <v>4</v>
      </c>
      <c r="H117" s="208" t="s">
        <v>1</v>
      </c>
      <c r="I117" s="207" t="s">
        <v>5</v>
      </c>
      <c r="J117" s="208" t="s">
        <v>1</v>
      </c>
      <c r="K117" s="209" t="s">
        <v>190</v>
      </c>
      <c r="L117" s="210" t="s">
        <v>1</v>
      </c>
      <c r="M117" s="209" t="s">
        <v>191</v>
      </c>
      <c r="N117" s="210" t="s">
        <v>1</v>
      </c>
      <c r="O117" s="237" t="s">
        <v>193</v>
      </c>
      <c r="P117" s="238" t="s">
        <v>192</v>
      </c>
      <c r="Q117" s="209" t="s">
        <v>6</v>
      </c>
    </row>
    <row r="118" spans="1:17" ht="15.75" thickTop="1" x14ac:dyDescent="0.25">
      <c r="A118" s="77" t="s">
        <v>33</v>
      </c>
      <c r="B118" s="9" t="e">
        <f>'UBS Jardim Japão'!#REF!</f>
        <v>#REF!</v>
      </c>
      <c r="C118" s="91" t="e">
        <f>'UBS Jardim Japão'!#REF!</f>
        <v>#REF!</v>
      </c>
      <c r="D118" s="18" t="e">
        <f t="shared" ref="D118:D128" si="85">C118/$B118</f>
        <v>#REF!</v>
      </c>
      <c r="E118" s="91" t="e">
        <f>'UBS Jardim Japão'!#REF!</f>
        <v>#REF!</v>
      </c>
      <c r="F118" s="18" t="e">
        <f t="shared" ref="F118:F128" si="86">E118/$B118</f>
        <v>#REF!</v>
      </c>
      <c r="G118" s="91" t="e">
        <f>'UBS Jardim Japão'!#REF!</f>
        <v>#REF!</v>
      </c>
      <c r="H118" s="18" t="e">
        <f t="shared" ref="H118:H128" si="87">G118/$B118</f>
        <v>#REF!</v>
      </c>
      <c r="I118" s="91" t="e">
        <f>'UBS Jardim Japão'!#REF!</f>
        <v>#REF!</v>
      </c>
      <c r="J118" s="18" t="e">
        <f t="shared" ref="J118:J128" si="88">I118/$B118</f>
        <v>#REF!</v>
      </c>
      <c r="K118" s="91" t="e">
        <f>'UBS Jardim Japão'!#REF!</f>
        <v>#REF!</v>
      </c>
      <c r="L118" s="18" t="e">
        <f t="shared" ref="L118:L128" si="89">K118/$B118</f>
        <v>#REF!</v>
      </c>
      <c r="M118" s="91" t="e">
        <f>'UBS Jardim Japão'!#REF!</f>
        <v>#REF!</v>
      </c>
      <c r="N118" s="18" t="e">
        <f t="shared" ref="N118:N128" si="90">M118/$B118</f>
        <v>#REF!</v>
      </c>
      <c r="O118" s="227" t="e">
        <f t="shared" ref="O118:O128" si="91">SUM(I118,K118,M118)</f>
        <v>#REF!</v>
      </c>
      <c r="P118" s="102" t="e">
        <f t="shared" ref="P118:P128" si="92">O118/($B118*3)</f>
        <v>#REF!</v>
      </c>
      <c r="Q118" s="230" t="e">
        <f t="shared" ref="Q118:Q128" si="93">SUM(C118,E118,G118,I118,K118,M118)</f>
        <v>#REF!</v>
      </c>
    </row>
    <row r="119" spans="1:17" x14ac:dyDescent="0.25">
      <c r="A119" s="77" t="s">
        <v>20</v>
      </c>
      <c r="B119" s="73" t="e">
        <f>'UBS Jardim Japão'!#REF!</f>
        <v>#REF!</v>
      </c>
      <c r="C119" s="95" t="e">
        <f>'UBS Jardim Japão'!#REF!</f>
        <v>#REF!</v>
      </c>
      <c r="D119" s="103" t="e">
        <f t="shared" si="85"/>
        <v>#REF!</v>
      </c>
      <c r="E119" s="95" t="e">
        <f>'UBS Jardim Japão'!#REF!</f>
        <v>#REF!</v>
      </c>
      <c r="F119" s="103" t="e">
        <f t="shared" si="86"/>
        <v>#REF!</v>
      </c>
      <c r="G119" s="95" t="e">
        <f>'UBS Jardim Japão'!#REF!</f>
        <v>#REF!</v>
      </c>
      <c r="H119" s="103" t="e">
        <f t="shared" si="87"/>
        <v>#REF!</v>
      </c>
      <c r="I119" s="92" t="e">
        <f>'UBS Jardim Japão'!#REF!</f>
        <v>#REF!</v>
      </c>
      <c r="J119" s="103" t="e">
        <f t="shared" si="88"/>
        <v>#REF!</v>
      </c>
      <c r="K119" s="92" t="e">
        <f>'UBS Jardim Japão'!#REF!</f>
        <v>#REF!</v>
      </c>
      <c r="L119" s="103" t="e">
        <f t="shared" si="89"/>
        <v>#REF!</v>
      </c>
      <c r="M119" s="92" t="e">
        <f>'UBS Jardim Japão'!#REF!</f>
        <v>#REF!</v>
      </c>
      <c r="N119" s="103" t="e">
        <f t="shared" si="90"/>
        <v>#REF!</v>
      </c>
      <c r="O119" s="239" t="e">
        <f t="shared" si="91"/>
        <v>#REF!</v>
      </c>
      <c r="P119" s="104" t="e">
        <f t="shared" si="92"/>
        <v>#REF!</v>
      </c>
      <c r="Q119" s="229" t="e">
        <f t="shared" si="93"/>
        <v>#REF!</v>
      </c>
    </row>
    <row r="120" spans="1:17" x14ac:dyDescent="0.25">
      <c r="A120" s="77" t="s">
        <v>43</v>
      </c>
      <c r="B120" s="73" t="e">
        <f>'UBS Jardim Japão'!#REF!</f>
        <v>#REF!</v>
      </c>
      <c r="C120" s="92" t="e">
        <f>'UBS Jardim Japão'!#REF!</f>
        <v>#REF!</v>
      </c>
      <c r="D120" s="103" t="e">
        <f t="shared" si="85"/>
        <v>#REF!</v>
      </c>
      <c r="E120" s="92" t="e">
        <f>'UBS Jardim Japão'!#REF!</f>
        <v>#REF!</v>
      </c>
      <c r="F120" s="103" t="e">
        <f t="shared" si="86"/>
        <v>#REF!</v>
      </c>
      <c r="G120" s="92" t="e">
        <f>'UBS Jardim Japão'!#REF!</f>
        <v>#REF!</v>
      </c>
      <c r="H120" s="103" t="e">
        <f t="shared" si="87"/>
        <v>#REF!</v>
      </c>
      <c r="I120" s="92" t="e">
        <f>'UBS Jardim Japão'!#REF!</f>
        <v>#REF!</v>
      </c>
      <c r="J120" s="103" t="e">
        <f t="shared" si="88"/>
        <v>#REF!</v>
      </c>
      <c r="K120" s="92" t="e">
        <f>'UBS Jardim Japão'!#REF!</f>
        <v>#REF!</v>
      </c>
      <c r="L120" s="103" t="e">
        <f t="shared" si="89"/>
        <v>#REF!</v>
      </c>
      <c r="M120" s="92" t="e">
        <f>'UBS Jardim Japão'!#REF!</f>
        <v>#REF!</v>
      </c>
      <c r="N120" s="103" t="e">
        <f t="shared" si="90"/>
        <v>#REF!</v>
      </c>
      <c r="O120" s="239" t="e">
        <f t="shared" si="91"/>
        <v>#REF!</v>
      </c>
      <c r="P120" s="104" t="e">
        <f t="shared" si="92"/>
        <v>#REF!</v>
      </c>
      <c r="Q120" s="229" t="e">
        <f t="shared" si="93"/>
        <v>#REF!</v>
      </c>
    </row>
    <row r="121" spans="1:17" x14ac:dyDescent="0.25">
      <c r="A121" s="77" t="s">
        <v>23</v>
      </c>
      <c r="B121" s="73" t="e">
        <f>'UBS Jardim Japão'!#REF!</f>
        <v>#REF!</v>
      </c>
      <c r="C121" s="92" t="e">
        <f>'UBS Jardim Japão'!#REF!</f>
        <v>#REF!</v>
      </c>
      <c r="D121" s="103" t="e">
        <f t="shared" si="85"/>
        <v>#REF!</v>
      </c>
      <c r="E121" s="92" t="e">
        <f>'UBS Jardim Japão'!#REF!</f>
        <v>#REF!</v>
      </c>
      <c r="F121" s="103" t="e">
        <f t="shared" si="86"/>
        <v>#REF!</v>
      </c>
      <c r="G121" s="92" t="e">
        <f>'UBS Jardim Japão'!#REF!</f>
        <v>#REF!</v>
      </c>
      <c r="H121" s="103" t="e">
        <f t="shared" si="87"/>
        <v>#REF!</v>
      </c>
      <c r="I121" s="92" t="e">
        <f>'UBS Jardim Japão'!#REF!</f>
        <v>#REF!</v>
      </c>
      <c r="J121" s="103" t="e">
        <f t="shared" si="88"/>
        <v>#REF!</v>
      </c>
      <c r="K121" s="92" t="e">
        <f>'UBS Jardim Japão'!#REF!</f>
        <v>#REF!</v>
      </c>
      <c r="L121" s="103" t="e">
        <f t="shared" si="89"/>
        <v>#REF!</v>
      </c>
      <c r="M121" s="92" t="e">
        <f>'UBS Jardim Japão'!#REF!</f>
        <v>#REF!</v>
      </c>
      <c r="N121" s="103" t="e">
        <f t="shared" si="90"/>
        <v>#REF!</v>
      </c>
      <c r="O121" s="239" t="e">
        <f t="shared" si="91"/>
        <v>#REF!</v>
      </c>
      <c r="P121" s="104" t="e">
        <f t="shared" si="92"/>
        <v>#REF!</v>
      </c>
      <c r="Q121" s="229" t="e">
        <f t="shared" si="93"/>
        <v>#REF!</v>
      </c>
    </row>
    <row r="122" spans="1:17" x14ac:dyDescent="0.25">
      <c r="A122" s="77" t="s">
        <v>24</v>
      </c>
      <c r="B122" s="73" t="e">
        <f>'UBS Jardim Japão'!#REF!</f>
        <v>#REF!</v>
      </c>
      <c r="C122" s="92" t="e">
        <f>'UBS Jardim Japão'!#REF!</f>
        <v>#REF!</v>
      </c>
      <c r="D122" s="103" t="e">
        <f t="shared" si="85"/>
        <v>#REF!</v>
      </c>
      <c r="E122" s="92" t="e">
        <f>'UBS Jardim Japão'!#REF!</f>
        <v>#REF!</v>
      </c>
      <c r="F122" s="103" t="e">
        <f t="shared" si="86"/>
        <v>#REF!</v>
      </c>
      <c r="G122" s="92" t="e">
        <f>'UBS Jardim Japão'!#REF!</f>
        <v>#REF!</v>
      </c>
      <c r="H122" s="103" t="e">
        <f t="shared" si="87"/>
        <v>#REF!</v>
      </c>
      <c r="I122" s="92" t="e">
        <f>'UBS Jardim Japão'!#REF!</f>
        <v>#REF!</v>
      </c>
      <c r="J122" s="103" t="e">
        <f t="shared" si="88"/>
        <v>#REF!</v>
      </c>
      <c r="K122" s="92" t="e">
        <f>'UBS Jardim Japão'!#REF!</f>
        <v>#REF!</v>
      </c>
      <c r="L122" s="103" t="e">
        <f t="shared" si="89"/>
        <v>#REF!</v>
      </c>
      <c r="M122" s="92" t="e">
        <f>'UBS Jardim Japão'!#REF!</f>
        <v>#REF!</v>
      </c>
      <c r="N122" s="103" t="e">
        <f t="shared" si="90"/>
        <v>#REF!</v>
      </c>
      <c r="O122" s="239" t="e">
        <f t="shared" si="91"/>
        <v>#REF!</v>
      </c>
      <c r="P122" s="104" t="e">
        <f t="shared" si="92"/>
        <v>#REF!</v>
      </c>
      <c r="Q122" s="229" t="e">
        <f t="shared" si="93"/>
        <v>#REF!</v>
      </c>
    </row>
    <row r="123" spans="1:17" x14ac:dyDescent="0.25">
      <c r="A123" s="77" t="s">
        <v>25</v>
      </c>
      <c r="B123" s="73" t="e">
        <f>'UBS Jardim Japão'!#REF!</f>
        <v>#REF!</v>
      </c>
      <c r="C123" s="92" t="e">
        <f>'UBS Jardim Japão'!#REF!</f>
        <v>#REF!</v>
      </c>
      <c r="D123" s="103" t="e">
        <f t="shared" si="85"/>
        <v>#REF!</v>
      </c>
      <c r="E123" s="92" t="e">
        <f>'UBS Jardim Japão'!#REF!</f>
        <v>#REF!</v>
      </c>
      <c r="F123" s="103" t="e">
        <f t="shared" si="86"/>
        <v>#REF!</v>
      </c>
      <c r="G123" s="92" t="e">
        <f>'UBS Jardim Japão'!#REF!</f>
        <v>#REF!</v>
      </c>
      <c r="H123" s="103" t="e">
        <f t="shared" si="87"/>
        <v>#REF!</v>
      </c>
      <c r="I123" s="92" t="e">
        <f>'UBS Jardim Japão'!#REF!</f>
        <v>#REF!</v>
      </c>
      <c r="J123" s="103" t="e">
        <f t="shared" si="88"/>
        <v>#REF!</v>
      </c>
      <c r="K123" s="92" t="e">
        <f>'UBS Jardim Japão'!#REF!</f>
        <v>#REF!</v>
      </c>
      <c r="L123" s="103" t="e">
        <f t="shared" si="89"/>
        <v>#REF!</v>
      </c>
      <c r="M123" s="92" t="e">
        <f>'UBS Jardim Japão'!#REF!</f>
        <v>#REF!</v>
      </c>
      <c r="N123" s="103" t="e">
        <f t="shared" si="90"/>
        <v>#REF!</v>
      </c>
      <c r="O123" s="239" t="e">
        <f t="shared" si="91"/>
        <v>#REF!</v>
      </c>
      <c r="P123" s="104" t="e">
        <f t="shared" si="92"/>
        <v>#REF!</v>
      </c>
      <c r="Q123" s="229" t="e">
        <f t="shared" si="93"/>
        <v>#REF!</v>
      </c>
    </row>
    <row r="124" spans="1:17" x14ac:dyDescent="0.25">
      <c r="A124" s="77" t="s">
        <v>45</v>
      </c>
      <c r="B124" s="73" t="e">
        <f>'UBS Jardim Japão'!#REF!</f>
        <v>#REF!</v>
      </c>
      <c r="C124" s="92" t="e">
        <f>'UBS Jardim Japão'!#REF!</f>
        <v>#REF!</v>
      </c>
      <c r="D124" s="103" t="e">
        <f t="shared" si="85"/>
        <v>#REF!</v>
      </c>
      <c r="E124" s="92" t="e">
        <f>'UBS Jardim Japão'!#REF!</f>
        <v>#REF!</v>
      </c>
      <c r="F124" s="103" t="e">
        <f t="shared" si="86"/>
        <v>#REF!</v>
      </c>
      <c r="G124" s="92" t="e">
        <f>'UBS Jardim Japão'!#REF!</f>
        <v>#REF!</v>
      </c>
      <c r="H124" s="103" t="e">
        <f t="shared" si="87"/>
        <v>#REF!</v>
      </c>
      <c r="I124" s="92" t="e">
        <f>'UBS Jardim Japão'!#REF!</f>
        <v>#REF!</v>
      </c>
      <c r="J124" s="103" t="e">
        <f t="shared" si="88"/>
        <v>#REF!</v>
      </c>
      <c r="K124" s="92" t="e">
        <f>'UBS Jardim Japão'!#REF!</f>
        <v>#REF!</v>
      </c>
      <c r="L124" s="103" t="e">
        <f t="shared" si="89"/>
        <v>#REF!</v>
      </c>
      <c r="M124" s="92" t="e">
        <f>'UBS Jardim Japão'!#REF!</f>
        <v>#REF!</v>
      </c>
      <c r="N124" s="103" t="e">
        <f t="shared" si="90"/>
        <v>#REF!</v>
      </c>
      <c r="O124" s="239" t="e">
        <f t="shared" si="91"/>
        <v>#REF!</v>
      </c>
      <c r="P124" s="104" t="e">
        <f t="shared" si="92"/>
        <v>#REF!</v>
      </c>
      <c r="Q124" s="229" t="e">
        <f t="shared" si="93"/>
        <v>#REF!</v>
      </c>
    </row>
    <row r="125" spans="1:17" x14ac:dyDescent="0.25">
      <c r="A125" s="77" t="s">
        <v>26</v>
      </c>
      <c r="B125" s="73" t="e">
        <f>'UBS Jardim Japão'!#REF!</f>
        <v>#REF!</v>
      </c>
      <c r="C125" s="92" t="e">
        <f>'UBS Jardim Japão'!#REF!</f>
        <v>#REF!</v>
      </c>
      <c r="D125" s="103" t="e">
        <f t="shared" si="85"/>
        <v>#REF!</v>
      </c>
      <c r="E125" s="92" t="e">
        <f>'UBS Jardim Japão'!#REF!</f>
        <v>#REF!</v>
      </c>
      <c r="F125" s="103" t="e">
        <f t="shared" si="86"/>
        <v>#REF!</v>
      </c>
      <c r="G125" s="92" t="e">
        <f>'UBS Jardim Japão'!#REF!</f>
        <v>#REF!</v>
      </c>
      <c r="H125" s="103" t="e">
        <f t="shared" si="87"/>
        <v>#REF!</v>
      </c>
      <c r="I125" s="92" t="e">
        <f>'UBS Jardim Japão'!#REF!</f>
        <v>#REF!</v>
      </c>
      <c r="J125" s="103" t="e">
        <f t="shared" si="88"/>
        <v>#REF!</v>
      </c>
      <c r="K125" s="92" t="e">
        <f>'UBS Jardim Japão'!#REF!</f>
        <v>#REF!</v>
      </c>
      <c r="L125" s="103" t="e">
        <f t="shared" si="89"/>
        <v>#REF!</v>
      </c>
      <c r="M125" s="92" t="e">
        <f>'UBS Jardim Japão'!#REF!</f>
        <v>#REF!</v>
      </c>
      <c r="N125" s="103" t="e">
        <f t="shared" si="90"/>
        <v>#REF!</v>
      </c>
      <c r="O125" s="239" t="e">
        <f t="shared" si="91"/>
        <v>#REF!</v>
      </c>
      <c r="P125" s="104" t="e">
        <f t="shared" si="92"/>
        <v>#REF!</v>
      </c>
      <c r="Q125" s="229" t="e">
        <f t="shared" si="93"/>
        <v>#REF!</v>
      </c>
    </row>
    <row r="126" spans="1:17" x14ac:dyDescent="0.25">
      <c r="A126" s="77" t="s">
        <v>173</v>
      </c>
      <c r="B126" s="78" t="e">
        <f>'UBS Jardim Japão'!#REF!</f>
        <v>#REF!</v>
      </c>
      <c r="C126" s="92" t="e">
        <f>'UBS Jardim Japão'!#REF!</f>
        <v>#REF!</v>
      </c>
      <c r="D126" s="103" t="e">
        <f t="shared" si="85"/>
        <v>#REF!</v>
      </c>
      <c r="E126" s="92" t="e">
        <f>'UBS Jardim Japão'!#REF!</f>
        <v>#REF!</v>
      </c>
      <c r="F126" s="103" t="e">
        <f t="shared" si="86"/>
        <v>#REF!</v>
      </c>
      <c r="G126" s="92" t="e">
        <f>'UBS Jardim Japão'!#REF!</f>
        <v>#REF!</v>
      </c>
      <c r="H126" s="103" t="e">
        <f t="shared" si="87"/>
        <v>#REF!</v>
      </c>
      <c r="I126" s="92" t="e">
        <f>'UBS Jardim Japão'!#REF!</f>
        <v>#REF!</v>
      </c>
      <c r="J126" s="103" t="e">
        <f t="shared" si="88"/>
        <v>#REF!</v>
      </c>
      <c r="K126" s="92" t="e">
        <f>'UBS Jardim Japão'!#REF!</f>
        <v>#REF!</v>
      </c>
      <c r="L126" s="103" t="e">
        <f t="shared" si="89"/>
        <v>#REF!</v>
      </c>
      <c r="M126" s="92" t="e">
        <f>'UBS Jardim Japão'!#REF!</f>
        <v>#REF!</v>
      </c>
      <c r="N126" s="103" t="e">
        <f t="shared" si="90"/>
        <v>#REF!</v>
      </c>
      <c r="O126" s="239" t="e">
        <f t="shared" si="91"/>
        <v>#REF!</v>
      </c>
      <c r="P126" s="104" t="e">
        <f t="shared" si="92"/>
        <v>#REF!</v>
      </c>
      <c r="Q126" s="229" t="e">
        <f t="shared" si="93"/>
        <v>#REF!</v>
      </c>
    </row>
    <row r="127" spans="1:17" ht="15.75" thickBot="1" x14ac:dyDescent="0.3">
      <c r="A127" s="96" t="s">
        <v>34</v>
      </c>
      <c r="B127" s="145" t="e">
        <f>'UBS Jardim Japão'!#REF!</f>
        <v>#REF!</v>
      </c>
      <c r="C127" s="97" t="e">
        <f>'UBS Jardim Japão'!#REF!</f>
        <v>#REF!</v>
      </c>
      <c r="D127" s="107" t="e">
        <f t="shared" si="85"/>
        <v>#REF!</v>
      </c>
      <c r="E127" s="97" t="e">
        <f>'UBS Jardim Japão'!#REF!</f>
        <v>#REF!</v>
      </c>
      <c r="F127" s="107" t="e">
        <f t="shared" si="86"/>
        <v>#REF!</v>
      </c>
      <c r="G127" s="97" t="e">
        <f>'UBS Jardim Japão'!#REF!</f>
        <v>#REF!</v>
      </c>
      <c r="H127" s="107" t="e">
        <f t="shared" si="87"/>
        <v>#REF!</v>
      </c>
      <c r="I127" s="97" t="e">
        <f>'UBS Jardim Japão'!#REF!</f>
        <v>#REF!</v>
      </c>
      <c r="J127" s="107" t="e">
        <f t="shared" si="88"/>
        <v>#REF!</v>
      </c>
      <c r="K127" s="97" t="e">
        <f>'UBS Jardim Japão'!#REF!</f>
        <v>#REF!</v>
      </c>
      <c r="L127" s="107" t="e">
        <f t="shared" si="89"/>
        <v>#REF!</v>
      </c>
      <c r="M127" s="97" t="e">
        <f>'UBS Jardim Japão'!#REF!</f>
        <v>#REF!</v>
      </c>
      <c r="N127" s="107" t="e">
        <f t="shared" si="90"/>
        <v>#REF!</v>
      </c>
      <c r="O127" s="240" t="e">
        <f t="shared" si="91"/>
        <v>#REF!</v>
      </c>
      <c r="P127" s="108" t="e">
        <f t="shared" si="92"/>
        <v>#REF!</v>
      </c>
      <c r="Q127" s="231" t="e">
        <f t="shared" si="93"/>
        <v>#REF!</v>
      </c>
    </row>
    <row r="128" spans="1:17" ht="15.75" thickBot="1" x14ac:dyDescent="0.3">
      <c r="A128" s="5" t="s">
        <v>7</v>
      </c>
      <c r="B128" s="6" t="e">
        <f>SUM(B118:B127)</f>
        <v>#REF!</v>
      </c>
      <c r="C128" s="7" t="e">
        <f>SUM(C118:C127)</f>
        <v>#REF!</v>
      </c>
      <c r="D128" s="21" t="e">
        <f t="shared" si="85"/>
        <v>#REF!</v>
      </c>
      <c r="E128" s="7" t="e">
        <f>SUM(E118:E127)</f>
        <v>#REF!</v>
      </c>
      <c r="F128" s="21" t="e">
        <f t="shared" si="86"/>
        <v>#REF!</v>
      </c>
      <c r="G128" s="7" t="e">
        <f>SUM(G118:G127)</f>
        <v>#REF!</v>
      </c>
      <c r="H128" s="21" t="e">
        <f t="shared" si="87"/>
        <v>#REF!</v>
      </c>
      <c r="I128" s="7" t="e">
        <f>SUM(I118:I127)</f>
        <v>#REF!</v>
      </c>
      <c r="J128" s="21" t="e">
        <f t="shared" si="88"/>
        <v>#REF!</v>
      </c>
      <c r="K128" s="7" t="e">
        <f t="shared" ref="K128" si="94">SUM(K118:K127)</f>
        <v>#REF!</v>
      </c>
      <c r="L128" s="21" t="e">
        <f t="shared" si="89"/>
        <v>#REF!</v>
      </c>
      <c r="M128" s="7" t="e">
        <f t="shared" ref="M128" si="95">SUM(M118:M127)</f>
        <v>#REF!</v>
      </c>
      <c r="N128" s="21" t="e">
        <f t="shared" si="90"/>
        <v>#REF!</v>
      </c>
      <c r="O128" s="71" t="e">
        <f t="shared" si="91"/>
        <v>#REF!</v>
      </c>
      <c r="P128" s="72" t="e">
        <f t="shared" si="92"/>
        <v>#REF!</v>
      </c>
      <c r="Q128" s="7" t="e">
        <f t="shared" si="93"/>
        <v>#REF!</v>
      </c>
    </row>
    <row r="130" spans="1:17" ht="15.75" x14ac:dyDescent="0.25">
      <c r="A130" s="1000" t="s">
        <v>302</v>
      </c>
      <c r="B130" s="1001"/>
      <c r="C130" s="1001"/>
      <c r="D130" s="1001"/>
      <c r="E130" s="1001"/>
      <c r="F130" s="1001"/>
      <c r="G130" s="1001"/>
      <c r="H130" s="1001"/>
      <c r="I130" s="1001"/>
      <c r="J130" s="1001"/>
      <c r="K130" s="1001"/>
      <c r="L130" s="1001"/>
      <c r="M130" s="1001"/>
      <c r="N130" s="1001"/>
      <c r="O130" s="1001"/>
      <c r="P130" s="1001"/>
      <c r="Q130" s="1001"/>
    </row>
    <row r="131" spans="1:17" ht="36.75" thickBot="1" x14ac:dyDescent="0.3">
      <c r="A131" s="74" t="s">
        <v>14</v>
      </c>
      <c r="B131" s="90" t="s">
        <v>165</v>
      </c>
      <c r="C131" s="207" t="s">
        <v>2</v>
      </c>
      <c r="D131" s="208" t="s">
        <v>1</v>
      </c>
      <c r="E131" s="207" t="s">
        <v>3</v>
      </c>
      <c r="F131" s="208" t="s">
        <v>1</v>
      </c>
      <c r="G131" s="207" t="s">
        <v>4</v>
      </c>
      <c r="H131" s="208" t="s">
        <v>1</v>
      </c>
      <c r="I131" s="207" t="s">
        <v>5</v>
      </c>
      <c r="J131" s="208" t="s">
        <v>1</v>
      </c>
      <c r="K131" s="209" t="s">
        <v>190</v>
      </c>
      <c r="L131" s="210" t="s">
        <v>1</v>
      </c>
      <c r="M131" s="209" t="s">
        <v>191</v>
      </c>
      <c r="N131" s="210" t="s">
        <v>1</v>
      </c>
      <c r="O131" s="237" t="s">
        <v>193</v>
      </c>
      <c r="P131" s="238" t="s">
        <v>192</v>
      </c>
      <c r="Q131" s="209" t="s">
        <v>6</v>
      </c>
    </row>
    <row r="132" spans="1:17" ht="15.75" thickTop="1" x14ac:dyDescent="0.25">
      <c r="A132" s="8" t="s">
        <v>147</v>
      </c>
      <c r="B132" s="76" t="e">
        <f>'EMAD na UBS JD JAPÃO'!#REF!</f>
        <v>#REF!</v>
      </c>
      <c r="C132" s="91" t="e">
        <f>'EMAD na UBS JD JAPÃO'!#REF!</f>
        <v>#REF!</v>
      </c>
      <c r="D132" s="18" t="e">
        <f t="shared" ref="D132:D137" si="96">C132/$B132</f>
        <v>#REF!</v>
      </c>
      <c r="E132" s="91" t="e">
        <f>'EMAD na UBS JD JAPÃO'!#REF!</f>
        <v>#REF!</v>
      </c>
      <c r="F132" s="18" t="e">
        <f t="shared" ref="F132:F137" si="97">E132/$B132</f>
        <v>#REF!</v>
      </c>
      <c r="G132" s="91" t="e">
        <f>'EMAD na UBS JD JAPÃO'!#REF!</f>
        <v>#REF!</v>
      </c>
      <c r="H132" s="18" t="e">
        <f t="shared" ref="H132:H137" si="98">G132/$B132</f>
        <v>#REF!</v>
      </c>
      <c r="I132" s="91" t="e">
        <f>'EMAD na UBS JD JAPÃO'!#REF!</f>
        <v>#REF!</v>
      </c>
      <c r="J132" s="18" t="e">
        <f t="shared" ref="J132:J137" si="99">I132/$B132</f>
        <v>#REF!</v>
      </c>
      <c r="K132" s="91" t="e">
        <f>'EMAD na UBS JD JAPÃO'!#REF!</f>
        <v>#REF!</v>
      </c>
      <c r="L132" s="18" t="e">
        <f t="shared" ref="L132:L137" si="100">K132/$B132</f>
        <v>#REF!</v>
      </c>
      <c r="M132" s="91" t="e">
        <f>'EMAD na UBS JD JAPÃO'!#REF!</f>
        <v>#REF!</v>
      </c>
      <c r="N132" s="18" t="e">
        <f t="shared" ref="N132:N137" si="101">M132/$B132</f>
        <v>#REF!</v>
      </c>
      <c r="O132" s="227" t="e">
        <f t="shared" ref="O132:O137" si="102">SUM(I132,K132,M132)</f>
        <v>#REF!</v>
      </c>
      <c r="P132" s="102" t="e">
        <f t="shared" ref="P132:P137" si="103">O132/($B132*3)</f>
        <v>#REF!</v>
      </c>
      <c r="Q132" s="230" t="e">
        <f t="shared" ref="Q132:Q137" si="104">SUM(C132,E132,G132,I132,K132,M132)</f>
        <v>#REF!</v>
      </c>
    </row>
    <row r="133" spans="1:17" x14ac:dyDescent="0.25">
      <c r="A133" s="67" t="s">
        <v>172</v>
      </c>
      <c r="B133" s="63" t="e">
        <f>'EMAD na UBS JD JAPÃO'!#REF!</f>
        <v>#REF!</v>
      </c>
      <c r="C133" s="91" t="e">
        <f>'EMAD na UBS JD JAPÃO'!#REF!</f>
        <v>#REF!</v>
      </c>
      <c r="D133" s="18" t="e">
        <f t="shared" si="96"/>
        <v>#REF!</v>
      </c>
      <c r="E133" s="91" t="e">
        <f>'EMAD na UBS JD JAPÃO'!#REF!</f>
        <v>#REF!</v>
      </c>
      <c r="F133" s="18" t="e">
        <f t="shared" si="97"/>
        <v>#REF!</v>
      </c>
      <c r="G133" s="91" t="e">
        <f>'EMAD na UBS JD JAPÃO'!#REF!</f>
        <v>#REF!</v>
      </c>
      <c r="H133" s="18" t="e">
        <f t="shared" si="98"/>
        <v>#REF!</v>
      </c>
      <c r="I133" s="91" t="e">
        <f>'EMAD na UBS JD JAPÃO'!#REF!</f>
        <v>#REF!</v>
      </c>
      <c r="J133" s="18" t="e">
        <f t="shared" si="99"/>
        <v>#REF!</v>
      </c>
      <c r="K133" s="91" t="e">
        <f>'EMAD na UBS JD JAPÃO'!#REF!</f>
        <v>#REF!</v>
      </c>
      <c r="L133" s="18" t="e">
        <f t="shared" si="100"/>
        <v>#REF!</v>
      </c>
      <c r="M133" s="91" t="e">
        <f>'EMAD na UBS JD JAPÃO'!#REF!</f>
        <v>#REF!</v>
      </c>
      <c r="N133" s="18" t="e">
        <f t="shared" si="101"/>
        <v>#REF!</v>
      </c>
      <c r="O133" s="227" t="e">
        <f t="shared" si="102"/>
        <v>#REF!</v>
      </c>
      <c r="P133" s="102" t="e">
        <f t="shared" si="103"/>
        <v>#REF!</v>
      </c>
      <c r="Q133" s="230" t="e">
        <f t="shared" si="104"/>
        <v>#REF!</v>
      </c>
    </row>
    <row r="134" spans="1:17" x14ac:dyDescent="0.25">
      <c r="A134" s="8" t="s">
        <v>148</v>
      </c>
      <c r="B134" s="73" t="e">
        <f>'EMAD na UBS JD JAPÃO'!#REF!</f>
        <v>#REF!</v>
      </c>
      <c r="C134" s="92" t="e">
        <f>'EMAD na UBS JD JAPÃO'!#REF!</f>
        <v>#REF!</v>
      </c>
      <c r="D134" s="103" t="e">
        <f t="shared" si="96"/>
        <v>#REF!</v>
      </c>
      <c r="E134" s="92" t="e">
        <f>'EMAD na UBS JD JAPÃO'!#REF!</f>
        <v>#REF!</v>
      </c>
      <c r="F134" s="103" t="e">
        <f t="shared" si="97"/>
        <v>#REF!</v>
      </c>
      <c r="G134" s="92" t="e">
        <f>'EMAD na UBS JD JAPÃO'!#REF!</f>
        <v>#REF!</v>
      </c>
      <c r="H134" s="103" t="e">
        <f t="shared" si="98"/>
        <v>#REF!</v>
      </c>
      <c r="I134" s="92" t="e">
        <f>'EMAD na UBS JD JAPÃO'!#REF!</f>
        <v>#REF!</v>
      </c>
      <c r="J134" s="103" t="e">
        <f t="shared" si="99"/>
        <v>#REF!</v>
      </c>
      <c r="K134" s="92" t="e">
        <f>'EMAD na UBS JD JAPÃO'!#REF!</f>
        <v>#REF!</v>
      </c>
      <c r="L134" s="103" t="e">
        <f t="shared" si="100"/>
        <v>#REF!</v>
      </c>
      <c r="M134" s="92" t="e">
        <f>'EMAD na UBS JD JAPÃO'!#REF!</f>
        <v>#REF!</v>
      </c>
      <c r="N134" s="103" t="e">
        <f t="shared" si="101"/>
        <v>#REF!</v>
      </c>
      <c r="O134" s="239" t="e">
        <f t="shared" si="102"/>
        <v>#REF!</v>
      </c>
      <c r="P134" s="104" t="e">
        <f t="shared" si="103"/>
        <v>#REF!</v>
      </c>
      <c r="Q134" s="229" t="e">
        <f t="shared" si="104"/>
        <v>#REF!</v>
      </c>
    </row>
    <row r="135" spans="1:17" x14ac:dyDescent="0.25">
      <c r="A135" s="8" t="s">
        <v>153</v>
      </c>
      <c r="B135" s="78" t="e">
        <f>'EMAD na UBS JD JAPÃO'!#REF!</f>
        <v>#REF!</v>
      </c>
      <c r="C135" s="92" t="e">
        <f>'EMAD na UBS JD JAPÃO'!#REF!</f>
        <v>#REF!</v>
      </c>
      <c r="D135" s="103" t="e">
        <f t="shared" si="96"/>
        <v>#REF!</v>
      </c>
      <c r="E135" s="92" t="e">
        <f>'EMAD na UBS JD JAPÃO'!#REF!</f>
        <v>#REF!</v>
      </c>
      <c r="F135" s="103" t="e">
        <f t="shared" si="97"/>
        <v>#REF!</v>
      </c>
      <c r="G135" s="92" t="e">
        <f>'EMAD na UBS JD JAPÃO'!#REF!</f>
        <v>#REF!</v>
      </c>
      <c r="H135" s="103" t="e">
        <f t="shared" si="98"/>
        <v>#REF!</v>
      </c>
      <c r="I135" s="92" t="e">
        <f>'EMAD na UBS JD JAPÃO'!#REF!</f>
        <v>#REF!</v>
      </c>
      <c r="J135" s="103" t="e">
        <f t="shared" si="99"/>
        <v>#REF!</v>
      </c>
      <c r="K135" s="92" t="e">
        <f>'EMAD na UBS JD JAPÃO'!#REF!</f>
        <v>#REF!</v>
      </c>
      <c r="L135" s="103" t="e">
        <f t="shared" si="100"/>
        <v>#REF!</v>
      </c>
      <c r="M135" s="92" t="e">
        <f>'EMAD na UBS JD JAPÃO'!#REF!</f>
        <v>#REF!</v>
      </c>
      <c r="N135" s="103" t="e">
        <f t="shared" si="101"/>
        <v>#REF!</v>
      </c>
      <c r="O135" s="239" t="e">
        <f t="shared" si="102"/>
        <v>#REF!</v>
      </c>
      <c r="P135" s="104" t="e">
        <f t="shared" si="103"/>
        <v>#REF!</v>
      </c>
      <c r="Q135" s="229" t="e">
        <f t="shared" si="104"/>
        <v>#REF!</v>
      </c>
    </row>
    <row r="136" spans="1:17" ht="15.75" thickBot="1" x14ac:dyDescent="0.3">
      <c r="A136" s="96" t="s">
        <v>149</v>
      </c>
      <c r="B136" s="80" t="e">
        <f>'EMAD na UBS JD JAPÃO'!#REF!</f>
        <v>#REF!</v>
      </c>
      <c r="C136" s="97" t="e">
        <f>'EMAD na UBS JD JAPÃO'!#REF!</f>
        <v>#REF!</v>
      </c>
      <c r="D136" s="107" t="e">
        <f t="shared" si="96"/>
        <v>#REF!</v>
      </c>
      <c r="E136" s="97" t="e">
        <f>'EMAD na UBS JD JAPÃO'!#REF!</f>
        <v>#REF!</v>
      </c>
      <c r="F136" s="107" t="e">
        <f t="shared" si="97"/>
        <v>#REF!</v>
      </c>
      <c r="G136" s="97" t="e">
        <f>'EMAD na UBS JD JAPÃO'!#REF!</f>
        <v>#REF!</v>
      </c>
      <c r="H136" s="107" t="e">
        <f t="shared" si="98"/>
        <v>#REF!</v>
      </c>
      <c r="I136" s="97" t="e">
        <f>'EMAD na UBS JD JAPÃO'!#REF!</f>
        <v>#REF!</v>
      </c>
      <c r="J136" s="107" t="e">
        <f t="shared" si="99"/>
        <v>#REF!</v>
      </c>
      <c r="K136" s="97" t="e">
        <f>'EMAD na UBS JD JAPÃO'!#REF!</f>
        <v>#REF!</v>
      </c>
      <c r="L136" s="107" t="e">
        <f t="shared" si="100"/>
        <v>#REF!</v>
      </c>
      <c r="M136" s="97" t="e">
        <f>'EMAD na UBS JD JAPÃO'!#REF!</f>
        <v>#REF!</v>
      </c>
      <c r="N136" s="107" t="e">
        <f t="shared" si="101"/>
        <v>#REF!</v>
      </c>
      <c r="O136" s="240" t="e">
        <f t="shared" si="102"/>
        <v>#REF!</v>
      </c>
      <c r="P136" s="108" t="e">
        <f t="shared" si="103"/>
        <v>#REF!</v>
      </c>
      <c r="Q136" s="231" t="e">
        <f t="shared" si="104"/>
        <v>#REF!</v>
      </c>
    </row>
    <row r="137" spans="1:17" ht="15.75" thickBot="1" x14ac:dyDescent="0.3">
      <c r="A137" s="5" t="s">
        <v>7</v>
      </c>
      <c r="B137" s="6" t="e">
        <f>SUM(B132:B136)</f>
        <v>#REF!</v>
      </c>
      <c r="C137" s="7" t="e">
        <f>SUM(C132:C136)</f>
        <v>#REF!</v>
      </c>
      <c r="D137" s="21" t="e">
        <f t="shared" si="96"/>
        <v>#REF!</v>
      </c>
      <c r="E137" s="7" t="e">
        <f>SUM(E132:E136)</f>
        <v>#REF!</v>
      </c>
      <c r="F137" s="21" t="e">
        <f t="shared" si="97"/>
        <v>#REF!</v>
      </c>
      <c r="G137" s="7" t="e">
        <f>SUM(G132:G136)</f>
        <v>#REF!</v>
      </c>
      <c r="H137" s="21" t="e">
        <f t="shared" si="98"/>
        <v>#REF!</v>
      </c>
      <c r="I137" s="7" t="e">
        <f>SUM(I132:I136)</f>
        <v>#REF!</v>
      </c>
      <c r="J137" s="21" t="e">
        <f t="shared" si="99"/>
        <v>#REF!</v>
      </c>
      <c r="K137" s="7" t="e">
        <f t="shared" ref="K137" si="105">SUM(K132:K136)</f>
        <v>#REF!</v>
      </c>
      <c r="L137" s="21" t="e">
        <f t="shared" si="100"/>
        <v>#REF!</v>
      </c>
      <c r="M137" s="7" t="e">
        <f t="shared" ref="M137" si="106">SUM(M132:M136)</f>
        <v>#REF!</v>
      </c>
      <c r="N137" s="21" t="e">
        <f t="shared" si="101"/>
        <v>#REF!</v>
      </c>
      <c r="O137" s="71" t="e">
        <f t="shared" si="102"/>
        <v>#REF!</v>
      </c>
      <c r="P137" s="72" t="e">
        <f t="shared" si="103"/>
        <v>#REF!</v>
      </c>
      <c r="Q137" s="7" t="e">
        <f t="shared" si="104"/>
        <v>#REF!</v>
      </c>
    </row>
    <row r="139" spans="1:17" ht="15.75" x14ac:dyDescent="0.25">
      <c r="A139" s="1000" t="s">
        <v>277</v>
      </c>
      <c r="B139" s="1001"/>
      <c r="C139" s="1001"/>
      <c r="D139" s="1001"/>
      <c r="E139" s="1001"/>
      <c r="F139" s="1001"/>
      <c r="G139" s="1001"/>
      <c r="H139" s="1001"/>
      <c r="I139" s="1001"/>
      <c r="J139" s="1001"/>
      <c r="K139" s="1001"/>
      <c r="L139" s="1001"/>
      <c r="M139" s="1001"/>
      <c r="N139" s="1001"/>
      <c r="O139" s="1001"/>
      <c r="P139" s="1001"/>
      <c r="Q139" s="1001"/>
    </row>
    <row r="140" spans="1:17" ht="34.5" thickBot="1" x14ac:dyDescent="0.3">
      <c r="A140" s="74" t="s">
        <v>14</v>
      </c>
      <c r="B140" s="90" t="s">
        <v>165</v>
      </c>
      <c r="C140" s="207" t="s">
        <v>2</v>
      </c>
      <c r="D140" s="208" t="s">
        <v>1</v>
      </c>
      <c r="E140" s="207" t="s">
        <v>3</v>
      </c>
      <c r="F140" s="208" t="s">
        <v>1</v>
      </c>
      <c r="G140" s="207" t="s">
        <v>4</v>
      </c>
      <c r="H140" s="208" t="s">
        <v>1</v>
      </c>
      <c r="I140" s="207" t="s">
        <v>5</v>
      </c>
      <c r="J140" s="208" t="s">
        <v>1</v>
      </c>
      <c r="K140" s="209" t="s">
        <v>5</v>
      </c>
      <c r="L140" s="210" t="s">
        <v>1</v>
      </c>
      <c r="M140" s="209" t="s">
        <v>5</v>
      </c>
      <c r="N140" s="210" t="s">
        <v>1</v>
      </c>
      <c r="O140" s="237" t="s">
        <v>5</v>
      </c>
      <c r="P140" s="238" t="s">
        <v>1</v>
      </c>
      <c r="Q140" s="209" t="s">
        <v>5</v>
      </c>
    </row>
    <row r="141" spans="1:17" ht="15.75" thickTop="1" x14ac:dyDescent="0.25">
      <c r="A141" s="77" t="s">
        <v>33</v>
      </c>
      <c r="B141" s="9" t="e">
        <f>'UBS Vila Ede'!#REF!</f>
        <v>#REF!</v>
      </c>
      <c r="C141" s="91" t="e">
        <f>'UBS Vila Ede'!#REF!</f>
        <v>#REF!</v>
      </c>
      <c r="D141" s="18" t="e">
        <f>C141/$B141</f>
        <v>#REF!</v>
      </c>
      <c r="E141" s="91" t="e">
        <f>'UBS Vila Ede'!#REF!</f>
        <v>#REF!</v>
      </c>
      <c r="F141" s="18" t="e">
        <f t="shared" ref="F141:F149" si="107">E141/$B141</f>
        <v>#REF!</v>
      </c>
      <c r="G141" s="91" t="e">
        <f>'UBS Vila Ede'!#REF!</f>
        <v>#REF!</v>
      </c>
      <c r="H141" s="18" t="e">
        <f t="shared" ref="H141:H149" si="108">G141/$B141</f>
        <v>#REF!</v>
      </c>
      <c r="I141" s="91" t="e">
        <f>'UBS Vila Ede'!#REF!</f>
        <v>#REF!</v>
      </c>
      <c r="J141" s="18" t="e">
        <f t="shared" ref="J141:J149" si="109">I141/$B141</f>
        <v>#REF!</v>
      </c>
      <c r="K141" s="91" t="e">
        <f>'UBS Vila Ede'!#REF!</f>
        <v>#REF!</v>
      </c>
      <c r="L141" s="18" t="e">
        <f t="shared" ref="L141:L149" si="110">K141/$B141</f>
        <v>#REF!</v>
      </c>
      <c r="M141" s="91" t="e">
        <f>'UBS Vila Ede'!#REF!</f>
        <v>#REF!</v>
      </c>
      <c r="N141" s="18" t="e">
        <f t="shared" ref="N141:N149" si="111">M141/$B141</f>
        <v>#REF!</v>
      </c>
      <c r="O141" s="227" t="e">
        <f t="shared" ref="O141:O149" si="112">SUM(I141,K141,M141)</f>
        <v>#REF!</v>
      </c>
      <c r="P141" s="102" t="e">
        <f t="shared" ref="P141:P149" si="113">O141/($B141*3)</f>
        <v>#REF!</v>
      </c>
      <c r="Q141" s="230" t="e">
        <f t="shared" ref="Q141:Q149" si="114">SUM(C141,E141,G141,I141,K141,M141)</f>
        <v>#REF!</v>
      </c>
    </row>
    <row r="142" spans="1:17" x14ac:dyDescent="0.25">
      <c r="A142" s="77" t="s">
        <v>20</v>
      </c>
      <c r="B142" s="73" t="e">
        <f>'UBS Vila Ede'!#REF!</f>
        <v>#REF!</v>
      </c>
      <c r="C142" s="92" t="e">
        <f>'UBS Vila Ede'!#REF!</f>
        <v>#REF!</v>
      </c>
      <c r="D142" s="103" t="e">
        <f t="shared" ref="D142:D149" si="115">C142/$B142</f>
        <v>#REF!</v>
      </c>
      <c r="E142" s="92" t="e">
        <f>'UBS Vila Ede'!#REF!</f>
        <v>#REF!</v>
      </c>
      <c r="F142" s="103" t="e">
        <f t="shared" si="107"/>
        <v>#REF!</v>
      </c>
      <c r="G142" s="92" t="e">
        <f>'UBS Vila Ede'!#REF!</f>
        <v>#REF!</v>
      </c>
      <c r="H142" s="103" t="e">
        <f t="shared" si="108"/>
        <v>#REF!</v>
      </c>
      <c r="I142" s="92" t="e">
        <f>'UBS Vila Ede'!#REF!</f>
        <v>#REF!</v>
      </c>
      <c r="J142" s="103" t="e">
        <f t="shared" si="109"/>
        <v>#REF!</v>
      </c>
      <c r="K142" s="92" t="e">
        <f>'UBS Vila Ede'!#REF!</f>
        <v>#REF!</v>
      </c>
      <c r="L142" s="103" t="e">
        <f t="shared" si="110"/>
        <v>#REF!</v>
      </c>
      <c r="M142" s="92" t="e">
        <f>'UBS Vila Ede'!#REF!</f>
        <v>#REF!</v>
      </c>
      <c r="N142" s="103" t="e">
        <f t="shared" si="111"/>
        <v>#REF!</v>
      </c>
      <c r="O142" s="239" t="e">
        <f t="shared" si="112"/>
        <v>#REF!</v>
      </c>
      <c r="P142" s="104" t="e">
        <f t="shared" si="113"/>
        <v>#REF!</v>
      </c>
      <c r="Q142" s="229" t="e">
        <f t="shared" si="114"/>
        <v>#REF!</v>
      </c>
    </row>
    <row r="143" spans="1:17" x14ac:dyDescent="0.25">
      <c r="A143" s="77" t="s">
        <v>43</v>
      </c>
      <c r="B143" s="73" t="e">
        <f>'UBS Vila Ede'!#REF!</f>
        <v>#REF!</v>
      </c>
      <c r="C143" s="95" t="e">
        <f>'UBS Vila Ede'!#REF!</f>
        <v>#REF!</v>
      </c>
      <c r="D143" s="103" t="e">
        <f t="shared" si="115"/>
        <v>#REF!</v>
      </c>
      <c r="E143" s="95" t="e">
        <f>'UBS Vila Ede'!#REF!</f>
        <v>#REF!</v>
      </c>
      <c r="F143" s="103" t="e">
        <f t="shared" si="107"/>
        <v>#REF!</v>
      </c>
      <c r="G143" s="95" t="e">
        <f>'UBS Vila Ede'!#REF!</f>
        <v>#REF!</v>
      </c>
      <c r="H143" s="103" t="e">
        <f t="shared" si="108"/>
        <v>#REF!</v>
      </c>
      <c r="I143" s="92" t="e">
        <f>'UBS Vila Ede'!#REF!</f>
        <v>#REF!</v>
      </c>
      <c r="J143" s="103" t="e">
        <f t="shared" si="109"/>
        <v>#REF!</v>
      </c>
      <c r="K143" s="92" t="e">
        <f>'UBS Vila Ede'!#REF!</f>
        <v>#REF!</v>
      </c>
      <c r="L143" s="103" t="e">
        <f t="shared" si="110"/>
        <v>#REF!</v>
      </c>
      <c r="M143" s="92" t="e">
        <f>'UBS Vila Ede'!#REF!</f>
        <v>#REF!</v>
      </c>
      <c r="N143" s="103" t="e">
        <f t="shared" si="111"/>
        <v>#REF!</v>
      </c>
      <c r="O143" s="239" t="e">
        <f t="shared" si="112"/>
        <v>#REF!</v>
      </c>
      <c r="P143" s="104" t="e">
        <f t="shared" si="113"/>
        <v>#REF!</v>
      </c>
      <c r="Q143" s="229" t="e">
        <f t="shared" si="114"/>
        <v>#REF!</v>
      </c>
    </row>
    <row r="144" spans="1:17" x14ac:dyDescent="0.25">
      <c r="A144" s="77" t="s">
        <v>23</v>
      </c>
      <c r="B144" s="73" t="e">
        <f>'UBS Vila Ede'!#REF!</f>
        <v>#REF!</v>
      </c>
      <c r="C144" s="92" t="e">
        <f>'UBS Vila Ede'!#REF!</f>
        <v>#REF!</v>
      </c>
      <c r="D144" s="103" t="e">
        <f t="shared" si="115"/>
        <v>#REF!</v>
      </c>
      <c r="E144" s="92" t="e">
        <f>'UBS Vila Ede'!#REF!</f>
        <v>#REF!</v>
      </c>
      <c r="F144" s="103" t="e">
        <f t="shared" si="107"/>
        <v>#REF!</v>
      </c>
      <c r="G144" s="92" t="e">
        <f>'UBS Vila Ede'!#REF!</f>
        <v>#REF!</v>
      </c>
      <c r="H144" s="103" t="e">
        <f t="shared" si="108"/>
        <v>#REF!</v>
      </c>
      <c r="I144" s="92" t="e">
        <f>'UBS Vila Ede'!#REF!</f>
        <v>#REF!</v>
      </c>
      <c r="J144" s="103" t="e">
        <f t="shared" si="109"/>
        <v>#REF!</v>
      </c>
      <c r="K144" s="92" t="e">
        <f>'UBS Vila Ede'!#REF!</f>
        <v>#REF!</v>
      </c>
      <c r="L144" s="103" t="e">
        <f t="shared" si="110"/>
        <v>#REF!</v>
      </c>
      <c r="M144" s="92" t="e">
        <f>'UBS Vila Ede'!#REF!</f>
        <v>#REF!</v>
      </c>
      <c r="N144" s="103" t="e">
        <f t="shared" si="111"/>
        <v>#REF!</v>
      </c>
      <c r="O144" s="239" t="e">
        <f t="shared" si="112"/>
        <v>#REF!</v>
      </c>
      <c r="P144" s="104" t="e">
        <f t="shared" si="113"/>
        <v>#REF!</v>
      </c>
      <c r="Q144" s="229" t="e">
        <f t="shared" si="114"/>
        <v>#REF!</v>
      </c>
    </row>
    <row r="145" spans="1:17" x14ac:dyDescent="0.25">
      <c r="A145" s="77" t="s">
        <v>24</v>
      </c>
      <c r="B145" s="73" t="e">
        <f>'UBS Vila Ede'!#REF!</f>
        <v>#REF!</v>
      </c>
      <c r="C145" s="92" t="e">
        <f>'UBS Vila Ede'!#REF!</f>
        <v>#REF!</v>
      </c>
      <c r="D145" s="103" t="e">
        <f t="shared" si="115"/>
        <v>#REF!</v>
      </c>
      <c r="E145" s="92" t="e">
        <f>'UBS Vila Ede'!#REF!</f>
        <v>#REF!</v>
      </c>
      <c r="F145" s="103" t="e">
        <f t="shared" si="107"/>
        <v>#REF!</v>
      </c>
      <c r="G145" s="92" t="e">
        <f>'UBS Vila Ede'!#REF!</f>
        <v>#REF!</v>
      </c>
      <c r="H145" s="103" t="e">
        <f t="shared" si="108"/>
        <v>#REF!</v>
      </c>
      <c r="I145" s="92" t="e">
        <f>'UBS Vila Ede'!#REF!</f>
        <v>#REF!</v>
      </c>
      <c r="J145" s="103" t="e">
        <f t="shared" si="109"/>
        <v>#REF!</v>
      </c>
      <c r="K145" s="92" t="e">
        <f>'UBS Vila Ede'!#REF!</f>
        <v>#REF!</v>
      </c>
      <c r="L145" s="103" t="e">
        <f t="shared" si="110"/>
        <v>#REF!</v>
      </c>
      <c r="M145" s="92" t="e">
        <f>'UBS Vila Ede'!#REF!</f>
        <v>#REF!</v>
      </c>
      <c r="N145" s="103" t="e">
        <f t="shared" si="111"/>
        <v>#REF!</v>
      </c>
      <c r="O145" s="239" t="e">
        <f t="shared" si="112"/>
        <v>#REF!</v>
      </c>
      <c r="P145" s="104" t="e">
        <f t="shared" si="113"/>
        <v>#REF!</v>
      </c>
      <c r="Q145" s="229" t="e">
        <f t="shared" si="114"/>
        <v>#REF!</v>
      </c>
    </row>
    <row r="146" spans="1:17" x14ac:dyDescent="0.25">
      <c r="A146" s="77" t="s">
        <v>25</v>
      </c>
      <c r="B146" s="73" t="e">
        <f>'UBS Vila Ede'!#REF!</f>
        <v>#REF!</v>
      </c>
      <c r="C146" s="92" t="e">
        <f>'UBS Vila Ede'!#REF!</f>
        <v>#REF!</v>
      </c>
      <c r="D146" s="103" t="e">
        <f t="shared" si="115"/>
        <v>#REF!</v>
      </c>
      <c r="E146" s="92" t="e">
        <f>'UBS Vila Ede'!#REF!</f>
        <v>#REF!</v>
      </c>
      <c r="F146" s="103" t="e">
        <f t="shared" si="107"/>
        <v>#REF!</v>
      </c>
      <c r="G146" s="92" t="e">
        <f>'UBS Vila Ede'!#REF!</f>
        <v>#REF!</v>
      </c>
      <c r="H146" s="103" t="e">
        <f t="shared" si="108"/>
        <v>#REF!</v>
      </c>
      <c r="I146" s="92" t="e">
        <f>'UBS Vila Ede'!#REF!</f>
        <v>#REF!</v>
      </c>
      <c r="J146" s="103" t="e">
        <f t="shared" si="109"/>
        <v>#REF!</v>
      </c>
      <c r="K146" s="92" t="e">
        <f>'UBS Vila Ede'!#REF!</f>
        <v>#REF!</v>
      </c>
      <c r="L146" s="103" t="e">
        <f t="shared" si="110"/>
        <v>#REF!</v>
      </c>
      <c r="M146" s="92" t="e">
        <f>'UBS Vila Ede'!#REF!</f>
        <v>#REF!</v>
      </c>
      <c r="N146" s="103" t="e">
        <f t="shared" si="111"/>
        <v>#REF!</v>
      </c>
      <c r="O146" s="239" t="e">
        <f t="shared" si="112"/>
        <v>#REF!</v>
      </c>
      <c r="P146" s="104" t="e">
        <f t="shared" si="113"/>
        <v>#REF!</v>
      </c>
      <c r="Q146" s="229" t="e">
        <f t="shared" si="114"/>
        <v>#REF!</v>
      </c>
    </row>
    <row r="147" spans="1:17" x14ac:dyDescent="0.25">
      <c r="A147" s="77" t="s">
        <v>26</v>
      </c>
      <c r="B147" s="73" t="e">
        <f>'UBS Vila Ede'!#REF!</f>
        <v>#REF!</v>
      </c>
      <c r="C147" s="92" t="e">
        <f>'UBS Vila Ede'!#REF!</f>
        <v>#REF!</v>
      </c>
      <c r="D147" s="103" t="e">
        <f t="shared" si="115"/>
        <v>#REF!</v>
      </c>
      <c r="E147" s="92" t="e">
        <f>'UBS Vila Ede'!#REF!</f>
        <v>#REF!</v>
      </c>
      <c r="F147" s="103" t="e">
        <f t="shared" si="107"/>
        <v>#REF!</v>
      </c>
      <c r="G147" s="92" t="e">
        <f>'UBS Vila Ede'!#REF!</f>
        <v>#REF!</v>
      </c>
      <c r="H147" s="103" t="e">
        <f t="shared" si="108"/>
        <v>#REF!</v>
      </c>
      <c r="I147" s="92" t="e">
        <f>'UBS Vila Ede'!#REF!</f>
        <v>#REF!</v>
      </c>
      <c r="J147" s="103" t="e">
        <f t="shared" si="109"/>
        <v>#REF!</v>
      </c>
      <c r="K147" s="92" t="e">
        <f>'UBS Vila Ede'!#REF!</f>
        <v>#REF!</v>
      </c>
      <c r="L147" s="103" t="e">
        <f t="shared" si="110"/>
        <v>#REF!</v>
      </c>
      <c r="M147" s="92" t="e">
        <f>'UBS Vila Ede'!#REF!</f>
        <v>#REF!</v>
      </c>
      <c r="N147" s="103" t="e">
        <f t="shared" si="111"/>
        <v>#REF!</v>
      </c>
      <c r="O147" s="239" t="e">
        <f t="shared" si="112"/>
        <v>#REF!</v>
      </c>
      <c r="P147" s="104" t="e">
        <f t="shared" si="113"/>
        <v>#REF!</v>
      </c>
      <c r="Q147" s="229" t="e">
        <f t="shared" si="114"/>
        <v>#REF!</v>
      </c>
    </row>
    <row r="148" spans="1:17" x14ac:dyDescent="0.25">
      <c r="A148" s="82" t="s">
        <v>189</v>
      </c>
      <c r="B148" s="73" t="e">
        <f>'UBS Vila Ede'!#REF!</f>
        <v>#REF!</v>
      </c>
      <c r="C148" s="92" t="e">
        <f>'UBS Vila Ede'!#REF!</f>
        <v>#REF!</v>
      </c>
      <c r="D148" s="103" t="e">
        <f t="shared" si="115"/>
        <v>#REF!</v>
      </c>
      <c r="E148" s="92" t="e">
        <f>'UBS Vila Ede'!#REF!</f>
        <v>#REF!</v>
      </c>
      <c r="F148" s="103" t="e">
        <f t="shared" si="107"/>
        <v>#REF!</v>
      </c>
      <c r="G148" s="92" t="e">
        <f>'UBS Vila Ede'!#REF!</f>
        <v>#REF!</v>
      </c>
      <c r="H148" s="103" t="e">
        <f t="shared" si="108"/>
        <v>#REF!</v>
      </c>
      <c r="I148" s="92" t="e">
        <f>'UBS Vila Ede'!#REF!</f>
        <v>#REF!</v>
      </c>
      <c r="J148" s="103" t="e">
        <f t="shared" si="109"/>
        <v>#REF!</v>
      </c>
      <c r="K148" s="92" t="e">
        <f>'UBS Vila Ede'!#REF!</f>
        <v>#REF!</v>
      </c>
      <c r="L148" s="103" t="e">
        <f t="shared" si="110"/>
        <v>#REF!</v>
      </c>
      <c r="M148" s="92" t="e">
        <f>'UBS Vila Ede'!#REF!</f>
        <v>#REF!</v>
      </c>
      <c r="N148" s="103" t="e">
        <f t="shared" si="111"/>
        <v>#REF!</v>
      </c>
      <c r="O148" s="239" t="e">
        <f t="shared" si="112"/>
        <v>#REF!</v>
      </c>
      <c r="P148" s="104" t="e">
        <f t="shared" si="113"/>
        <v>#REF!</v>
      </c>
      <c r="Q148" s="229" t="e">
        <f t="shared" si="114"/>
        <v>#REF!</v>
      </c>
    </row>
    <row r="149" spans="1:17" ht="15.75" thickBot="1" x14ac:dyDescent="0.3">
      <c r="A149" s="5" t="s">
        <v>7</v>
      </c>
      <c r="B149" s="6" t="e">
        <f>SUM(B141:B148)</f>
        <v>#REF!</v>
      </c>
      <c r="C149" s="7" t="e">
        <f>SUM(C141:C148)</f>
        <v>#REF!</v>
      </c>
      <c r="D149" s="21" t="e">
        <f t="shared" si="115"/>
        <v>#REF!</v>
      </c>
      <c r="E149" s="7" t="e">
        <f>SUM(E141:E148)</f>
        <v>#REF!</v>
      </c>
      <c r="F149" s="21" t="e">
        <f t="shared" si="107"/>
        <v>#REF!</v>
      </c>
      <c r="G149" s="7" t="e">
        <f>SUM(G141:G148)</f>
        <v>#REF!</v>
      </c>
      <c r="H149" s="21" t="e">
        <f t="shared" si="108"/>
        <v>#REF!</v>
      </c>
      <c r="I149" s="7" t="e">
        <f>SUM(I141:I148)</f>
        <v>#REF!</v>
      </c>
      <c r="J149" s="21" t="e">
        <f t="shared" si="109"/>
        <v>#REF!</v>
      </c>
      <c r="K149" s="7" t="e">
        <f t="shared" ref="K149" si="116">SUM(K141:K148)</f>
        <v>#REF!</v>
      </c>
      <c r="L149" s="21" t="e">
        <f t="shared" si="110"/>
        <v>#REF!</v>
      </c>
      <c r="M149" s="7" t="e">
        <f t="shared" ref="M149" si="117">SUM(M141:M148)</f>
        <v>#REF!</v>
      </c>
      <c r="N149" s="21" t="e">
        <f t="shared" si="111"/>
        <v>#REF!</v>
      </c>
      <c r="O149" s="71" t="e">
        <f t="shared" si="112"/>
        <v>#REF!</v>
      </c>
      <c r="P149" s="72" t="e">
        <f t="shared" si="113"/>
        <v>#REF!</v>
      </c>
      <c r="Q149" s="7" t="e">
        <f t="shared" si="114"/>
        <v>#REF!</v>
      </c>
    </row>
    <row r="151" spans="1:17" ht="15.75" x14ac:dyDescent="0.25">
      <c r="A151" s="1000" t="s">
        <v>279</v>
      </c>
      <c r="B151" s="1001"/>
      <c r="C151" s="1001"/>
      <c r="D151" s="1001"/>
      <c r="E151" s="1001"/>
      <c r="F151" s="1001"/>
      <c r="G151" s="1001"/>
      <c r="H151" s="1001"/>
      <c r="I151" s="1001"/>
      <c r="J151" s="1001"/>
      <c r="K151" s="1001"/>
      <c r="L151" s="1001"/>
      <c r="M151" s="1001"/>
      <c r="N151" s="1001"/>
      <c r="O151" s="1001"/>
      <c r="P151" s="1001"/>
      <c r="Q151" s="1001"/>
    </row>
    <row r="152" spans="1:17" ht="36.75" thickBot="1" x14ac:dyDescent="0.3">
      <c r="A152" s="74" t="s">
        <v>14</v>
      </c>
      <c r="B152" s="90" t="s">
        <v>165</v>
      </c>
      <c r="C152" s="207" t="s">
        <v>2</v>
      </c>
      <c r="D152" s="208" t="s">
        <v>1</v>
      </c>
      <c r="E152" s="207" t="s">
        <v>3</v>
      </c>
      <c r="F152" s="208" t="s">
        <v>1</v>
      </c>
      <c r="G152" s="207" t="s">
        <v>4</v>
      </c>
      <c r="H152" s="208" t="s">
        <v>1</v>
      </c>
      <c r="I152" s="207" t="s">
        <v>5</v>
      </c>
      <c r="J152" s="208" t="s">
        <v>1</v>
      </c>
      <c r="K152" s="209" t="s">
        <v>190</v>
      </c>
      <c r="L152" s="210" t="s">
        <v>1</v>
      </c>
      <c r="M152" s="209" t="s">
        <v>191</v>
      </c>
      <c r="N152" s="210" t="s">
        <v>1</v>
      </c>
      <c r="O152" s="237" t="s">
        <v>193</v>
      </c>
      <c r="P152" s="238" t="s">
        <v>192</v>
      </c>
      <c r="Q152" s="209" t="s">
        <v>6</v>
      </c>
    </row>
    <row r="153" spans="1:17" ht="15.75" thickTop="1" x14ac:dyDescent="0.25">
      <c r="A153" s="77" t="s">
        <v>33</v>
      </c>
      <c r="B153" s="9" t="e">
        <f>'UBS Vila Leonor'!#REF!</f>
        <v>#REF!</v>
      </c>
      <c r="C153" s="91" t="e">
        <f>'UBS Vila Leonor'!#REF!</f>
        <v>#REF!</v>
      </c>
      <c r="D153" s="18" t="e">
        <f t="shared" ref="D153:D161" si="118">C153/$B153</f>
        <v>#REF!</v>
      </c>
      <c r="E153" s="91" t="e">
        <f>'UBS Vila Leonor'!#REF!</f>
        <v>#REF!</v>
      </c>
      <c r="F153" s="18" t="e">
        <f t="shared" ref="F153:F161" si="119">E153/$B153</f>
        <v>#REF!</v>
      </c>
      <c r="G153" s="91" t="e">
        <f>'UBS Vila Leonor'!#REF!</f>
        <v>#REF!</v>
      </c>
      <c r="H153" s="18" t="e">
        <f t="shared" ref="H153:H161" si="120">G153/$B153</f>
        <v>#REF!</v>
      </c>
      <c r="I153" s="91" t="e">
        <f>'UBS Vila Leonor'!#REF!</f>
        <v>#REF!</v>
      </c>
      <c r="J153" s="18" t="e">
        <f t="shared" ref="J153:J161" si="121">I153/$B153</f>
        <v>#REF!</v>
      </c>
      <c r="K153" s="91" t="e">
        <f>'UBS Vila Leonor'!#REF!</f>
        <v>#REF!</v>
      </c>
      <c r="L153" s="18" t="e">
        <f t="shared" ref="L153:L161" si="122">K153/$B153</f>
        <v>#REF!</v>
      </c>
      <c r="M153" s="91" t="e">
        <f>'UBS Vila Leonor'!#REF!</f>
        <v>#REF!</v>
      </c>
      <c r="N153" s="18" t="e">
        <f t="shared" ref="N153:N161" si="123">M153/$B153</f>
        <v>#REF!</v>
      </c>
      <c r="O153" s="227" t="e">
        <f t="shared" ref="O153:O161" si="124">SUM(I153,K153,M153)</f>
        <v>#REF!</v>
      </c>
      <c r="P153" s="102" t="e">
        <f t="shared" ref="P153:P161" si="125">O153/($B153*3)</f>
        <v>#REF!</v>
      </c>
      <c r="Q153" s="230" t="e">
        <f t="shared" ref="Q153:Q161" si="126">SUM(C153,E153,G153,I153,K153,M153)</f>
        <v>#REF!</v>
      </c>
    </row>
    <row r="154" spans="1:17" x14ac:dyDescent="0.25">
      <c r="A154" s="77" t="s">
        <v>20</v>
      </c>
      <c r="B154" s="73" t="e">
        <f>'UBS Vila Leonor'!#REF!</f>
        <v>#REF!</v>
      </c>
      <c r="C154" s="92" t="e">
        <f>'UBS Vila Leonor'!#REF!</f>
        <v>#REF!</v>
      </c>
      <c r="D154" s="103" t="e">
        <f t="shared" si="118"/>
        <v>#REF!</v>
      </c>
      <c r="E154" s="92" t="e">
        <f>'UBS Vila Leonor'!#REF!</f>
        <v>#REF!</v>
      </c>
      <c r="F154" s="103" t="e">
        <f t="shared" si="119"/>
        <v>#REF!</v>
      </c>
      <c r="G154" s="92" t="e">
        <f>'UBS Vila Leonor'!#REF!</f>
        <v>#REF!</v>
      </c>
      <c r="H154" s="103" t="e">
        <f t="shared" si="120"/>
        <v>#REF!</v>
      </c>
      <c r="I154" s="171" t="e">
        <f>'UBS Vila Leonor'!#REF!</f>
        <v>#REF!</v>
      </c>
      <c r="J154" s="103" t="e">
        <f t="shared" si="121"/>
        <v>#REF!</v>
      </c>
      <c r="K154" s="92" t="e">
        <f>'UBS Vila Leonor'!#REF!</f>
        <v>#REF!</v>
      </c>
      <c r="L154" s="103" t="e">
        <f t="shared" si="122"/>
        <v>#REF!</v>
      </c>
      <c r="M154" s="92" t="e">
        <f>'UBS Vila Leonor'!#REF!</f>
        <v>#REF!</v>
      </c>
      <c r="N154" s="103" t="e">
        <f t="shared" si="123"/>
        <v>#REF!</v>
      </c>
      <c r="O154" s="239" t="e">
        <f t="shared" si="124"/>
        <v>#REF!</v>
      </c>
      <c r="P154" s="104" t="e">
        <f t="shared" si="125"/>
        <v>#REF!</v>
      </c>
      <c r="Q154" s="229" t="e">
        <f t="shared" si="126"/>
        <v>#REF!</v>
      </c>
    </row>
    <row r="155" spans="1:17" x14ac:dyDescent="0.25">
      <c r="A155" s="77" t="s">
        <v>43</v>
      </c>
      <c r="B155" s="73" t="e">
        <f>'UBS Vila Leonor'!#REF!</f>
        <v>#REF!</v>
      </c>
      <c r="C155" s="92" t="e">
        <f>'UBS Vila Leonor'!#REF!</f>
        <v>#REF!</v>
      </c>
      <c r="D155" s="103" t="e">
        <f t="shared" si="118"/>
        <v>#REF!</v>
      </c>
      <c r="E155" s="92" t="e">
        <f>'UBS Vila Leonor'!#REF!</f>
        <v>#REF!</v>
      </c>
      <c r="F155" s="103" t="e">
        <f t="shared" si="119"/>
        <v>#REF!</v>
      </c>
      <c r="G155" s="92" t="e">
        <f>'UBS Vila Leonor'!#REF!</f>
        <v>#REF!</v>
      </c>
      <c r="H155" s="103" t="e">
        <f t="shared" si="120"/>
        <v>#REF!</v>
      </c>
      <c r="I155" s="171" t="e">
        <f>'UBS Vila Leonor'!#REF!</f>
        <v>#REF!</v>
      </c>
      <c r="J155" s="103" t="e">
        <f t="shared" si="121"/>
        <v>#REF!</v>
      </c>
      <c r="K155" s="92" t="e">
        <f>'UBS Vila Leonor'!#REF!</f>
        <v>#REF!</v>
      </c>
      <c r="L155" s="103" t="e">
        <f t="shared" si="122"/>
        <v>#REF!</v>
      </c>
      <c r="M155" s="92" t="e">
        <f>'UBS Vila Leonor'!#REF!</f>
        <v>#REF!</v>
      </c>
      <c r="N155" s="103" t="e">
        <f t="shared" si="123"/>
        <v>#REF!</v>
      </c>
      <c r="O155" s="239" t="e">
        <f t="shared" si="124"/>
        <v>#REF!</v>
      </c>
      <c r="P155" s="104" t="e">
        <f t="shared" si="125"/>
        <v>#REF!</v>
      </c>
      <c r="Q155" s="229" t="e">
        <f t="shared" si="126"/>
        <v>#REF!</v>
      </c>
    </row>
    <row r="156" spans="1:17" x14ac:dyDescent="0.25">
      <c r="A156" s="77" t="s">
        <v>23</v>
      </c>
      <c r="B156" s="73" t="e">
        <f>'UBS Vila Leonor'!#REF!</f>
        <v>#REF!</v>
      </c>
      <c r="C156" s="95" t="e">
        <f>'UBS Vila Leonor'!#REF!</f>
        <v>#REF!</v>
      </c>
      <c r="D156" s="103" t="e">
        <f t="shared" si="118"/>
        <v>#REF!</v>
      </c>
      <c r="E156" s="95" t="e">
        <f>'UBS Vila Leonor'!#REF!</f>
        <v>#REF!</v>
      </c>
      <c r="F156" s="103" t="e">
        <f t="shared" si="119"/>
        <v>#REF!</v>
      </c>
      <c r="G156" s="92" t="e">
        <f>'UBS Vila Leonor'!#REF!</f>
        <v>#REF!</v>
      </c>
      <c r="H156" s="103" t="e">
        <f t="shared" si="120"/>
        <v>#REF!</v>
      </c>
      <c r="I156" s="171" t="e">
        <f>'UBS Vila Leonor'!#REF!</f>
        <v>#REF!</v>
      </c>
      <c r="J156" s="103" t="e">
        <f t="shared" si="121"/>
        <v>#REF!</v>
      </c>
      <c r="K156" s="92" t="e">
        <f>'UBS Vila Leonor'!#REF!</f>
        <v>#REF!</v>
      </c>
      <c r="L156" s="103" t="e">
        <f t="shared" si="122"/>
        <v>#REF!</v>
      </c>
      <c r="M156" s="92" t="e">
        <f>'UBS Vila Leonor'!#REF!</f>
        <v>#REF!</v>
      </c>
      <c r="N156" s="103" t="e">
        <f t="shared" si="123"/>
        <v>#REF!</v>
      </c>
      <c r="O156" s="239" t="e">
        <f t="shared" si="124"/>
        <v>#REF!</v>
      </c>
      <c r="P156" s="104" t="e">
        <f t="shared" si="125"/>
        <v>#REF!</v>
      </c>
      <c r="Q156" s="229" t="e">
        <f t="shared" si="126"/>
        <v>#REF!</v>
      </c>
    </row>
    <row r="157" spans="1:17" x14ac:dyDescent="0.25">
      <c r="A157" s="77" t="s">
        <v>24</v>
      </c>
      <c r="B157" s="64" t="e">
        <f>'UBS Vila Leonor'!#REF!</f>
        <v>#REF!</v>
      </c>
      <c r="C157" s="92" t="e">
        <f>'UBS Vila Leonor'!#REF!</f>
        <v>#REF!</v>
      </c>
      <c r="D157" s="103" t="e">
        <f t="shared" si="118"/>
        <v>#REF!</v>
      </c>
      <c r="E157" s="92" t="e">
        <f>'UBS Vila Leonor'!#REF!</f>
        <v>#REF!</v>
      </c>
      <c r="F157" s="103" t="e">
        <f t="shared" si="119"/>
        <v>#REF!</v>
      </c>
      <c r="G157" s="92" t="e">
        <f>'UBS Vila Leonor'!#REF!</f>
        <v>#REF!</v>
      </c>
      <c r="H157" s="103" t="e">
        <f t="shared" si="120"/>
        <v>#REF!</v>
      </c>
      <c r="I157" s="171" t="e">
        <f>'UBS Vila Leonor'!#REF!</f>
        <v>#REF!</v>
      </c>
      <c r="J157" s="103" t="e">
        <f t="shared" si="121"/>
        <v>#REF!</v>
      </c>
      <c r="K157" s="92" t="e">
        <f>'UBS Vila Leonor'!#REF!</f>
        <v>#REF!</v>
      </c>
      <c r="L157" s="103" t="e">
        <f t="shared" si="122"/>
        <v>#REF!</v>
      </c>
      <c r="M157" s="92" t="e">
        <f>'UBS Vila Leonor'!#REF!</f>
        <v>#REF!</v>
      </c>
      <c r="N157" s="103" t="e">
        <f t="shared" si="123"/>
        <v>#REF!</v>
      </c>
      <c r="O157" s="239" t="e">
        <f t="shared" si="124"/>
        <v>#REF!</v>
      </c>
      <c r="P157" s="104" t="e">
        <f t="shared" si="125"/>
        <v>#REF!</v>
      </c>
      <c r="Q157" s="229" t="e">
        <f t="shared" si="126"/>
        <v>#REF!</v>
      </c>
    </row>
    <row r="158" spans="1:17" x14ac:dyDescent="0.25">
      <c r="A158" s="77" t="s">
        <v>25</v>
      </c>
      <c r="B158" s="73" t="e">
        <f>'UBS Vila Leonor'!#REF!</f>
        <v>#REF!</v>
      </c>
      <c r="C158" s="92" t="e">
        <f>'UBS Vila Leonor'!#REF!</f>
        <v>#REF!</v>
      </c>
      <c r="D158" s="103" t="e">
        <f t="shared" si="118"/>
        <v>#REF!</v>
      </c>
      <c r="E158" s="92" t="e">
        <f>'UBS Vila Leonor'!#REF!</f>
        <v>#REF!</v>
      </c>
      <c r="F158" s="103" t="e">
        <f t="shared" si="119"/>
        <v>#REF!</v>
      </c>
      <c r="G158" s="92" t="e">
        <f>'UBS Vila Leonor'!#REF!</f>
        <v>#REF!</v>
      </c>
      <c r="H158" s="103" t="e">
        <f t="shared" si="120"/>
        <v>#REF!</v>
      </c>
      <c r="I158" s="171" t="e">
        <f>'UBS Vila Leonor'!#REF!</f>
        <v>#REF!</v>
      </c>
      <c r="J158" s="103" t="e">
        <f t="shared" si="121"/>
        <v>#REF!</v>
      </c>
      <c r="K158" s="92" t="e">
        <f>'UBS Vila Leonor'!#REF!</f>
        <v>#REF!</v>
      </c>
      <c r="L158" s="103" t="e">
        <f t="shared" si="122"/>
        <v>#REF!</v>
      </c>
      <c r="M158" s="92" t="e">
        <f>'UBS Vila Leonor'!#REF!</f>
        <v>#REF!</v>
      </c>
      <c r="N158" s="103" t="e">
        <f t="shared" si="123"/>
        <v>#REF!</v>
      </c>
      <c r="O158" s="239" t="e">
        <f t="shared" si="124"/>
        <v>#REF!</v>
      </c>
      <c r="P158" s="104" t="e">
        <f t="shared" si="125"/>
        <v>#REF!</v>
      </c>
      <c r="Q158" s="229" t="e">
        <f t="shared" si="126"/>
        <v>#REF!</v>
      </c>
    </row>
    <row r="159" spans="1:17" x14ac:dyDescent="0.25">
      <c r="A159" s="77" t="s">
        <v>26</v>
      </c>
      <c r="B159" s="73" t="e">
        <f>'UBS Vila Leonor'!#REF!</f>
        <v>#REF!</v>
      </c>
      <c r="C159" s="92" t="e">
        <f>'UBS Vila Leonor'!#REF!</f>
        <v>#REF!</v>
      </c>
      <c r="D159" s="103" t="e">
        <f t="shared" si="118"/>
        <v>#REF!</v>
      </c>
      <c r="E159" s="92" t="e">
        <f>'UBS Vila Leonor'!#REF!</f>
        <v>#REF!</v>
      </c>
      <c r="F159" s="103" t="e">
        <f t="shared" si="119"/>
        <v>#REF!</v>
      </c>
      <c r="G159" s="92" t="e">
        <f>'UBS Vila Leonor'!#REF!</f>
        <v>#REF!</v>
      </c>
      <c r="H159" s="103" t="e">
        <f t="shared" si="120"/>
        <v>#REF!</v>
      </c>
      <c r="I159" s="171" t="e">
        <f>'UBS Vila Leonor'!#REF!</f>
        <v>#REF!</v>
      </c>
      <c r="J159" s="103" t="e">
        <f t="shared" si="121"/>
        <v>#REF!</v>
      </c>
      <c r="K159" s="92" t="e">
        <f>'UBS Vila Leonor'!#REF!</f>
        <v>#REF!</v>
      </c>
      <c r="L159" s="103" t="e">
        <f t="shared" si="122"/>
        <v>#REF!</v>
      </c>
      <c r="M159" s="92" t="e">
        <f>'UBS Vila Leonor'!#REF!</f>
        <v>#REF!</v>
      </c>
      <c r="N159" s="103" t="e">
        <f t="shared" si="123"/>
        <v>#REF!</v>
      </c>
      <c r="O159" s="239" t="e">
        <f t="shared" si="124"/>
        <v>#REF!</v>
      </c>
      <c r="P159" s="104" t="e">
        <f t="shared" si="125"/>
        <v>#REF!</v>
      </c>
      <c r="Q159" s="229" t="e">
        <f t="shared" si="126"/>
        <v>#REF!</v>
      </c>
    </row>
    <row r="160" spans="1:17" x14ac:dyDescent="0.25">
      <c r="A160" s="77" t="s">
        <v>34</v>
      </c>
      <c r="B160" s="73" t="e">
        <f>'UBS Vila Leonor'!#REF!</f>
        <v>#REF!</v>
      </c>
      <c r="C160" s="92" t="e">
        <f>'UBS Vila Leonor'!#REF!</f>
        <v>#REF!</v>
      </c>
      <c r="D160" s="103" t="e">
        <f t="shared" si="118"/>
        <v>#REF!</v>
      </c>
      <c r="E160" s="92" t="e">
        <f>'UBS Vila Leonor'!#REF!</f>
        <v>#REF!</v>
      </c>
      <c r="F160" s="103" t="e">
        <f t="shared" si="119"/>
        <v>#REF!</v>
      </c>
      <c r="G160" s="92" t="e">
        <f>'UBS Vila Leonor'!#REF!</f>
        <v>#REF!</v>
      </c>
      <c r="H160" s="103" t="e">
        <f t="shared" si="120"/>
        <v>#REF!</v>
      </c>
      <c r="I160" s="171" t="e">
        <f>'UBS Vila Leonor'!#REF!</f>
        <v>#REF!</v>
      </c>
      <c r="J160" s="103" t="e">
        <f t="shared" si="121"/>
        <v>#REF!</v>
      </c>
      <c r="K160" s="92" t="e">
        <f>'UBS Vila Leonor'!#REF!</f>
        <v>#REF!</v>
      </c>
      <c r="L160" s="103" t="e">
        <f t="shared" si="122"/>
        <v>#REF!</v>
      </c>
      <c r="M160" s="92" t="e">
        <f>'UBS Vila Leonor'!#REF!</f>
        <v>#REF!</v>
      </c>
      <c r="N160" s="103" t="e">
        <f t="shared" si="123"/>
        <v>#REF!</v>
      </c>
      <c r="O160" s="239" t="e">
        <f t="shared" si="124"/>
        <v>#REF!</v>
      </c>
      <c r="P160" s="104" t="e">
        <f t="shared" si="125"/>
        <v>#REF!</v>
      </c>
      <c r="Q160" s="229" t="e">
        <f t="shared" si="126"/>
        <v>#REF!</v>
      </c>
    </row>
    <row r="161" spans="1:17" ht="15.75" thickBot="1" x14ac:dyDescent="0.3">
      <c r="A161" s="5" t="s">
        <v>7</v>
      </c>
      <c r="B161" s="6" t="e">
        <f>SUM(B153:B160)</f>
        <v>#REF!</v>
      </c>
      <c r="C161" s="7" t="e">
        <f>SUM(C153:C160)</f>
        <v>#REF!</v>
      </c>
      <c r="D161" s="21" t="e">
        <f t="shared" si="118"/>
        <v>#REF!</v>
      </c>
      <c r="E161" s="7" t="e">
        <f>SUM(E153:E160)</f>
        <v>#REF!</v>
      </c>
      <c r="F161" s="21" t="e">
        <f t="shared" si="119"/>
        <v>#REF!</v>
      </c>
      <c r="G161" s="7" t="e">
        <f>SUM(G153:G160)</f>
        <v>#REF!</v>
      </c>
      <c r="H161" s="21" t="e">
        <f t="shared" si="120"/>
        <v>#REF!</v>
      </c>
      <c r="I161" s="7" t="e">
        <f>SUM(I153:I160)</f>
        <v>#REF!</v>
      </c>
      <c r="J161" s="21" t="e">
        <f t="shared" si="121"/>
        <v>#REF!</v>
      </c>
      <c r="K161" s="7" t="e">
        <f t="shared" ref="K161" si="127">SUM(K153:K160)</f>
        <v>#REF!</v>
      </c>
      <c r="L161" s="21" t="e">
        <f t="shared" si="122"/>
        <v>#REF!</v>
      </c>
      <c r="M161" s="7" t="e">
        <f t="shared" ref="M161" si="128">SUM(M153:M160)</f>
        <v>#REF!</v>
      </c>
      <c r="N161" s="21" t="e">
        <f t="shared" si="123"/>
        <v>#REF!</v>
      </c>
      <c r="O161" s="71" t="e">
        <f t="shared" si="124"/>
        <v>#REF!</v>
      </c>
      <c r="P161" s="72" t="e">
        <f t="shared" si="125"/>
        <v>#REF!</v>
      </c>
      <c r="Q161" s="7" t="e">
        <f t="shared" si="126"/>
        <v>#REF!</v>
      </c>
    </row>
    <row r="163" spans="1:17" ht="15.75" x14ac:dyDescent="0.25">
      <c r="A163" s="1000" t="s">
        <v>281</v>
      </c>
      <c r="B163" s="1001"/>
      <c r="C163" s="1001"/>
      <c r="D163" s="1001"/>
      <c r="E163" s="1001"/>
      <c r="F163" s="1001"/>
      <c r="G163" s="1001"/>
      <c r="H163" s="1001"/>
      <c r="I163" s="1001"/>
      <c r="J163" s="1001"/>
      <c r="K163" s="1001"/>
      <c r="L163" s="1001"/>
      <c r="M163" s="1001"/>
      <c r="N163" s="1001"/>
      <c r="O163" s="1001"/>
      <c r="P163" s="1001"/>
      <c r="Q163" s="1001"/>
    </row>
    <row r="164" spans="1:17" ht="36.75" thickBot="1" x14ac:dyDescent="0.3">
      <c r="A164" s="74" t="s">
        <v>14</v>
      </c>
      <c r="B164" s="90" t="s">
        <v>165</v>
      </c>
      <c r="C164" s="207" t="s">
        <v>2</v>
      </c>
      <c r="D164" s="208" t="s">
        <v>1</v>
      </c>
      <c r="E164" s="207" t="s">
        <v>3</v>
      </c>
      <c r="F164" s="208" t="s">
        <v>1</v>
      </c>
      <c r="G164" s="207" t="s">
        <v>4</v>
      </c>
      <c r="H164" s="208" t="s">
        <v>1</v>
      </c>
      <c r="I164" s="207" t="s">
        <v>5</v>
      </c>
      <c r="J164" s="208" t="s">
        <v>1</v>
      </c>
      <c r="K164" s="209" t="s">
        <v>190</v>
      </c>
      <c r="L164" s="210" t="s">
        <v>1</v>
      </c>
      <c r="M164" s="209" t="s">
        <v>191</v>
      </c>
      <c r="N164" s="210" t="s">
        <v>1</v>
      </c>
      <c r="O164" s="237" t="s">
        <v>193</v>
      </c>
      <c r="P164" s="238" t="s">
        <v>192</v>
      </c>
      <c r="Q164" s="209" t="s">
        <v>6</v>
      </c>
    </row>
    <row r="165" spans="1:17" ht="15.75" thickTop="1" x14ac:dyDescent="0.25">
      <c r="A165" s="77" t="s">
        <v>33</v>
      </c>
      <c r="B165" s="9" t="e">
        <f>'UBS Vila Sabrina'!#REF!</f>
        <v>#REF!</v>
      </c>
      <c r="C165" s="91" t="e">
        <f>'UBS Vila Sabrina'!#REF!</f>
        <v>#REF!</v>
      </c>
      <c r="D165" s="18" t="e">
        <f t="shared" ref="D165:D172" si="129">C165/$B165</f>
        <v>#REF!</v>
      </c>
      <c r="E165" s="91" t="e">
        <f>'UBS Vila Sabrina'!#REF!</f>
        <v>#REF!</v>
      </c>
      <c r="F165" s="18" t="e">
        <f t="shared" ref="F165:F172" si="130">E165/$B165</f>
        <v>#REF!</v>
      </c>
      <c r="G165" s="91" t="e">
        <f>'UBS Vila Sabrina'!#REF!</f>
        <v>#REF!</v>
      </c>
      <c r="H165" s="18" t="e">
        <f t="shared" ref="H165:H172" si="131">G165/$B165</f>
        <v>#REF!</v>
      </c>
      <c r="I165" s="91" t="e">
        <f>'UBS Vila Sabrina'!#REF!</f>
        <v>#REF!</v>
      </c>
      <c r="J165" s="18" t="e">
        <f t="shared" ref="J165:J172" si="132">I165/$B165</f>
        <v>#REF!</v>
      </c>
      <c r="K165" s="91" t="e">
        <f>'UBS Vila Sabrina'!#REF!</f>
        <v>#REF!</v>
      </c>
      <c r="L165" s="18" t="e">
        <f t="shared" ref="L165:L172" si="133">K165/$B165</f>
        <v>#REF!</v>
      </c>
      <c r="M165" s="91" t="e">
        <f>'UBS Vila Sabrina'!#REF!</f>
        <v>#REF!</v>
      </c>
      <c r="N165" s="18" t="e">
        <f t="shared" ref="N165:N172" si="134">M165/$B165</f>
        <v>#REF!</v>
      </c>
      <c r="O165" s="227" t="e">
        <f t="shared" ref="O165:O172" si="135">SUM(I165,K165,M165)</f>
        <v>#REF!</v>
      </c>
      <c r="P165" s="102" t="e">
        <f t="shared" ref="P165:P172" si="136">O165/($B165*3)</f>
        <v>#REF!</v>
      </c>
      <c r="Q165" s="230" t="e">
        <f t="shared" ref="Q165:Q172" si="137">SUM(C165,E165,G165,I165,K165,M165)</f>
        <v>#REF!</v>
      </c>
    </row>
    <row r="166" spans="1:17" x14ac:dyDescent="0.25">
      <c r="A166" s="77" t="s">
        <v>20</v>
      </c>
      <c r="B166" s="73" t="e">
        <f>'UBS Vila Sabrina'!#REF!</f>
        <v>#REF!</v>
      </c>
      <c r="C166" s="92" t="e">
        <f>'UBS Vila Sabrina'!#REF!</f>
        <v>#REF!</v>
      </c>
      <c r="D166" s="103" t="e">
        <f t="shared" si="129"/>
        <v>#REF!</v>
      </c>
      <c r="E166" s="92" t="e">
        <f>'UBS Vila Sabrina'!#REF!</f>
        <v>#REF!</v>
      </c>
      <c r="F166" s="103" t="e">
        <f t="shared" si="130"/>
        <v>#REF!</v>
      </c>
      <c r="G166" s="92" t="e">
        <f>'UBS Vila Sabrina'!#REF!</f>
        <v>#REF!</v>
      </c>
      <c r="H166" s="103" t="e">
        <f t="shared" si="131"/>
        <v>#REF!</v>
      </c>
      <c r="I166" s="92" t="e">
        <f>'UBS Vila Sabrina'!#REF!</f>
        <v>#REF!</v>
      </c>
      <c r="J166" s="103" t="e">
        <f t="shared" si="132"/>
        <v>#REF!</v>
      </c>
      <c r="K166" s="92" t="e">
        <f>'UBS Vila Sabrina'!#REF!</f>
        <v>#REF!</v>
      </c>
      <c r="L166" s="103" t="e">
        <f t="shared" si="133"/>
        <v>#REF!</v>
      </c>
      <c r="M166" s="92" t="e">
        <f>'UBS Vila Sabrina'!#REF!</f>
        <v>#REF!</v>
      </c>
      <c r="N166" s="103" t="e">
        <f t="shared" si="134"/>
        <v>#REF!</v>
      </c>
      <c r="O166" s="239" t="e">
        <f t="shared" si="135"/>
        <v>#REF!</v>
      </c>
      <c r="P166" s="104" t="e">
        <f t="shared" si="136"/>
        <v>#REF!</v>
      </c>
      <c r="Q166" s="229" t="e">
        <f t="shared" si="137"/>
        <v>#REF!</v>
      </c>
    </row>
    <row r="167" spans="1:17" x14ac:dyDescent="0.25">
      <c r="A167" s="77" t="s">
        <v>43</v>
      </c>
      <c r="B167" s="73" t="e">
        <f>'UBS Vila Sabrina'!#REF!</f>
        <v>#REF!</v>
      </c>
      <c r="C167" s="92" t="e">
        <f>'UBS Vila Sabrina'!#REF!</f>
        <v>#REF!</v>
      </c>
      <c r="D167" s="103" t="e">
        <f t="shared" si="129"/>
        <v>#REF!</v>
      </c>
      <c r="E167" s="92" t="e">
        <f>'UBS Vila Sabrina'!#REF!</f>
        <v>#REF!</v>
      </c>
      <c r="F167" s="103" t="e">
        <f t="shared" si="130"/>
        <v>#REF!</v>
      </c>
      <c r="G167" s="92" t="e">
        <f>'UBS Vila Sabrina'!#REF!</f>
        <v>#REF!</v>
      </c>
      <c r="H167" s="103" t="e">
        <f t="shared" si="131"/>
        <v>#REF!</v>
      </c>
      <c r="I167" s="92" t="e">
        <f>'UBS Vila Sabrina'!#REF!</f>
        <v>#REF!</v>
      </c>
      <c r="J167" s="103" t="e">
        <f t="shared" si="132"/>
        <v>#REF!</v>
      </c>
      <c r="K167" s="92" t="e">
        <f>'UBS Vila Sabrina'!#REF!</f>
        <v>#REF!</v>
      </c>
      <c r="L167" s="103" t="e">
        <f t="shared" si="133"/>
        <v>#REF!</v>
      </c>
      <c r="M167" s="92" t="e">
        <f>'UBS Vila Sabrina'!#REF!</f>
        <v>#REF!</v>
      </c>
      <c r="N167" s="103" t="e">
        <f t="shared" si="134"/>
        <v>#REF!</v>
      </c>
      <c r="O167" s="239" t="e">
        <f t="shared" si="135"/>
        <v>#REF!</v>
      </c>
      <c r="P167" s="104" t="e">
        <f t="shared" si="136"/>
        <v>#REF!</v>
      </c>
      <c r="Q167" s="229" t="e">
        <f t="shared" si="137"/>
        <v>#REF!</v>
      </c>
    </row>
    <row r="168" spans="1:17" x14ac:dyDescent="0.25">
      <c r="A168" s="77" t="s">
        <v>23</v>
      </c>
      <c r="B168" s="73" t="e">
        <f>'UBS Vila Sabrina'!#REF!</f>
        <v>#REF!</v>
      </c>
      <c r="C168" s="92" t="e">
        <f>'UBS Vila Sabrina'!#REF!</f>
        <v>#REF!</v>
      </c>
      <c r="D168" s="103" t="e">
        <f t="shared" si="129"/>
        <v>#REF!</v>
      </c>
      <c r="E168" s="92" t="e">
        <f>'UBS Vila Sabrina'!#REF!</f>
        <v>#REF!</v>
      </c>
      <c r="F168" s="103" t="e">
        <f t="shared" si="130"/>
        <v>#REF!</v>
      </c>
      <c r="G168" s="92" t="e">
        <f>'UBS Vila Sabrina'!#REF!</f>
        <v>#REF!</v>
      </c>
      <c r="H168" s="103" t="e">
        <f t="shared" si="131"/>
        <v>#REF!</v>
      </c>
      <c r="I168" s="92" t="e">
        <f>'UBS Vila Sabrina'!#REF!</f>
        <v>#REF!</v>
      </c>
      <c r="J168" s="103" t="e">
        <f t="shared" si="132"/>
        <v>#REF!</v>
      </c>
      <c r="K168" s="92" t="e">
        <f>'UBS Vila Sabrina'!#REF!</f>
        <v>#REF!</v>
      </c>
      <c r="L168" s="103" t="e">
        <f t="shared" si="133"/>
        <v>#REF!</v>
      </c>
      <c r="M168" s="92" t="e">
        <f>'UBS Vila Sabrina'!#REF!</f>
        <v>#REF!</v>
      </c>
      <c r="N168" s="103" t="e">
        <f t="shared" si="134"/>
        <v>#REF!</v>
      </c>
      <c r="O168" s="239" t="e">
        <f t="shared" si="135"/>
        <v>#REF!</v>
      </c>
      <c r="P168" s="104" t="e">
        <f t="shared" si="136"/>
        <v>#REF!</v>
      </c>
      <c r="Q168" s="229" t="e">
        <f t="shared" si="137"/>
        <v>#REF!</v>
      </c>
    </row>
    <row r="169" spans="1:17" x14ac:dyDescent="0.25">
      <c r="A169" s="77" t="s">
        <v>24</v>
      </c>
      <c r="B169" s="73" t="e">
        <f>'UBS Vila Sabrina'!#REF!</f>
        <v>#REF!</v>
      </c>
      <c r="C169" s="92" t="e">
        <f>'UBS Vila Sabrina'!#REF!</f>
        <v>#REF!</v>
      </c>
      <c r="D169" s="103" t="e">
        <f t="shared" si="129"/>
        <v>#REF!</v>
      </c>
      <c r="E169" s="92" t="e">
        <f>'UBS Vila Sabrina'!#REF!</f>
        <v>#REF!</v>
      </c>
      <c r="F169" s="103" t="e">
        <f t="shared" si="130"/>
        <v>#REF!</v>
      </c>
      <c r="G169" s="92" t="e">
        <f>'UBS Vila Sabrina'!#REF!</f>
        <v>#REF!</v>
      </c>
      <c r="H169" s="103" t="e">
        <f t="shared" si="131"/>
        <v>#REF!</v>
      </c>
      <c r="I169" s="92" t="e">
        <f>'UBS Vila Sabrina'!#REF!</f>
        <v>#REF!</v>
      </c>
      <c r="J169" s="103" t="e">
        <f t="shared" si="132"/>
        <v>#REF!</v>
      </c>
      <c r="K169" s="92" t="e">
        <f>'UBS Vila Sabrina'!#REF!</f>
        <v>#REF!</v>
      </c>
      <c r="L169" s="103" t="e">
        <f t="shared" si="133"/>
        <v>#REF!</v>
      </c>
      <c r="M169" s="92" t="e">
        <f>'UBS Vila Sabrina'!#REF!</f>
        <v>#REF!</v>
      </c>
      <c r="N169" s="103" t="e">
        <f t="shared" si="134"/>
        <v>#REF!</v>
      </c>
      <c r="O169" s="239" t="e">
        <f t="shared" si="135"/>
        <v>#REF!</v>
      </c>
      <c r="P169" s="104" t="e">
        <f t="shared" si="136"/>
        <v>#REF!</v>
      </c>
      <c r="Q169" s="229" t="e">
        <f t="shared" si="137"/>
        <v>#REF!</v>
      </c>
    </row>
    <row r="170" spans="1:17" x14ac:dyDescent="0.25">
      <c r="A170" s="77" t="s">
        <v>25</v>
      </c>
      <c r="B170" s="73" t="e">
        <f>'UBS Vila Sabrina'!#REF!</f>
        <v>#REF!</v>
      </c>
      <c r="C170" s="92" t="e">
        <f>'UBS Vila Sabrina'!#REF!</f>
        <v>#REF!</v>
      </c>
      <c r="D170" s="103" t="e">
        <f t="shared" si="129"/>
        <v>#REF!</v>
      </c>
      <c r="E170" s="92" t="e">
        <f>'UBS Vila Sabrina'!#REF!</f>
        <v>#REF!</v>
      </c>
      <c r="F170" s="103" t="e">
        <f t="shared" si="130"/>
        <v>#REF!</v>
      </c>
      <c r="G170" s="92" t="e">
        <f>'UBS Vila Sabrina'!#REF!</f>
        <v>#REF!</v>
      </c>
      <c r="H170" s="103" t="e">
        <f t="shared" si="131"/>
        <v>#REF!</v>
      </c>
      <c r="I170" s="92" t="e">
        <f>'UBS Vila Sabrina'!#REF!</f>
        <v>#REF!</v>
      </c>
      <c r="J170" s="103" t="e">
        <f t="shared" si="132"/>
        <v>#REF!</v>
      </c>
      <c r="K170" s="92" t="e">
        <f>'UBS Vila Sabrina'!#REF!</f>
        <v>#REF!</v>
      </c>
      <c r="L170" s="103" t="e">
        <f t="shared" si="133"/>
        <v>#REF!</v>
      </c>
      <c r="M170" s="92" t="e">
        <f>'UBS Vila Sabrina'!#REF!</f>
        <v>#REF!</v>
      </c>
      <c r="N170" s="103" t="e">
        <f t="shared" si="134"/>
        <v>#REF!</v>
      </c>
      <c r="O170" s="239" t="e">
        <f t="shared" si="135"/>
        <v>#REF!</v>
      </c>
      <c r="P170" s="104" t="e">
        <f t="shared" si="136"/>
        <v>#REF!</v>
      </c>
      <c r="Q170" s="229" t="e">
        <f t="shared" si="137"/>
        <v>#REF!</v>
      </c>
    </row>
    <row r="171" spans="1:17" x14ac:dyDescent="0.25">
      <c r="A171" s="77" t="s">
        <v>26</v>
      </c>
      <c r="B171" s="73" t="e">
        <f>'UBS Vila Sabrina'!#REF!</f>
        <v>#REF!</v>
      </c>
      <c r="C171" s="92" t="e">
        <f>'UBS Vila Sabrina'!#REF!</f>
        <v>#REF!</v>
      </c>
      <c r="D171" s="103" t="e">
        <f t="shared" si="129"/>
        <v>#REF!</v>
      </c>
      <c r="E171" s="92" t="e">
        <f>'UBS Vila Sabrina'!#REF!</f>
        <v>#REF!</v>
      </c>
      <c r="F171" s="103" t="e">
        <f t="shared" si="130"/>
        <v>#REF!</v>
      </c>
      <c r="G171" s="92" t="e">
        <f>'UBS Vila Sabrina'!#REF!</f>
        <v>#REF!</v>
      </c>
      <c r="H171" s="103" t="e">
        <f t="shared" si="131"/>
        <v>#REF!</v>
      </c>
      <c r="I171" s="92" t="e">
        <f>'UBS Vila Sabrina'!#REF!</f>
        <v>#REF!</v>
      </c>
      <c r="J171" s="103" t="e">
        <f t="shared" si="132"/>
        <v>#REF!</v>
      </c>
      <c r="K171" s="92" t="e">
        <f>'UBS Vila Sabrina'!#REF!</f>
        <v>#REF!</v>
      </c>
      <c r="L171" s="103" t="e">
        <f t="shared" si="133"/>
        <v>#REF!</v>
      </c>
      <c r="M171" s="92" t="e">
        <f>'UBS Vila Sabrina'!#REF!</f>
        <v>#REF!</v>
      </c>
      <c r="N171" s="103" t="e">
        <f t="shared" si="134"/>
        <v>#REF!</v>
      </c>
      <c r="O171" s="239" t="e">
        <f t="shared" si="135"/>
        <v>#REF!</v>
      </c>
      <c r="P171" s="104" t="e">
        <f t="shared" si="136"/>
        <v>#REF!</v>
      </c>
      <c r="Q171" s="229" t="e">
        <f t="shared" si="137"/>
        <v>#REF!</v>
      </c>
    </row>
    <row r="172" spans="1:17" ht="15.75" thickBot="1" x14ac:dyDescent="0.3">
      <c r="A172" s="5" t="s">
        <v>7</v>
      </c>
      <c r="B172" s="6" t="e">
        <f>SUM(B165:B171)</f>
        <v>#REF!</v>
      </c>
      <c r="C172" s="7" t="e">
        <f>SUM(C165:C171)</f>
        <v>#REF!</v>
      </c>
      <c r="D172" s="21" t="e">
        <f t="shared" si="129"/>
        <v>#REF!</v>
      </c>
      <c r="E172" s="7" t="e">
        <f>SUM(E165:E171)</f>
        <v>#REF!</v>
      </c>
      <c r="F172" s="21" t="e">
        <f t="shared" si="130"/>
        <v>#REF!</v>
      </c>
      <c r="G172" s="7" t="e">
        <f>SUM(G165:G171)</f>
        <v>#REF!</v>
      </c>
      <c r="H172" s="21" t="e">
        <f t="shared" si="131"/>
        <v>#REF!</v>
      </c>
      <c r="I172" s="7" t="e">
        <f>SUM(I165:I171)</f>
        <v>#REF!</v>
      </c>
      <c r="J172" s="21" t="e">
        <f t="shared" si="132"/>
        <v>#REF!</v>
      </c>
      <c r="K172" s="7" t="e">
        <f t="shared" ref="K172" si="138">SUM(K165:K171)</f>
        <v>#REF!</v>
      </c>
      <c r="L172" s="21" t="e">
        <f t="shared" si="133"/>
        <v>#REF!</v>
      </c>
      <c r="M172" s="7" t="e">
        <f t="shared" ref="M172" si="139">SUM(M165:M171)</f>
        <v>#REF!</v>
      </c>
      <c r="N172" s="21" t="e">
        <f t="shared" si="134"/>
        <v>#REF!</v>
      </c>
      <c r="O172" s="71" t="e">
        <f t="shared" si="135"/>
        <v>#REF!</v>
      </c>
      <c r="P172" s="72" t="e">
        <f t="shared" si="136"/>
        <v>#REF!</v>
      </c>
      <c r="Q172" s="7" t="e">
        <f t="shared" si="137"/>
        <v>#REF!</v>
      </c>
    </row>
    <row r="174" spans="1:17" ht="15.75" x14ac:dyDescent="0.25">
      <c r="A174" s="1000" t="s">
        <v>283</v>
      </c>
      <c r="B174" s="1001"/>
      <c r="C174" s="1001"/>
      <c r="D174" s="1001"/>
      <c r="E174" s="1001"/>
      <c r="F174" s="1001"/>
      <c r="G174" s="1001"/>
      <c r="H174" s="1001"/>
      <c r="I174" s="1001"/>
      <c r="J174" s="1001"/>
      <c r="K174" s="1001"/>
      <c r="L174" s="1001"/>
      <c r="M174" s="1001"/>
      <c r="N174" s="1001"/>
      <c r="O174" s="1001"/>
      <c r="P174" s="1001"/>
      <c r="Q174" s="1001"/>
    </row>
    <row r="175" spans="1:17" ht="36.75" thickBot="1" x14ac:dyDescent="0.3">
      <c r="A175" s="74" t="s">
        <v>14</v>
      </c>
      <c r="B175" s="90" t="s">
        <v>165</v>
      </c>
      <c r="C175" s="207" t="s">
        <v>2</v>
      </c>
      <c r="D175" s="208" t="s">
        <v>1</v>
      </c>
      <c r="E175" s="207" t="s">
        <v>3</v>
      </c>
      <c r="F175" s="208" t="s">
        <v>1</v>
      </c>
      <c r="G175" s="207" t="s">
        <v>4</v>
      </c>
      <c r="H175" s="208" t="s">
        <v>1</v>
      </c>
      <c r="I175" s="207" t="s">
        <v>5</v>
      </c>
      <c r="J175" s="208" t="s">
        <v>1</v>
      </c>
      <c r="K175" s="209" t="s">
        <v>190</v>
      </c>
      <c r="L175" s="210" t="s">
        <v>1</v>
      </c>
      <c r="M175" s="209" t="s">
        <v>191</v>
      </c>
      <c r="N175" s="210" t="s">
        <v>1</v>
      </c>
      <c r="O175" s="237" t="s">
        <v>193</v>
      </c>
      <c r="P175" s="238" t="s">
        <v>192</v>
      </c>
      <c r="Q175" s="209" t="s">
        <v>6</v>
      </c>
    </row>
    <row r="176" spans="1:17" ht="15.75" thickTop="1" x14ac:dyDescent="0.25">
      <c r="A176" s="77" t="s">
        <v>33</v>
      </c>
      <c r="B176" s="9" t="e">
        <f>'UBS Carandiru'!#REF!</f>
        <v>#REF!</v>
      </c>
      <c r="C176" s="91" t="e">
        <f>'UBS Carandiru'!#REF!</f>
        <v>#REF!</v>
      </c>
      <c r="D176" s="18" t="e">
        <f t="shared" ref="D176:D189" si="140">C176/$B176</f>
        <v>#REF!</v>
      </c>
      <c r="E176" s="91" t="e">
        <f>'UBS Carandiru'!#REF!</f>
        <v>#REF!</v>
      </c>
      <c r="F176" s="18" t="e">
        <f t="shared" ref="F176:F189" si="141">E176/$B176</f>
        <v>#REF!</v>
      </c>
      <c r="G176" s="91" t="e">
        <f>'UBS Carandiru'!#REF!</f>
        <v>#REF!</v>
      </c>
      <c r="H176" s="18" t="e">
        <f t="shared" ref="H176:H189" si="142">G176/$B176</f>
        <v>#REF!</v>
      </c>
      <c r="I176" s="91" t="e">
        <f>'UBS Carandiru'!#REF!</f>
        <v>#REF!</v>
      </c>
      <c r="J176" s="18" t="e">
        <f t="shared" ref="J176:J189" si="143">I176/$B176</f>
        <v>#REF!</v>
      </c>
      <c r="K176" s="91" t="e">
        <f>'UBS Carandiru'!#REF!</f>
        <v>#REF!</v>
      </c>
      <c r="L176" s="18" t="e">
        <f t="shared" ref="L176:L189" si="144">K176/$B176</f>
        <v>#REF!</v>
      </c>
      <c r="M176" s="91" t="e">
        <f>'UBS Carandiru'!#REF!</f>
        <v>#REF!</v>
      </c>
      <c r="N176" s="18" t="e">
        <f t="shared" ref="N176:N189" si="145">M176/$B176</f>
        <v>#REF!</v>
      </c>
      <c r="O176" s="227" t="e">
        <f t="shared" ref="O176:O189" si="146">SUM(I176,K176,M176)</f>
        <v>#REF!</v>
      </c>
      <c r="P176" s="102" t="e">
        <f t="shared" ref="P176:P189" si="147">O176/($B176*3)</f>
        <v>#REF!</v>
      </c>
      <c r="Q176" s="230" t="e">
        <f t="shared" ref="Q176:Q189" si="148">SUM(C176,E176,G176,I176,K176,M176)</f>
        <v>#REF!</v>
      </c>
    </row>
    <row r="177" spans="1:17" x14ac:dyDescent="0.25">
      <c r="A177" s="77" t="s">
        <v>20</v>
      </c>
      <c r="B177" s="73" t="e">
        <f>'UBS Carandiru'!#REF!</f>
        <v>#REF!</v>
      </c>
      <c r="C177" s="92" t="e">
        <f>'UBS Carandiru'!#REF!</f>
        <v>#REF!</v>
      </c>
      <c r="D177" s="103" t="e">
        <f t="shared" si="140"/>
        <v>#REF!</v>
      </c>
      <c r="E177" s="92" t="e">
        <f>'UBS Carandiru'!#REF!</f>
        <v>#REF!</v>
      </c>
      <c r="F177" s="103" t="e">
        <f t="shared" si="141"/>
        <v>#REF!</v>
      </c>
      <c r="G177" s="92" t="e">
        <f>'UBS Carandiru'!#REF!</f>
        <v>#REF!</v>
      </c>
      <c r="H177" s="103" t="e">
        <f t="shared" si="142"/>
        <v>#REF!</v>
      </c>
      <c r="I177" s="92" t="e">
        <f>'UBS Carandiru'!#REF!</f>
        <v>#REF!</v>
      </c>
      <c r="J177" s="103" t="e">
        <f t="shared" si="143"/>
        <v>#REF!</v>
      </c>
      <c r="K177" s="92" t="e">
        <f>'UBS Carandiru'!#REF!</f>
        <v>#REF!</v>
      </c>
      <c r="L177" s="103" t="e">
        <f t="shared" si="144"/>
        <v>#REF!</v>
      </c>
      <c r="M177" s="92" t="e">
        <f>'UBS Carandiru'!#REF!</f>
        <v>#REF!</v>
      </c>
      <c r="N177" s="103" t="e">
        <f t="shared" si="145"/>
        <v>#REF!</v>
      </c>
      <c r="O177" s="239" t="e">
        <f t="shared" si="146"/>
        <v>#REF!</v>
      </c>
      <c r="P177" s="104" t="e">
        <f t="shared" si="147"/>
        <v>#REF!</v>
      </c>
      <c r="Q177" s="229" t="e">
        <f t="shared" si="148"/>
        <v>#REF!</v>
      </c>
    </row>
    <row r="178" spans="1:17" x14ac:dyDescent="0.25">
      <c r="A178" s="77" t="s">
        <v>43</v>
      </c>
      <c r="B178" s="73" t="e">
        <f>'UBS Carandiru'!#REF!</f>
        <v>#REF!</v>
      </c>
      <c r="C178" s="92" t="e">
        <f>'UBS Carandiru'!#REF!</f>
        <v>#REF!</v>
      </c>
      <c r="D178" s="103" t="e">
        <f t="shared" si="140"/>
        <v>#REF!</v>
      </c>
      <c r="E178" s="92" t="e">
        <f>'UBS Carandiru'!#REF!</f>
        <v>#REF!</v>
      </c>
      <c r="F178" s="103" t="e">
        <f t="shared" si="141"/>
        <v>#REF!</v>
      </c>
      <c r="G178" s="92" t="e">
        <f>'UBS Carandiru'!#REF!</f>
        <v>#REF!</v>
      </c>
      <c r="H178" s="103" t="e">
        <f t="shared" si="142"/>
        <v>#REF!</v>
      </c>
      <c r="I178" s="92" t="e">
        <f>'UBS Carandiru'!#REF!</f>
        <v>#REF!</v>
      </c>
      <c r="J178" s="103" t="e">
        <f t="shared" si="143"/>
        <v>#REF!</v>
      </c>
      <c r="K178" s="92" t="e">
        <f>'UBS Carandiru'!#REF!</f>
        <v>#REF!</v>
      </c>
      <c r="L178" s="103" t="e">
        <f t="shared" si="144"/>
        <v>#REF!</v>
      </c>
      <c r="M178" s="92" t="e">
        <f>'UBS Carandiru'!#REF!</f>
        <v>#REF!</v>
      </c>
      <c r="N178" s="103" t="e">
        <f t="shared" si="145"/>
        <v>#REF!</v>
      </c>
      <c r="O178" s="239" t="e">
        <f t="shared" si="146"/>
        <v>#REF!</v>
      </c>
      <c r="P178" s="104" t="e">
        <f t="shared" si="147"/>
        <v>#REF!</v>
      </c>
      <c r="Q178" s="229" t="e">
        <f t="shared" si="148"/>
        <v>#REF!</v>
      </c>
    </row>
    <row r="179" spans="1:17" x14ac:dyDescent="0.25">
      <c r="A179" s="77" t="s">
        <v>22</v>
      </c>
      <c r="B179" s="73" t="e">
        <f>'UBS Carandiru'!#REF!</f>
        <v>#REF!</v>
      </c>
      <c r="C179" s="95" t="e">
        <f>'UBS Carandiru'!#REF!</f>
        <v>#REF!</v>
      </c>
      <c r="D179" s="103" t="e">
        <f t="shared" si="140"/>
        <v>#REF!</v>
      </c>
      <c r="E179" s="95" t="e">
        <f>'UBS Carandiru'!#REF!</f>
        <v>#REF!</v>
      </c>
      <c r="F179" s="103" t="e">
        <f t="shared" si="141"/>
        <v>#REF!</v>
      </c>
      <c r="G179" s="95" t="e">
        <f>'UBS Carandiru'!#REF!</f>
        <v>#REF!</v>
      </c>
      <c r="H179" s="103" t="e">
        <f t="shared" si="142"/>
        <v>#REF!</v>
      </c>
      <c r="I179" s="92" t="e">
        <f>'UBS Carandiru'!#REF!</f>
        <v>#REF!</v>
      </c>
      <c r="J179" s="103" t="e">
        <f t="shared" si="143"/>
        <v>#REF!</v>
      </c>
      <c r="K179" s="92" t="e">
        <f>'UBS Carandiru'!#REF!</f>
        <v>#REF!</v>
      </c>
      <c r="L179" s="103" t="e">
        <f t="shared" si="144"/>
        <v>#REF!</v>
      </c>
      <c r="M179" s="92" t="e">
        <f>'UBS Carandiru'!#REF!</f>
        <v>#REF!</v>
      </c>
      <c r="N179" s="103" t="e">
        <f t="shared" si="145"/>
        <v>#REF!</v>
      </c>
      <c r="O179" s="239" t="e">
        <f t="shared" si="146"/>
        <v>#REF!</v>
      </c>
      <c r="P179" s="104" t="e">
        <f t="shared" si="147"/>
        <v>#REF!</v>
      </c>
      <c r="Q179" s="229" t="e">
        <f t="shared" si="148"/>
        <v>#REF!</v>
      </c>
    </row>
    <row r="180" spans="1:17" x14ac:dyDescent="0.25">
      <c r="A180" s="77" t="s">
        <v>50</v>
      </c>
      <c r="B180" s="73" t="e">
        <f>'UBS Carandiru'!#REF!</f>
        <v>#REF!</v>
      </c>
      <c r="C180" s="92" t="e">
        <f>'UBS Carandiru'!#REF!</f>
        <v>#REF!</v>
      </c>
      <c r="D180" s="103" t="e">
        <f t="shared" si="140"/>
        <v>#REF!</v>
      </c>
      <c r="E180" s="92" t="e">
        <f>'UBS Carandiru'!#REF!</f>
        <v>#REF!</v>
      </c>
      <c r="F180" s="103" t="e">
        <f t="shared" si="141"/>
        <v>#REF!</v>
      </c>
      <c r="G180" s="92" t="e">
        <f>'UBS Carandiru'!#REF!</f>
        <v>#REF!</v>
      </c>
      <c r="H180" s="103" t="e">
        <f t="shared" si="142"/>
        <v>#REF!</v>
      </c>
      <c r="I180" s="92" t="e">
        <f>'UBS Carandiru'!#REF!</f>
        <v>#REF!</v>
      </c>
      <c r="J180" s="103" t="e">
        <f t="shared" si="143"/>
        <v>#REF!</v>
      </c>
      <c r="K180" s="92" t="e">
        <f>'UBS Carandiru'!#REF!</f>
        <v>#REF!</v>
      </c>
      <c r="L180" s="103" t="e">
        <f t="shared" si="144"/>
        <v>#REF!</v>
      </c>
      <c r="M180" s="92" t="e">
        <f>'UBS Carandiru'!#REF!</f>
        <v>#REF!</v>
      </c>
      <c r="N180" s="103" t="e">
        <f t="shared" si="145"/>
        <v>#REF!</v>
      </c>
      <c r="O180" s="239" t="e">
        <f t="shared" si="146"/>
        <v>#REF!</v>
      </c>
      <c r="P180" s="104" t="e">
        <f t="shared" si="147"/>
        <v>#REF!</v>
      </c>
      <c r="Q180" s="229" t="e">
        <f t="shared" si="148"/>
        <v>#REF!</v>
      </c>
    </row>
    <row r="181" spans="1:17" x14ac:dyDescent="0.25">
      <c r="A181" s="77" t="s">
        <v>23</v>
      </c>
      <c r="B181" s="73" t="e">
        <f>'UBS Carandiru'!#REF!</f>
        <v>#REF!</v>
      </c>
      <c r="C181" s="92" t="e">
        <f>'UBS Carandiru'!#REF!</f>
        <v>#REF!</v>
      </c>
      <c r="D181" s="103" t="e">
        <f t="shared" si="140"/>
        <v>#REF!</v>
      </c>
      <c r="E181" s="92" t="e">
        <f>'UBS Carandiru'!#REF!</f>
        <v>#REF!</v>
      </c>
      <c r="F181" s="103" t="e">
        <f t="shared" si="141"/>
        <v>#REF!</v>
      </c>
      <c r="G181" s="92" t="e">
        <f>'UBS Carandiru'!#REF!</f>
        <v>#REF!</v>
      </c>
      <c r="H181" s="103" t="e">
        <f t="shared" si="142"/>
        <v>#REF!</v>
      </c>
      <c r="I181" s="92" t="e">
        <f>'UBS Carandiru'!#REF!</f>
        <v>#REF!</v>
      </c>
      <c r="J181" s="103" t="e">
        <f t="shared" si="143"/>
        <v>#REF!</v>
      </c>
      <c r="K181" s="92" t="e">
        <f>'UBS Carandiru'!#REF!</f>
        <v>#REF!</v>
      </c>
      <c r="L181" s="103" t="e">
        <f t="shared" si="144"/>
        <v>#REF!</v>
      </c>
      <c r="M181" s="92" t="e">
        <f>'UBS Carandiru'!#REF!</f>
        <v>#REF!</v>
      </c>
      <c r="N181" s="103" t="e">
        <f t="shared" si="145"/>
        <v>#REF!</v>
      </c>
      <c r="O181" s="239" t="e">
        <f t="shared" si="146"/>
        <v>#REF!</v>
      </c>
      <c r="P181" s="104" t="e">
        <f t="shared" si="147"/>
        <v>#REF!</v>
      </c>
      <c r="Q181" s="229" t="e">
        <f t="shared" si="148"/>
        <v>#REF!</v>
      </c>
    </row>
    <row r="182" spans="1:17" x14ac:dyDescent="0.25">
      <c r="A182" s="77" t="s">
        <v>195</v>
      </c>
      <c r="B182" s="73" t="e">
        <f>'UBS Carandiru'!#REF!</f>
        <v>#REF!</v>
      </c>
      <c r="C182" s="92" t="e">
        <f>'UBS Carandiru'!#REF!</f>
        <v>#REF!</v>
      </c>
      <c r="D182" s="103" t="e">
        <f t="shared" si="140"/>
        <v>#REF!</v>
      </c>
      <c r="E182" s="92" t="e">
        <f>'UBS Carandiru'!#REF!</f>
        <v>#REF!</v>
      </c>
      <c r="F182" s="103" t="e">
        <f t="shared" si="141"/>
        <v>#REF!</v>
      </c>
      <c r="G182" s="92" t="e">
        <f>'UBS Carandiru'!#REF!</f>
        <v>#REF!</v>
      </c>
      <c r="H182" s="103" t="e">
        <f t="shared" si="142"/>
        <v>#REF!</v>
      </c>
      <c r="I182" s="92" t="e">
        <f>'UBS Carandiru'!#REF!</f>
        <v>#REF!</v>
      </c>
      <c r="J182" s="103" t="e">
        <f t="shared" si="143"/>
        <v>#REF!</v>
      </c>
      <c r="K182" s="92" t="e">
        <f>'UBS Carandiru'!#REF!</f>
        <v>#REF!</v>
      </c>
      <c r="L182" s="103" t="e">
        <f t="shared" si="144"/>
        <v>#REF!</v>
      </c>
      <c r="M182" s="92" t="e">
        <f>'UBS Carandiru'!#REF!</f>
        <v>#REF!</v>
      </c>
      <c r="N182" s="103" t="e">
        <f t="shared" si="145"/>
        <v>#REF!</v>
      </c>
      <c r="O182" s="239" t="e">
        <f t="shared" si="146"/>
        <v>#REF!</v>
      </c>
      <c r="P182" s="104" t="e">
        <f t="shared" si="147"/>
        <v>#REF!</v>
      </c>
      <c r="Q182" s="229" t="e">
        <f t="shared" si="148"/>
        <v>#REF!</v>
      </c>
    </row>
    <row r="183" spans="1:17" x14ac:dyDescent="0.25">
      <c r="A183" s="77" t="s">
        <v>24</v>
      </c>
      <c r="B183" s="73" t="e">
        <f>'UBS Carandiru'!#REF!</f>
        <v>#REF!</v>
      </c>
      <c r="C183" s="92" t="e">
        <f>'UBS Carandiru'!#REF!</f>
        <v>#REF!</v>
      </c>
      <c r="D183" s="103" t="e">
        <f t="shared" si="140"/>
        <v>#REF!</v>
      </c>
      <c r="E183" s="92" t="e">
        <f>'UBS Carandiru'!#REF!</f>
        <v>#REF!</v>
      </c>
      <c r="F183" s="103" t="e">
        <f t="shared" si="141"/>
        <v>#REF!</v>
      </c>
      <c r="G183" s="92" t="e">
        <f>'UBS Carandiru'!#REF!</f>
        <v>#REF!</v>
      </c>
      <c r="H183" s="103" t="e">
        <f t="shared" si="142"/>
        <v>#REF!</v>
      </c>
      <c r="I183" s="92" t="e">
        <f>'UBS Carandiru'!#REF!</f>
        <v>#REF!</v>
      </c>
      <c r="J183" s="103" t="e">
        <f t="shared" si="143"/>
        <v>#REF!</v>
      </c>
      <c r="K183" s="92" t="e">
        <f>'UBS Carandiru'!#REF!</f>
        <v>#REF!</v>
      </c>
      <c r="L183" s="103" t="e">
        <f t="shared" si="144"/>
        <v>#REF!</v>
      </c>
      <c r="M183" s="92" t="e">
        <f>'UBS Carandiru'!#REF!</f>
        <v>#REF!</v>
      </c>
      <c r="N183" s="103" t="e">
        <f t="shared" si="145"/>
        <v>#REF!</v>
      </c>
      <c r="O183" s="239" t="e">
        <f t="shared" si="146"/>
        <v>#REF!</v>
      </c>
      <c r="P183" s="104" t="e">
        <f t="shared" si="147"/>
        <v>#REF!</v>
      </c>
      <c r="Q183" s="229" t="e">
        <f t="shared" si="148"/>
        <v>#REF!</v>
      </c>
    </row>
    <row r="184" spans="1:17" x14ac:dyDescent="0.25">
      <c r="A184" s="77" t="s">
        <v>25</v>
      </c>
      <c r="B184" s="73" t="e">
        <f>'UBS Carandiru'!#REF!</f>
        <v>#REF!</v>
      </c>
      <c r="C184" s="92" t="e">
        <f>'UBS Carandiru'!#REF!</f>
        <v>#REF!</v>
      </c>
      <c r="D184" s="103" t="e">
        <f t="shared" si="140"/>
        <v>#REF!</v>
      </c>
      <c r="E184" s="92" t="e">
        <f>'UBS Carandiru'!#REF!</f>
        <v>#REF!</v>
      </c>
      <c r="F184" s="103" t="e">
        <f t="shared" si="141"/>
        <v>#REF!</v>
      </c>
      <c r="G184" s="92" t="e">
        <f>'UBS Carandiru'!#REF!</f>
        <v>#REF!</v>
      </c>
      <c r="H184" s="103" t="e">
        <f t="shared" si="142"/>
        <v>#REF!</v>
      </c>
      <c r="I184" s="92" t="e">
        <f>'UBS Carandiru'!#REF!</f>
        <v>#REF!</v>
      </c>
      <c r="J184" s="103" t="e">
        <f t="shared" si="143"/>
        <v>#REF!</v>
      </c>
      <c r="K184" s="92" t="e">
        <f>'UBS Carandiru'!#REF!</f>
        <v>#REF!</v>
      </c>
      <c r="L184" s="103" t="e">
        <f t="shared" si="144"/>
        <v>#REF!</v>
      </c>
      <c r="M184" s="92" t="e">
        <f>'UBS Carandiru'!#REF!</f>
        <v>#REF!</v>
      </c>
      <c r="N184" s="103" t="e">
        <f t="shared" si="145"/>
        <v>#REF!</v>
      </c>
      <c r="O184" s="239" t="e">
        <f t="shared" si="146"/>
        <v>#REF!</v>
      </c>
      <c r="P184" s="104" t="e">
        <f t="shared" si="147"/>
        <v>#REF!</v>
      </c>
      <c r="Q184" s="229" t="e">
        <f t="shared" si="148"/>
        <v>#REF!</v>
      </c>
    </row>
    <row r="185" spans="1:17" x14ac:dyDescent="0.25">
      <c r="A185" s="77" t="s">
        <v>46</v>
      </c>
      <c r="B185" s="78" t="e">
        <f>'UBS Carandiru'!#REF!</f>
        <v>#REF!</v>
      </c>
      <c r="C185" s="92" t="e">
        <f>'UBS Carandiru'!#REF!</f>
        <v>#REF!</v>
      </c>
      <c r="D185" s="103" t="e">
        <f t="shared" si="140"/>
        <v>#REF!</v>
      </c>
      <c r="E185" s="92" t="e">
        <f>'UBS Carandiru'!#REF!</f>
        <v>#REF!</v>
      </c>
      <c r="F185" s="103" t="e">
        <f t="shared" si="141"/>
        <v>#REF!</v>
      </c>
      <c r="G185" s="92" t="e">
        <f>'UBS Carandiru'!#REF!</f>
        <v>#REF!</v>
      </c>
      <c r="H185" s="103" t="e">
        <f t="shared" si="142"/>
        <v>#REF!</v>
      </c>
      <c r="I185" s="92" t="e">
        <f>'UBS Carandiru'!#REF!</f>
        <v>#REF!</v>
      </c>
      <c r="J185" s="103" t="e">
        <f t="shared" si="143"/>
        <v>#REF!</v>
      </c>
      <c r="K185" s="92" t="e">
        <f>'UBS Carandiru'!#REF!</f>
        <v>#REF!</v>
      </c>
      <c r="L185" s="103" t="e">
        <f t="shared" si="144"/>
        <v>#REF!</v>
      </c>
      <c r="M185" s="92" t="e">
        <f>'UBS Carandiru'!#REF!</f>
        <v>#REF!</v>
      </c>
      <c r="N185" s="103" t="e">
        <f t="shared" si="145"/>
        <v>#REF!</v>
      </c>
      <c r="O185" s="239" t="e">
        <f t="shared" si="146"/>
        <v>#REF!</v>
      </c>
      <c r="P185" s="104" t="e">
        <f t="shared" si="147"/>
        <v>#REF!</v>
      </c>
      <c r="Q185" s="229" t="e">
        <f t="shared" si="148"/>
        <v>#REF!</v>
      </c>
    </row>
    <row r="186" spans="1:17" x14ac:dyDescent="0.25">
      <c r="A186" s="77" t="s">
        <v>26</v>
      </c>
      <c r="B186" s="73" t="e">
        <f>'UBS Carandiru'!#REF!</f>
        <v>#REF!</v>
      </c>
      <c r="C186" s="92" t="e">
        <f>'UBS Carandiru'!#REF!</f>
        <v>#REF!</v>
      </c>
      <c r="D186" s="103" t="e">
        <f t="shared" si="140"/>
        <v>#REF!</v>
      </c>
      <c r="E186" s="92" t="e">
        <f>'UBS Carandiru'!#REF!</f>
        <v>#REF!</v>
      </c>
      <c r="F186" s="103" t="e">
        <f t="shared" si="141"/>
        <v>#REF!</v>
      </c>
      <c r="G186" s="92" t="e">
        <f>'UBS Carandiru'!#REF!</f>
        <v>#REF!</v>
      </c>
      <c r="H186" s="103" t="e">
        <f t="shared" si="142"/>
        <v>#REF!</v>
      </c>
      <c r="I186" s="92" t="e">
        <f>'UBS Carandiru'!#REF!</f>
        <v>#REF!</v>
      </c>
      <c r="J186" s="103" t="e">
        <f t="shared" si="143"/>
        <v>#REF!</v>
      </c>
      <c r="K186" s="92" t="e">
        <f>'UBS Carandiru'!#REF!</f>
        <v>#REF!</v>
      </c>
      <c r="L186" s="103" t="e">
        <f t="shared" si="144"/>
        <v>#REF!</v>
      </c>
      <c r="M186" s="92" t="e">
        <f>'UBS Carandiru'!#REF!</f>
        <v>#REF!</v>
      </c>
      <c r="N186" s="103" t="e">
        <f t="shared" si="145"/>
        <v>#REF!</v>
      </c>
      <c r="O186" s="239" t="e">
        <f t="shared" si="146"/>
        <v>#REF!</v>
      </c>
      <c r="P186" s="104" t="e">
        <f t="shared" si="147"/>
        <v>#REF!</v>
      </c>
      <c r="Q186" s="229" t="e">
        <f t="shared" si="148"/>
        <v>#REF!</v>
      </c>
    </row>
    <row r="187" spans="1:17" x14ac:dyDescent="0.25">
      <c r="A187" s="77" t="s">
        <v>34</v>
      </c>
      <c r="B187" s="73" t="e">
        <f>'UBS Carandiru'!#REF!</f>
        <v>#REF!</v>
      </c>
      <c r="C187" s="92" t="e">
        <f>'UBS Carandiru'!#REF!</f>
        <v>#REF!</v>
      </c>
      <c r="D187" s="103" t="e">
        <f t="shared" si="140"/>
        <v>#REF!</v>
      </c>
      <c r="E187" s="92" t="e">
        <f>'UBS Carandiru'!#REF!</f>
        <v>#REF!</v>
      </c>
      <c r="F187" s="103" t="e">
        <f t="shared" si="141"/>
        <v>#REF!</v>
      </c>
      <c r="G187" s="92" t="e">
        <f>'UBS Carandiru'!#REF!</f>
        <v>#REF!</v>
      </c>
      <c r="H187" s="103" t="e">
        <f t="shared" si="142"/>
        <v>#REF!</v>
      </c>
      <c r="I187" s="92" t="e">
        <f>'UBS Carandiru'!#REF!</f>
        <v>#REF!</v>
      </c>
      <c r="J187" s="103" t="e">
        <f t="shared" si="143"/>
        <v>#REF!</v>
      </c>
      <c r="K187" s="92" t="e">
        <f>'UBS Carandiru'!#REF!</f>
        <v>#REF!</v>
      </c>
      <c r="L187" s="103" t="e">
        <f t="shared" si="144"/>
        <v>#REF!</v>
      </c>
      <c r="M187" s="92" t="e">
        <f>'UBS Carandiru'!#REF!</f>
        <v>#REF!</v>
      </c>
      <c r="N187" s="103" t="e">
        <f t="shared" si="145"/>
        <v>#REF!</v>
      </c>
      <c r="O187" s="239" t="e">
        <f t="shared" si="146"/>
        <v>#REF!</v>
      </c>
      <c r="P187" s="104" t="e">
        <f t="shared" si="147"/>
        <v>#REF!</v>
      </c>
      <c r="Q187" s="229" t="e">
        <f t="shared" si="148"/>
        <v>#REF!</v>
      </c>
    </row>
    <row r="188" spans="1:17" x14ac:dyDescent="0.25">
      <c r="A188" s="77" t="s">
        <v>51</v>
      </c>
      <c r="B188" s="73" t="e">
        <f>'UBS Carandiru'!#REF!</f>
        <v>#REF!</v>
      </c>
      <c r="C188" s="92" t="e">
        <f>'UBS Carandiru'!#REF!</f>
        <v>#REF!</v>
      </c>
      <c r="D188" s="103" t="e">
        <f t="shared" si="140"/>
        <v>#REF!</v>
      </c>
      <c r="E188" s="92" t="e">
        <f>'UBS Carandiru'!#REF!</f>
        <v>#REF!</v>
      </c>
      <c r="F188" s="103" t="e">
        <f t="shared" si="141"/>
        <v>#REF!</v>
      </c>
      <c r="G188" s="92" t="e">
        <f>'UBS Carandiru'!#REF!</f>
        <v>#REF!</v>
      </c>
      <c r="H188" s="103" t="e">
        <f t="shared" si="142"/>
        <v>#REF!</v>
      </c>
      <c r="I188" s="92" t="e">
        <f>'UBS Carandiru'!#REF!</f>
        <v>#REF!</v>
      </c>
      <c r="J188" s="103" t="e">
        <f t="shared" si="143"/>
        <v>#REF!</v>
      </c>
      <c r="K188" s="92" t="e">
        <f>'UBS Carandiru'!#REF!</f>
        <v>#REF!</v>
      </c>
      <c r="L188" s="103" t="e">
        <f t="shared" si="144"/>
        <v>#REF!</v>
      </c>
      <c r="M188" s="92" t="e">
        <f>'UBS Carandiru'!#REF!</f>
        <v>#REF!</v>
      </c>
      <c r="N188" s="103" t="e">
        <f t="shared" si="145"/>
        <v>#REF!</v>
      </c>
      <c r="O188" s="239" t="e">
        <f t="shared" si="146"/>
        <v>#REF!</v>
      </c>
      <c r="P188" s="104" t="e">
        <f t="shared" si="147"/>
        <v>#REF!</v>
      </c>
      <c r="Q188" s="229" t="e">
        <f t="shared" si="148"/>
        <v>#REF!</v>
      </c>
    </row>
    <row r="189" spans="1:17" ht="15.75" thickBot="1" x14ac:dyDescent="0.3">
      <c r="A189" s="5" t="s">
        <v>7</v>
      </c>
      <c r="B189" s="6" t="e">
        <f>SUM(B176:B188)</f>
        <v>#REF!</v>
      </c>
      <c r="C189" s="7" t="e">
        <f>SUM(C176:C188)</f>
        <v>#REF!</v>
      </c>
      <c r="D189" s="21" t="e">
        <f t="shared" si="140"/>
        <v>#REF!</v>
      </c>
      <c r="E189" s="7" t="e">
        <f>SUM(E176:E188)</f>
        <v>#REF!</v>
      </c>
      <c r="F189" s="21" t="e">
        <f t="shared" si="141"/>
        <v>#REF!</v>
      </c>
      <c r="G189" s="7" t="e">
        <f>SUM(G176:G188)</f>
        <v>#REF!</v>
      </c>
      <c r="H189" s="21" t="e">
        <f t="shared" si="142"/>
        <v>#REF!</v>
      </c>
      <c r="I189" s="7" t="e">
        <f>SUM(I176:I188)</f>
        <v>#REF!</v>
      </c>
      <c r="J189" s="21" t="e">
        <f t="shared" si="143"/>
        <v>#REF!</v>
      </c>
      <c r="K189" s="7" t="e">
        <f t="shared" ref="K189" si="149">SUM(K176:K188)</f>
        <v>#REF!</v>
      </c>
      <c r="L189" s="21" t="e">
        <f t="shared" si="144"/>
        <v>#REF!</v>
      </c>
      <c r="M189" s="7" t="e">
        <f t="shared" ref="M189" si="150">SUM(M176:M188)</f>
        <v>#REF!</v>
      </c>
      <c r="N189" s="21" t="e">
        <f t="shared" si="145"/>
        <v>#REF!</v>
      </c>
      <c r="O189" s="71" t="e">
        <f t="shared" si="146"/>
        <v>#REF!</v>
      </c>
      <c r="P189" s="72" t="e">
        <f t="shared" si="147"/>
        <v>#REF!</v>
      </c>
      <c r="Q189" s="7" t="e">
        <f t="shared" si="148"/>
        <v>#REF!</v>
      </c>
    </row>
    <row r="191" spans="1:17" ht="15.75" x14ac:dyDescent="0.25">
      <c r="A191" s="1000" t="s">
        <v>287</v>
      </c>
      <c r="B191" s="1001"/>
      <c r="C191" s="1001"/>
      <c r="D191" s="1001"/>
      <c r="E191" s="1001"/>
      <c r="F191" s="1001"/>
      <c r="G191" s="1001"/>
      <c r="H191" s="1001"/>
      <c r="I191" s="1001"/>
      <c r="J191" s="1001"/>
      <c r="K191" s="1001"/>
      <c r="L191" s="1001"/>
      <c r="M191" s="1001"/>
      <c r="N191" s="1001"/>
      <c r="O191" s="1001"/>
      <c r="P191" s="1001"/>
      <c r="Q191" s="1001"/>
    </row>
    <row r="192" spans="1:17" ht="36.75" thickBot="1" x14ac:dyDescent="0.3">
      <c r="A192" s="74" t="s">
        <v>14</v>
      </c>
      <c r="B192" s="90" t="s">
        <v>165</v>
      </c>
      <c r="C192" s="207" t="s">
        <v>2</v>
      </c>
      <c r="D192" s="208" t="s">
        <v>1</v>
      </c>
      <c r="E192" s="207" t="s">
        <v>3</v>
      </c>
      <c r="F192" s="208" t="s">
        <v>1</v>
      </c>
      <c r="G192" s="207" t="s">
        <v>4</v>
      </c>
      <c r="H192" s="208" t="s">
        <v>1</v>
      </c>
      <c r="I192" s="207" t="s">
        <v>5</v>
      </c>
      <c r="J192" s="208" t="s">
        <v>1</v>
      </c>
      <c r="K192" s="209" t="s">
        <v>190</v>
      </c>
      <c r="L192" s="210" t="s">
        <v>1</v>
      </c>
      <c r="M192" s="209" t="s">
        <v>191</v>
      </c>
      <c r="N192" s="210" t="s">
        <v>1</v>
      </c>
      <c r="O192" s="237" t="s">
        <v>193</v>
      </c>
      <c r="P192" s="238" t="s">
        <v>192</v>
      </c>
      <c r="Q192" s="209" t="s">
        <v>6</v>
      </c>
    </row>
    <row r="193" spans="1:17" ht="15.75" thickTop="1" x14ac:dyDescent="0.25">
      <c r="A193" s="44" t="s">
        <v>138</v>
      </c>
      <c r="B193" s="235" t="e">
        <f>'CER Carandiru'!#REF!</f>
        <v>#REF!</v>
      </c>
      <c r="C193" s="46" t="e">
        <f>'CER Carandiru'!#REF!</f>
        <v>#REF!</v>
      </c>
      <c r="D193" s="48" t="e">
        <f t="shared" ref="D193:D203" si="151">C193/$B193</f>
        <v>#REF!</v>
      </c>
      <c r="E193" s="46" t="e">
        <f>'CER Carandiru'!#REF!</f>
        <v>#REF!</v>
      </c>
      <c r="F193" s="48" t="e">
        <f t="shared" ref="F193:F203" si="152">E193/$B193</f>
        <v>#REF!</v>
      </c>
      <c r="G193" s="46" t="e">
        <f>'CER Carandiru'!#REF!</f>
        <v>#REF!</v>
      </c>
      <c r="H193" s="48" t="e">
        <f t="shared" ref="H193:H203" si="153">G193/$B193</f>
        <v>#REF!</v>
      </c>
      <c r="I193" s="46" t="e">
        <f>'CER Carandiru'!#REF!</f>
        <v>#REF!</v>
      </c>
      <c r="J193" s="48" t="e">
        <f t="shared" ref="J193:J203" si="154">I193/$B193</f>
        <v>#REF!</v>
      </c>
      <c r="K193" s="46" t="e">
        <f>'CER Carandiru'!#REF!</f>
        <v>#REF!</v>
      </c>
      <c r="L193" s="48" t="e">
        <f t="shared" ref="L193:L203" si="155">K193/$B193</f>
        <v>#REF!</v>
      </c>
      <c r="M193" s="46" t="e">
        <f>'CER Carandiru'!#REF!</f>
        <v>#REF!</v>
      </c>
      <c r="N193" s="48" t="e">
        <f t="shared" ref="N193:N203" si="156">M193/$B193</f>
        <v>#REF!</v>
      </c>
      <c r="O193" s="244" t="e">
        <f t="shared" ref="O193:O203" si="157">SUM(I193,K193,M193)</f>
        <v>#REF!</v>
      </c>
      <c r="P193" s="119" t="e">
        <f t="shared" ref="P193:P203" si="158">O193/($B193*3)</f>
        <v>#REF!</v>
      </c>
      <c r="Q193" s="253" t="e">
        <f t="shared" ref="Q193:Q203" si="159">SUM(C193,E193,G193,I193,K193,M193)</f>
        <v>#REF!</v>
      </c>
    </row>
    <row r="194" spans="1:17" x14ac:dyDescent="0.25">
      <c r="A194" s="111" t="s">
        <v>145</v>
      </c>
      <c r="B194" s="236" t="e">
        <f>'CER Carandiru'!#REF!</f>
        <v>#REF!</v>
      </c>
      <c r="C194" s="112" t="e">
        <f>'CER Carandiru'!#REF!</f>
        <v>#REF!</v>
      </c>
      <c r="D194" s="113" t="e">
        <f t="shared" si="151"/>
        <v>#REF!</v>
      </c>
      <c r="E194" s="112" t="e">
        <f>'CER Carandiru'!#REF!</f>
        <v>#REF!</v>
      </c>
      <c r="F194" s="113" t="e">
        <f t="shared" si="152"/>
        <v>#REF!</v>
      </c>
      <c r="G194" s="112" t="e">
        <f>'CER Carandiru'!#REF!</f>
        <v>#REF!</v>
      </c>
      <c r="H194" s="113" t="e">
        <f t="shared" si="153"/>
        <v>#REF!</v>
      </c>
      <c r="I194" s="112" t="e">
        <f>'CER Carandiru'!#REF!</f>
        <v>#REF!</v>
      </c>
      <c r="J194" s="113" t="e">
        <f t="shared" si="154"/>
        <v>#REF!</v>
      </c>
      <c r="K194" s="112" t="e">
        <f>'CER Carandiru'!#REF!</f>
        <v>#REF!</v>
      </c>
      <c r="L194" s="113" t="e">
        <f t="shared" si="155"/>
        <v>#REF!</v>
      </c>
      <c r="M194" s="112" t="e">
        <f>'CER Carandiru'!#REF!</f>
        <v>#REF!</v>
      </c>
      <c r="N194" s="113" t="e">
        <f t="shared" si="156"/>
        <v>#REF!</v>
      </c>
      <c r="O194" s="245" t="e">
        <f t="shared" si="157"/>
        <v>#REF!</v>
      </c>
      <c r="P194" s="122" t="e">
        <f t="shared" si="158"/>
        <v>#REF!</v>
      </c>
      <c r="Q194" s="254" t="e">
        <f t="shared" si="159"/>
        <v>#REF!</v>
      </c>
    </row>
    <row r="195" spans="1:17" x14ac:dyDescent="0.25">
      <c r="A195" s="111" t="s">
        <v>146</v>
      </c>
      <c r="B195" s="236" t="e">
        <f>'CER Carandiru'!#REF!</f>
        <v>#REF!</v>
      </c>
      <c r="C195" s="112" t="e">
        <f>'CER Carandiru'!#REF!</f>
        <v>#REF!</v>
      </c>
      <c r="D195" s="113" t="e">
        <f t="shared" si="151"/>
        <v>#REF!</v>
      </c>
      <c r="E195" s="112" t="e">
        <f>'CER Carandiru'!#REF!</f>
        <v>#REF!</v>
      </c>
      <c r="F195" s="113" t="e">
        <f t="shared" si="152"/>
        <v>#REF!</v>
      </c>
      <c r="G195" s="112" t="e">
        <f>'CER Carandiru'!#REF!</f>
        <v>#REF!</v>
      </c>
      <c r="H195" s="113" t="e">
        <f t="shared" si="153"/>
        <v>#REF!</v>
      </c>
      <c r="I195" s="112" t="e">
        <f>'CER Carandiru'!#REF!</f>
        <v>#REF!</v>
      </c>
      <c r="J195" s="113" t="e">
        <f t="shared" si="154"/>
        <v>#REF!</v>
      </c>
      <c r="K195" s="112" t="e">
        <f>'CER Carandiru'!#REF!</f>
        <v>#REF!</v>
      </c>
      <c r="L195" s="113" t="e">
        <f t="shared" si="155"/>
        <v>#REF!</v>
      </c>
      <c r="M195" s="112" t="e">
        <f>'CER Carandiru'!#REF!</f>
        <v>#REF!</v>
      </c>
      <c r="N195" s="113" t="e">
        <f t="shared" si="156"/>
        <v>#REF!</v>
      </c>
      <c r="O195" s="245" t="e">
        <f t="shared" si="157"/>
        <v>#REF!</v>
      </c>
      <c r="P195" s="122" t="e">
        <f t="shared" si="158"/>
        <v>#REF!</v>
      </c>
      <c r="Q195" s="254" t="e">
        <f t="shared" si="159"/>
        <v>#REF!</v>
      </c>
    </row>
    <row r="196" spans="1:17" x14ac:dyDescent="0.25">
      <c r="A196" s="77" t="s">
        <v>139</v>
      </c>
      <c r="B196" s="81" t="e">
        <f>'CER Carandiru'!#REF!</f>
        <v>#REF!</v>
      </c>
      <c r="C196" s="114" t="e">
        <f>'CER Carandiru'!#REF!</f>
        <v>#REF!</v>
      </c>
      <c r="D196" s="113" t="e">
        <f t="shared" si="151"/>
        <v>#REF!</v>
      </c>
      <c r="E196" s="114" t="e">
        <f>'CER Carandiru'!#REF!</f>
        <v>#REF!</v>
      </c>
      <c r="F196" s="113" t="e">
        <f t="shared" si="152"/>
        <v>#REF!</v>
      </c>
      <c r="G196" s="114" t="e">
        <f>'CER Carandiru'!#REF!</f>
        <v>#REF!</v>
      </c>
      <c r="H196" s="113" t="e">
        <f t="shared" si="153"/>
        <v>#REF!</v>
      </c>
      <c r="I196" s="114" t="e">
        <f>'CER Carandiru'!#REF!</f>
        <v>#REF!</v>
      </c>
      <c r="J196" s="113" t="e">
        <f t="shared" si="154"/>
        <v>#REF!</v>
      </c>
      <c r="K196" s="114" t="e">
        <f>'CER Carandiru'!#REF!</f>
        <v>#REF!</v>
      </c>
      <c r="L196" s="113" t="e">
        <f t="shared" si="155"/>
        <v>#REF!</v>
      </c>
      <c r="M196" s="114" t="e">
        <f>'CER Carandiru'!#REF!</f>
        <v>#REF!</v>
      </c>
      <c r="N196" s="113" t="e">
        <f t="shared" si="156"/>
        <v>#REF!</v>
      </c>
      <c r="O196" s="246" t="e">
        <f t="shared" si="157"/>
        <v>#REF!</v>
      </c>
      <c r="P196" s="122" t="e">
        <f t="shared" si="158"/>
        <v>#REF!</v>
      </c>
      <c r="Q196" s="255" t="e">
        <f t="shared" si="159"/>
        <v>#REF!</v>
      </c>
    </row>
    <row r="197" spans="1:17" x14ac:dyDescent="0.25">
      <c r="A197" s="77" t="s">
        <v>140</v>
      </c>
      <c r="B197" s="9" t="e">
        <f>'CER Carandiru'!#REF!</f>
        <v>#REF!</v>
      </c>
      <c r="C197" s="91" t="e">
        <f>'CER Carandiru'!#REF!</f>
        <v>#REF!</v>
      </c>
      <c r="D197" s="49" t="e">
        <f t="shared" si="151"/>
        <v>#REF!</v>
      </c>
      <c r="E197" s="91" t="e">
        <f>'CER Carandiru'!#REF!</f>
        <v>#REF!</v>
      </c>
      <c r="F197" s="49" t="e">
        <f t="shared" si="152"/>
        <v>#REF!</v>
      </c>
      <c r="G197" s="91" t="e">
        <f>'CER Carandiru'!#REF!</f>
        <v>#REF!</v>
      </c>
      <c r="H197" s="49" t="e">
        <f t="shared" si="153"/>
        <v>#REF!</v>
      </c>
      <c r="I197" s="91" t="e">
        <f>'CER Carandiru'!#REF!</f>
        <v>#REF!</v>
      </c>
      <c r="J197" s="49" t="e">
        <f t="shared" si="154"/>
        <v>#REF!</v>
      </c>
      <c r="K197" s="91" t="e">
        <f>'CER Carandiru'!#REF!</f>
        <v>#REF!</v>
      </c>
      <c r="L197" s="49" t="e">
        <f t="shared" si="155"/>
        <v>#REF!</v>
      </c>
      <c r="M197" s="91" t="e">
        <f>'CER Carandiru'!#REF!</f>
        <v>#REF!</v>
      </c>
      <c r="N197" s="49" t="e">
        <f t="shared" si="156"/>
        <v>#REF!</v>
      </c>
      <c r="O197" s="227" t="e">
        <f t="shared" si="157"/>
        <v>#REF!</v>
      </c>
      <c r="P197" s="102" t="e">
        <f t="shared" si="158"/>
        <v>#REF!</v>
      </c>
      <c r="Q197" s="230" t="e">
        <f t="shared" si="159"/>
        <v>#REF!</v>
      </c>
    </row>
    <row r="198" spans="1:17" x14ac:dyDescent="0.25">
      <c r="A198" s="55" t="s">
        <v>141</v>
      </c>
      <c r="B198" s="56" t="e">
        <f>'CER Carandiru'!#REF!</f>
        <v>#REF!</v>
      </c>
      <c r="C198" s="101" t="e">
        <f>'CER Carandiru'!#REF!</f>
        <v>#REF!</v>
      </c>
      <c r="D198" s="115" t="e">
        <f t="shared" si="151"/>
        <v>#REF!</v>
      </c>
      <c r="E198" s="101" t="e">
        <f>'CER Carandiru'!#REF!</f>
        <v>#REF!</v>
      </c>
      <c r="F198" s="115" t="e">
        <f t="shared" si="152"/>
        <v>#REF!</v>
      </c>
      <c r="G198" s="101" t="e">
        <f>'CER Carandiru'!#REF!</f>
        <v>#REF!</v>
      </c>
      <c r="H198" s="115" t="e">
        <f t="shared" si="153"/>
        <v>#REF!</v>
      </c>
      <c r="I198" s="101" t="e">
        <f>'CER Carandiru'!#REF!</f>
        <v>#REF!</v>
      </c>
      <c r="J198" s="115" t="e">
        <f t="shared" si="154"/>
        <v>#REF!</v>
      </c>
      <c r="K198" s="101" t="e">
        <f>'CER Carandiru'!#REF!</f>
        <v>#REF!</v>
      </c>
      <c r="L198" s="115" t="e">
        <f t="shared" si="155"/>
        <v>#REF!</v>
      </c>
      <c r="M198" s="101" t="e">
        <f>'CER Carandiru'!#REF!</f>
        <v>#REF!</v>
      </c>
      <c r="N198" s="115" t="e">
        <f t="shared" si="156"/>
        <v>#REF!</v>
      </c>
      <c r="O198" s="247" t="e">
        <f t="shared" si="157"/>
        <v>#REF!</v>
      </c>
      <c r="P198" s="163" t="e">
        <f t="shared" si="158"/>
        <v>#REF!</v>
      </c>
      <c r="Q198" s="256" t="e">
        <f t="shared" si="159"/>
        <v>#REF!</v>
      </c>
    </row>
    <row r="199" spans="1:17" x14ac:dyDescent="0.25">
      <c r="A199" s="120" t="s">
        <v>196</v>
      </c>
      <c r="B199" s="81" t="e">
        <f>'CER Carandiru'!#REF!</f>
        <v>#REF!</v>
      </c>
      <c r="C199" s="114" t="e">
        <f>'CER Carandiru'!#REF!</f>
        <v>#REF!</v>
      </c>
      <c r="D199" s="113" t="e">
        <f t="shared" si="151"/>
        <v>#REF!</v>
      </c>
      <c r="E199" s="114" t="e">
        <f>'CER Carandiru'!#REF!</f>
        <v>#REF!</v>
      </c>
      <c r="F199" s="113" t="e">
        <f t="shared" si="152"/>
        <v>#REF!</v>
      </c>
      <c r="G199" s="114" t="e">
        <f>'CER Carandiru'!#REF!</f>
        <v>#REF!</v>
      </c>
      <c r="H199" s="113" t="e">
        <f t="shared" si="153"/>
        <v>#REF!</v>
      </c>
      <c r="I199" s="114" t="e">
        <f>'CER Carandiru'!#REF!</f>
        <v>#REF!</v>
      </c>
      <c r="J199" s="113" t="e">
        <f t="shared" si="154"/>
        <v>#REF!</v>
      </c>
      <c r="K199" s="114" t="e">
        <f>'CER Carandiru'!#REF!</f>
        <v>#REF!</v>
      </c>
      <c r="L199" s="113" t="e">
        <f t="shared" si="155"/>
        <v>#REF!</v>
      </c>
      <c r="M199" s="114" t="e">
        <f>'CER Carandiru'!#REF!</f>
        <v>#REF!</v>
      </c>
      <c r="N199" s="113" t="e">
        <f t="shared" si="156"/>
        <v>#REF!</v>
      </c>
      <c r="O199" s="246" t="e">
        <f t="shared" si="157"/>
        <v>#REF!</v>
      </c>
      <c r="P199" s="122" t="e">
        <f t="shared" si="158"/>
        <v>#REF!</v>
      </c>
      <c r="Q199" s="255" t="e">
        <f t="shared" si="159"/>
        <v>#REF!</v>
      </c>
    </row>
    <row r="200" spans="1:17" x14ac:dyDescent="0.25">
      <c r="A200" s="8" t="s">
        <v>142</v>
      </c>
      <c r="B200" s="9" t="e">
        <f>'CER Carandiru'!#REF!</f>
        <v>#REF!</v>
      </c>
      <c r="C200" s="91" t="e">
        <f>'CER Carandiru'!#REF!</f>
        <v>#REF!</v>
      </c>
      <c r="D200" s="49" t="e">
        <f t="shared" si="151"/>
        <v>#REF!</v>
      </c>
      <c r="E200" s="91" t="e">
        <f>'CER Carandiru'!#REF!</f>
        <v>#REF!</v>
      </c>
      <c r="F200" s="49" t="e">
        <f t="shared" si="152"/>
        <v>#REF!</v>
      </c>
      <c r="G200" s="91" t="e">
        <f>'CER Carandiru'!#REF!</f>
        <v>#REF!</v>
      </c>
      <c r="H200" s="49" t="e">
        <f t="shared" si="153"/>
        <v>#REF!</v>
      </c>
      <c r="I200" s="91" t="e">
        <f>'CER Carandiru'!#REF!</f>
        <v>#REF!</v>
      </c>
      <c r="J200" s="49" t="e">
        <f t="shared" si="154"/>
        <v>#REF!</v>
      </c>
      <c r="K200" s="91" t="e">
        <f>'CER Carandiru'!#REF!</f>
        <v>#REF!</v>
      </c>
      <c r="L200" s="49" t="e">
        <f t="shared" si="155"/>
        <v>#REF!</v>
      </c>
      <c r="M200" s="91" t="e">
        <f>'CER Carandiru'!#REF!</f>
        <v>#REF!</v>
      </c>
      <c r="N200" s="49" t="e">
        <f t="shared" si="156"/>
        <v>#REF!</v>
      </c>
      <c r="O200" s="227" t="e">
        <f t="shared" si="157"/>
        <v>#REF!</v>
      </c>
      <c r="P200" s="102" t="e">
        <f t="shared" si="158"/>
        <v>#REF!</v>
      </c>
      <c r="Q200" s="230" t="e">
        <f t="shared" si="159"/>
        <v>#REF!</v>
      </c>
    </row>
    <row r="201" spans="1:17" x14ac:dyDescent="0.25">
      <c r="A201" s="77" t="s">
        <v>143</v>
      </c>
      <c r="B201" s="73" t="e">
        <f>'CER Carandiru'!#REF!</f>
        <v>#REF!</v>
      </c>
      <c r="C201" s="92" t="e">
        <f>'CER Carandiru'!#REF!</f>
        <v>#REF!</v>
      </c>
      <c r="D201" s="93" t="e">
        <f t="shared" si="151"/>
        <v>#REF!</v>
      </c>
      <c r="E201" s="92" t="e">
        <f>'CER Carandiru'!#REF!</f>
        <v>#REF!</v>
      </c>
      <c r="F201" s="93" t="e">
        <f t="shared" si="152"/>
        <v>#REF!</v>
      </c>
      <c r="G201" s="92" t="e">
        <f>'CER Carandiru'!#REF!</f>
        <v>#REF!</v>
      </c>
      <c r="H201" s="93" t="e">
        <f t="shared" si="153"/>
        <v>#REF!</v>
      </c>
      <c r="I201" s="92" t="e">
        <f>'CER Carandiru'!#REF!</f>
        <v>#REF!</v>
      </c>
      <c r="J201" s="93" t="e">
        <f t="shared" si="154"/>
        <v>#REF!</v>
      </c>
      <c r="K201" s="92" t="e">
        <f>'CER Carandiru'!#REF!</f>
        <v>#REF!</v>
      </c>
      <c r="L201" s="93" t="e">
        <f t="shared" si="155"/>
        <v>#REF!</v>
      </c>
      <c r="M201" s="92" t="e">
        <f>'CER Carandiru'!#REF!</f>
        <v>#REF!</v>
      </c>
      <c r="N201" s="93" t="e">
        <f t="shared" si="156"/>
        <v>#REF!</v>
      </c>
      <c r="O201" s="239" t="e">
        <f t="shared" si="157"/>
        <v>#REF!</v>
      </c>
      <c r="P201" s="104" t="e">
        <f t="shared" si="158"/>
        <v>#REF!</v>
      </c>
      <c r="Q201" s="229" t="e">
        <f t="shared" si="159"/>
        <v>#REF!</v>
      </c>
    </row>
    <row r="202" spans="1:17" ht="15.75" thickBot="1" x14ac:dyDescent="0.3">
      <c r="A202" s="96" t="s">
        <v>144</v>
      </c>
      <c r="B202" s="80" t="e">
        <f>'CER Carandiru'!#REF!</f>
        <v>#REF!</v>
      </c>
      <c r="C202" s="97" t="e">
        <f>'CER Carandiru'!#REF!</f>
        <v>#REF!</v>
      </c>
      <c r="D202" s="98" t="e">
        <f t="shared" si="151"/>
        <v>#REF!</v>
      </c>
      <c r="E202" s="97" t="e">
        <f>'CER Carandiru'!#REF!</f>
        <v>#REF!</v>
      </c>
      <c r="F202" s="98" t="e">
        <f t="shared" si="152"/>
        <v>#REF!</v>
      </c>
      <c r="G202" s="97" t="e">
        <f>'CER Carandiru'!#REF!</f>
        <v>#REF!</v>
      </c>
      <c r="H202" s="98" t="e">
        <f t="shared" si="153"/>
        <v>#REF!</v>
      </c>
      <c r="I202" s="97" t="e">
        <f>'CER Carandiru'!#REF!</f>
        <v>#REF!</v>
      </c>
      <c r="J202" s="98" t="e">
        <f t="shared" si="154"/>
        <v>#REF!</v>
      </c>
      <c r="K202" s="97" t="e">
        <f>'CER Carandiru'!#REF!</f>
        <v>#REF!</v>
      </c>
      <c r="L202" s="98" t="e">
        <f t="shared" si="155"/>
        <v>#REF!</v>
      </c>
      <c r="M202" s="97" t="e">
        <f>'CER Carandiru'!#REF!</f>
        <v>#REF!</v>
      </c>
      <c r="N202" s="98" t="e">
        <f t="shared" si="156"/>
        <v>#REF!</v>
      </c>
      <c r="O202" s="240" t="e">
        <f t="shared" si="157"/>
        <v>#REF!</v>
      </c>
      <c r="P202" s="108" t="e">
        <f t="shared" si="158"/>
        <v>#REF!</v>
      </c>
      <c r="Q202" s="231" t="e">
        <f t="shared" si="159"/>
        <v>#REF!</v>
      </c>
    </row>
    <row r="203" spans="1:17" ht="15.75" thickBot="1" x14ac:dyDescent="0.3">
      <c r="A203" s="5" t="s">
        <v>7</v>
      </c>
      <c r="B203" s="6" t="e">
        <f>SUM(B193:B202)</f>
        <v>#REF!</v>
      </c>
      <c r="C203" s="7" t="e">
        <f>SUM(C193:C202)</f>
        <v>#REF!</v>
      </c>
      <c r="D203" s="21" t="e">
        <f t="shared" si="151"/>
        <v>#REF!</v>
      </c>
      <c r="E203" s="7" t="e">
        <f>SUM(E193:E202)</f>
        <v>#REF!</v>
      </c>
      <c r="F203" s="21" t="e">
        <f t="shared" si="152"/>
        <v>#REF!</v>
      </c>
      <c r="G203" s="7" t="e">
        <f>SUM(G193:G202)</f>
        <v>#REF!</v>
      </c>
      <c r="H203" s="21" t="e">
        <f t="shared" si="153"/>
        <v>#REF!</v>
      </c>
      <c r="I203" s="7" t="e">
        <f>SUM(I193:I202)</f>
        <v>#REF!</v>
      </c>
      <c r="J203" s="21" t="e">
        <f t="shared" si="154"/>
        <v>#REF!</v>
      </c>
      <c r="K203" s="7" t="e">
        <f t="shared" ref="K203" si="160">SUM(K193:K202)</f>
        <v>#REF!</v>
      </c>
      <c r="L203" s="21" t="e">
        <f t="shared" si="155"/>
        <v>#REF!</v>
      </c>
      <c r="M203" s="7" t="e">
        <f t="shared" ref="M203" si="161">SUM(M193:M202)</f>
        <v>#REF!</v>
      </c>
      <c r="N203" s="21" t="e">
        <f t="shared" si="156"/>
        <v>#REF!</v>
      </c>
      <c r="O203" s="71" t="e">
        <f t="shared" si="157"/>
        <v>#REF!</v>
      </c>
      <c r="P203" s="72" t="e">
        <f t="shared" si="158"/>
        <v>#REF!</v>
      </c>
      <c r="Q203" s="7" t="e">
        <f t="shared" si="159"/>
        <v>#REF!</v>
      </c>
    </row>
    <row r="205" spans="1:17" ht="15.75" x14ac:dyDescent="0.25">
      <c r="A205" s="1000" t="s">
        <v>289</v>
      </c>
      <c r="B205" s="1001"/>
      <c r="C205" s="1001"/>
      <c r="D205" s="1001"/>
      <c r="E205" s="1001"/>
      <c r="F205" s="1001"/>
      <c r="G205" s="1001"/>
      <c r="H205" s="1001"/>
      <c r="I205" s="1001"/>
      <c r="J205" s="1001"/>
      <c r="K205" s="1001"/>
      <c r="L205" s="1001"/>
      <c r="M205" s="1001"/>
      <c r="N205" s="1001"/>
      <c r="O205" s="1001"/>
      <c r="P205" s="1001"/>
      <c r="Q205" s="1001"/>
    </row>
    <row r="206" spans="1:17" ht="36.75" thickBot="1" x14ac:dyDescent="0.3">
      <c r="A206" s="74" t="s">
        <v>14</v>
      </c>
      <c r="B206" s="90" t="s">
        <v>165</v>
      </c>
      <c r="C206" s="207" t="s">
        <v>2</v>
      </c>
      <c r="D206" s="208" t="s">
        <v>1</v>
      </c>
      <c r="E206" s="207" t="s">
        <v>3</v>
      </c>
      <c r="F206" s="208" t="s">
        <v>1</v>
      </c>
      <c r="G206" s="207" t="s">
        <v>4</v>
      </c>
      <c r="H206" s="208" t="s">
        <v>1</v>
      </c>
      <c r="I206" s="207" t="s">
        <v>5</v>
      </c>
      <c r="J206" s="208" t="s">
        <v>1</v>
      </c>
      <c r="K206" s="209" t="s">
        <v>190</v>
      </c>
      <c r="L206" s="210" t="s">
        <v>1</v>
      </c>
      <c r="M206" s="209" t="s">
        <v>191</v>
      </c>
      <c r="N206" s="210" t="s">
        <v>1</v>
      </c>
      <c r="O206" s="237" t="s">
        <v>193</v>
      </c>
      <c r="P206" s="238" t="s">
        <v>192</v>
      </c>
      <c r="Q206" s="209" t="s">
        <v>6</v>
      </c>
    </row>
    <row r="207" spans="1:17" ht="15.75" thickTop="1" x14ac:dyDescent="0.25">
      <c r="A207" s="8" t="s">
        <v>129</v>
      </c>
      <c r="B207" s="9" t="e">
        <f>'APD no CER III Carandiru'!#REF!</f>
        <v>#REF!</v>
      </c>
      <c r="C207" s="91" t="e">
        <f>'APD no CER III Carandiru'!#REF!</f>
        <v>#REF!</v>
      </c>
      <c r="D207" s="49" t="e">
        <f t="shared" ref="D207:D212" si="162">C207/$B207</f>
        <v>#REF!</v>
      </c>
      <c r="E207" s="91" t="e">
        <f>'APD no CER III Carandiru'!#REF!</f>
        <v>#REF!</v>
      </c>
      <c r="F207" s="49" t="e">
        <f t="shared" ref="F207:F212" si="163">E207/$B207</f>
        <v>#REF!</v>
      </c>
      <c r="G207" s="91" t="e">
        <f>'APD no CER III Carandiru'!#REF!</f>
        <v>#REF!</v>
      </c>
      <c r="H207" s="49" t="e">
        <f t="shared" ref="H207:H212" si="164">G207/$B207</f>
        <v>#REF!</v>
      </c>
      <c r="I207" s="91" t="e">
        <f>'APD no CER III Carandiru'!#REF!</f>
        <v>#REF!</v>
      </c>
      <c r="J207" s="49" t="e">
        <f t="shared" ref="J207:J212" si="165">I207/$B207</f>
        <v>#REF!</v>
      </c>
      <c r="K207" s="91" t="e">
        <f>'APD no CER III Carandiru'!#REF!</f>
        <v>#REF!</v>
      </c>
      <c r="L207" s="49" t="e">
        <f t="shared" ref="L207:L212" si="166">K207/$B207</f>
        <v>#REF!</v>
      </c>
      <c r="M207" s="91" t="e">
        <f>'APD no CER III Carandiru'!#REF!</f>
        <v>#REF!</v>
      </c>
      <c r="N207" s="49" t="e">
        <f t="shared" ref="N207:N212" si="167">M207/$B207</f>
        <v>#REF!</v>
      </c>
      <c r="O207" s="227" t="e">
        <f t="shared" ref="O207:O212" si="168">SUM(I207,K207,M207)</f>
        <v>#REF!</v>
      </c>
      <c r="P207" s="102" t="e">
        <f t="shared" ref="P207:P212" si="169">O207/($B207*3)</f>
        <v>#REF!</v>
      </c>
      <c r="Q207" s="230" t="e">
        <f t="shared" ref="Q207:Q212" si="170">SUM(C207,E207,G207,I207,K207,M207)</f>
        <v>#REF!</v>
      </c>
    </row>
    <row r="208" spans="1:17" x14ac:dyDescent="0.25">
      <c r="A208" s="77" t="s">
        <v>130</v>
      </c>
      <c r="B208" s="73" t="e">
        <f>'APD no CER III Carandiru'!#REF!</f>
        <v>#REF!</v>
      </c>
      <c r="C208" s="92" t="e">
        <f>'APD no CER III Carandiru'!#REF!</f>
        <v>#REF!</v>
      </c>
      <c r="D208" s="93" t="e">
        <f t="shared" si="162"/>
        <v>#REF!</v>
      </c>
      <c r="E208" s="92" t="e">
        <f>'APD no CER III Carandiru'!#REF!</f>
        <v>#REF!</v>
      </c>
      <c r="F208" s="93" t="e">
        <f t="shared" si="163"/>
        <v>#REF!</v>
      </c>
      <c r="G208" s="92" t="e">
        <f>'APD no CER III Carandiru'!#REF!</f>
        <v>#REF!</v>
      </c>
      <c r="H208" s="93" t="e">
        <f t="shared" si="164"/>
        <v>#REF!</v>
      </c>
      <c r="I208" s="92" t="e">
        <f>'APD no CER III Carandiru'!#REF!</f>
        <v>#REF!</v>
      </c>
      <c r="J208" s="93" t="e">
        <f t="shared" si="165"/>
        <v>#REF!</v>
      </c>
      <c r="K208" s="92" t="e">
        <f>'APD no CER III Carandiru'!#REF!</f>
        <v>#REF!</v>
      </c>
      <c r="L208" s="93" t="e">
        <f t="shared" si="166"/>
        <v>#REF!</v>
      </c>
      <c r="M208" s="92" t="e">
        <f>'APD no CER III Carandiru'!#REF!</f>
        <v>#REF!</v>
      </c>
      <c r="N208" s="93" t="e">
        <f t="shared" si="167"/>
        <v>#REF!</v>
      </c>
      <c r="O208" s="239" t="e">
        <f t="shared" si="168"/>
        <v>#REF!</v>
      </c>
      <c r="P208" s="104" t="e">
        <f t="shared" si="169"/>
        <v>#REF!</v>
      </c>
      <c r="Q208" s="229" t="e">
        <f t="shared" si="170"/>
        <v>#REF!</v>
      </c>
    </row>
    <row r="209" spans="1:17" x14ac:dyDescent="0.25">
      <c r="A209" s="77" t="s">
        <v>131</v>
      </c>
      <c r="B209" s="73" t="e">
        <f>'APD no CER III Carandiru'!#REF!</f>
        <v>#REF!</v>
      </c>
      <c r="C209" s="92" t="e">
        <f>'APD no CER III Carandiru'!#REF!</f>
        <v>#REF!</v>
      </c>
      <c r="D209" s="93" t="e">
        <f t="shared" si="162"/>
        <v>#REF!</v>
      </c>
      <c r="E209" s="92" t="e">
        <f>'APD no CER III Carandiru'!#REF!</f>
        <v>#REF!</v>
      </c>
      <c r="F209" s="93" t="e">
        <f t="shared" si="163"/>
        <v>#REF!</v>
      </c>
      <c r="G209" s="92" t="e">
        <f>'APD no CER III Carandiru'!#REF!</f>
        <v>#REF!</v>
      </c>
      <c r="H209" s="93" t="e">
        <f t="shared" si="164"/>
        <v>#REF!</v>
      </c>
      <c r="I209" s="92" t="e">
        <f>'APD no CER III Carandiru'!#REF!</f>
        <v>#REF!</v>
      </c>
      <c r="J209" s="93" t="e">
        <f t="shared" si="165"/>
        <v>#REF!</v>
      </c>
      <c r="K209" s="92" t="e">
        <f>'APD no CER III Carandiru'!#REF!</f>
        <v>#REF!</v>
      </c>
      <c r="L209" s="93" t="e">
        <f t="shared" si="166"/>
        <v>#REF!</v>
      </c>
      <c r="M209" s="92" t="e">
        <f>'APD no CER III Carandiru'!#REF!</f>
        <v>#REF!</v>
      </c>
      <c r="N209" s="93" t="e">
        <f t="shared" si="167"/>
        <v>#REF!</v>
      </c>
      <c r="O209" s="239" t="e">
        <f t="shared" si="168"/>
        <v>#REF!</v>
      </c>
      <c r="P209" s="104" t="e">
        <f t="shared" si="169"/>
        <v>#REF!</v>
      </c>
      <c r="Q209" s="229" t="e">
        <f t="shared" si="170"/>
        <v>#REF!</v>
      </c>
    </row>
    <row r="210" spans="1:17" x14ac:dyDescent="0.25">
      <c r="A210" s="77" t="s">
        <v>132</v>
      </c>
      <c r="B210" s="73" t="e">
        <f>'APD no CER III Carandiru'!#REF!</f>
        <v>#REF!</v>
      </c>
      <c r="C210" s="92" t="e">
        <f>'APD no CER III Carandiru'!#REF!</f>
        <v>#REF!</v>
      </c>
      <c r="D210" s="93" t="e">
        <f t="shared" si="162"/>
        <v>#REF!</v>
      </c>
      <c r="E210" s="92" t="e">
        <f>'APD no CER III Carandiru'!#REF!</f>
        <v>#REF!</v>
      </c>
      <c r="F210" s="93" t="e">
        <f t="shared" si="163"/>
        <v>#REF!</v>
      </c>
      <c r="G210" s="92" t="e">
        <f>'APD no CER III Carandiru'!#REF!</f>
        <v>#REF!</v>
      </c>
      <c r="H210" s="93" t="e">
        <f t="shared" si="164"/>
        <v>#REF!</v>
      </c>
      <c r="I210" s="92" t="e">
        <f>'APD no CER III Carandiru'!#REF!</f>
        <v>#REF!</v>
      </c>
      <c r="J210" s="93" t="e">
        <f t="shared" si="165"/>
        <v>#REF!</v>
      </c>
      <c r="K210" s="92" t="e">
        <f>'APD no CER III Carandiru'!#REF!</f>
        <v>#REF!</v>
      </c>
      <c r="L210" s="93" t="e">
        <f t="shared" si="166"/>
        <v>#REF!</v>
      </c>
      <c r="M210" s="92" t="e">
        <f>'APD no CER III Carandiru'!#REF!</f>
        <v>#REF!</v>
      </c>
      <c r="N210" s="93" t="e">
        <f t="shared" si="167"/>
        <v>#REF!</v>
      </c>
      <c r="O210" s="239" t="e">
        <f t="shared" si="168"/>
        <v>#REF!</v>
      </c>
      <c r="P210" s="104" t="e">
        <f t="shared" si="169"/>
        <v>#REF!</v>
      </c>
      <c r="Q210" s="229" t="e">
        <f t="shared" si="170"/>
        <v>#REF!</v>
      </c>
    </row>
    <row r="211" spans="1:17" ht="15.75" thickBot="1" x14ac:dyDescent="0.3">
      <c r="A211" s="96" t="s">
        <v>133</v>
      </c>
      <c r="B211" s="80" t="e">
        <f>'APD no CER III Carandiru'!#REF!</f>
        <v>#REF!</v>
      </c>
      <c r="C211" s="97" t="e">
        <f>'APD no CER III Carandiru'!#REF!</f>
        <v>#REF!</v>
      </c>
      <c r="D211" s="98" t="e">
        <f t="shared" si="162"/>
        <v>#REF!</v>
      </c>
      <c r="E211" s="97" t="e">
        <f>'APD no CER III Carandiru'!#REF!</f>
        <v>#REF!</v>
      </c>
      <c r="F211" s="98" t="e">
        <f t="shared" si="163"/>
        <v>#REF!</v>
      </c>
      <c r="G211" s="97" t="e">
        <f>'APD no CER III Carandiru'!#REF!</f>
        <v>#REF!</v>
      </c>
      <c r="H211" s="98" t="e">
        <f t="shared" si="164"/>
        <v>#REF!</v>
      </c>
      <c r="I211" s="97" t="e">
        <f>'APD no CER III Carandiru'!#REF!</f>
        <v>#REF!</v>
      </c>
      <c r="J211" s="98" t="e">
        <f t="shared" si="165"/>
        <v>#REF!</v>
      </c>
      <c r="K211" s="97" t="e">
        <f>'APD no CER III Carandiru'!#REF!</f>
        <v>#REF!</v>
      </c>
      <c r="L211" s="98" t="e">
        <f t="shared" si="166"/>
        <v>#REF!</v>
      </c>
      <c r="M211" s="97" t="e">
        <f>'APD no CER III Carandiru'!#REF!</f>
        <v>#REF!</v>
      </c>
      <c r="N211" s="98" t="e">
        <f t="shared" si="167"/>
        <v>#REF!</v>
      </c>
      <c r="O211" s="240" t="e">
        <f t="shared" si="168"/>
        <v>#REF!</v>
      </c>
      <c r="P211" s="108" t="e">
        <f t="shared" si="169"/>
        <v>#REF!</v>
      </c>
      <c r="Q211" s="231" t="e">
        <f t="shared" si="170"/>
        <v>#REF!</v>
      </c>
    </row>
    <row r="212" spans="1:17" ht="15.75" thickBot="1" x14ac:dyDescent="0.3">
      <c r="A212" s="5" t="s">
        <v>7</v>
      </c>
      <c r="B212" s="6" t="e">
        <f>SUM(B207:B211)</f>
        <v>#REF!</v>
      </c>
      <c r="C212" s="7" t="e">
        <f>SUM(C207:C211)</f>
        <v>#REF!</v>
      </c>
      <c r="D212" s="21" t="e">
        <f t="shared" si="162"/>
        <v>#REF!</v>
      </c>
      <c r="E212" s="7" t="e">
        <f>SUM(E207:E211)</f>
        <v>#REF!</v>
      </c>
      <c r="F212" s="21" t="e">
        <f t="shared" si="163"/>
        <v>#REF!</v>
      </c>
      <c r="G212" s="7" t="e">
        <f>SUM(G207:G211)</f>
        <v>#REF!</v>
      </c>
      <c r="H212" s="21" t="e">
        <f t="shared" si="164"/>
        <v>#REF!</v>
      </c>
      <c r="I212" s="7" t="e">
        <f>SUM(I207:I211)</f>
        <v>#REF!</v>
      </c>
      <c r="J212" s="21" t="e">
        <f t="shared" si="165"/>
        <v>#REF!</v>
      </c>
      <c r="K212" s="7" t="e">
        <f t="shared" ref="K212" si="171">SUM(K207:K211)</f>
        <v>#REF!</v>
      </c>
      <c r="L212" s="21" t="e">
        <f t="shared" si="166"/>
        <v>#REF!</v>
      </c>
      <c r="M212" s="7" t="e">
        <f t="shared" ref="M212" si="172">SUM(M207:M211)</f>
        <v>#REF!</v>
      </c>
      <c r="N212" s="21" t="e">
        <f t="shared" si="167"/>
        <v>#REF!</v>
      </c>
      <c r="O212" s="71" t="e">
        <f t="shared" si="168"/>
        <v>#REF!</v>
      </c>
      <c r="P212" s="72" t="e">
        <f t="shared" si="169"/>
        <v>#REF!</v>
      </c>
      <c r="Q212" s="7" t="e">
        <f t="shared" si="170"/>
        <v>#REF!</v>
      </c>
    </row>
    <row r="214" spans="1:17" ht="15.75" x14ac:dyDescent="0.25">
      <c r="A214" s="1000" t="s">
        <v>285</v>
      </c>
      <c r="B214" s="1001"/>
      <c r="C214" s="1001"/>
      <c r="D214" s="1001"/>
      <c r="E214" s="1001"/>
      <c r="F214" s="1001"/>
      <c r="G214" s="1001"/>
      <c r="H214" s="1001"/>
      <c r="I214" s="1001"/>
      <c r="J214" s="1001"/>
      <c r="K214" s="1001"/>
      <c r="L214" s="1001"/>
      <c r="M214" s="1001"/>
      <c r="N214" s="1001"/>
      <c r="O214" s="1001"/>
      <c r="P214" s="1001"/>
      <c r="Q214" s="1001"/>
    </row>
    <row r="215" spans="1:17" ht="36.75" thickBot="1" x14ac:dyDescent="0.3">
      <c r="A215" s="74" t="s">
        <v>14</v>
      </c>
      <c r="B215" s="90" t="s">
        <v>165</v>
      </c>
      <c r="C215" s="207" t="s">
        <v>2</v>
      </c>
      <c r="D215" s="208" t="s">
        <v>1</v>
      </c>
      <c r="E215" s="207" t="s">
        <v>3</v>
      </c>
      <c r="F215" s="208" t="s">
        <v>1</v>
      </c>
      <c r="G215" s="207" t="s">
        <v>4</v>
      </c>
      <c r="H215" s="208" t="s">
        <v>1</v>
      </c>
      <c r="I215" s="207" t="s">
        <v>5</v>
      </c>
      <c r="J215" s="208" t="s">
        <v>1</v>
      </c>
      <c r="K215" s="209" t="s">
        <v>190</v>
      </c>
      <c r="L215" s="210" t="s">
        <v>1</v>
      </c>
      <c r="M215" s="209" t="s">
        <v>191</v>
      </c>
      <c r="N215" s="210" t="s">
        <v>1</v>
      </c>
      <c r="O215" s="237" t="s">
        <v>193</v>
      </c>
      <c r="P215" s="238" t="s">
        <v>192</v>
      </c>
      <c r="Q215" s="209" t="s">
        <v>6</v>
      </c>
    </row>
    <row r="216" spans="1:17" ht="15.75" thickTop="1" x14ac:dyDescent="0.25">
      <c r="A216" s="77" t="s">
        <v>84</v>
      </c>
      <c r="B216" s="9" t="e">
        <f>#REF!</f>
        <v>#REF!</v>
      </c>
      <c r="C216" s="91" t="e">
        <f>#REF!</f>
        <v>#REF!</v>
      </c>
      <c r="D216" s="18" t="e">
        <f t="shared" ref="D216:D223" si="173">C216/$B216</f>
        <v>#REF!</v>
      </c>
      <c r="E216" s="91" t="e">
        <f>#REF!</f>
        <v>#REF!</v>
      </c>
      <c r="F216" s="18" t="e">
        <f t="shared" ref="F216:F223" si="174">E216/$B216</f>
        <v>#REF!</v>
      </c>
      <c r="G216" s="91" t="e">
        <f>#REF!</f>
        <v>#REF!</v>
      </c>
      <c r="H216" s="18" t="e">
        <f t="shared" ref="H216:H223" si="175">G216/$B216</f>
        <v>#REF!</v>
      </c>
      <c r="I216" s="91" t="e">
        <f>#REF!</f>
        <v>#REF!</v>
      </c>
      <c r="J216" s="18" t="e">
        <f t="shared" ref="J216:J223" si="176">I216/$B216</f>
        <v>#REF!</v>
      </c>
      <c r="K216" s="91" t="e">
        <f>#REF!</f>
        <v>#REF!</v>
      </c>
      <c r="L216" s="18" t="e">
        <f t="shared" ref="L216:L223" si="177">K216/$B216</f>
        <v>#REF!</v>
      </c>
      <c r="M216" s="91" t="e">
        <f>#REF!</f>
        <v>#REF!</v>
      </c>
      <c r="N216" s="18" t="e">
        <f t="shared" ref="N216:N223" si="178">M216/$B216</f>
        <v>#REF!</v>
      </c>
      <c r="O216" s="227" t="e">
        <f t="shared" ref="O216:O223" si="179">SUM(I216,K216,M216)</f>
        <v>#REF!</v>
      </c>
      <c r="P216" s="102" t="e">
        <f t="shared" ref="P216:P223" si="180">O216/($B216*3)</f>
        <v>#REF!</v>
      </c>
      <c r="Q216" s="230" t="e">
        <f t="shared" ref="Q216:Q223" si="181">SUM(C216,E216,G216,I216,K216,M216)</f>
        <v>#REF!</v>
      </c>
    </row>
    <row r="217" spans="1:17" x14ac:dyDescent="0.25">
      <c r="A217" s="77" t="s">
        <v>85</v>
      </c>
      <c r="B217" s="73" t="e">
        <f>#REF!</f>
        <v>#REF!</v>
      </c>
      <c r="C217" s="92" t="e">
        <f>#REF!</f>
        <v>#REF!</v>
      </c>
      <c r="D217" s="103" t="e">
        <f t="shared" si="173"/>
        <v>#REF!</v>
      </c>
      <c r="E217" s="92" t="e">
        <f>#REF!</f>
        <v>#REF!</v>
      </c>
      <c r="F217" s="103" t="e">
        <f t="shared" si="174"/>
        <v>#REF!</v>
      </c>
      <c r="G217" s="92" t="e">
        <f>#REF!</f>
        <v>#REF!</v>
      </c>
      <c r="H217" s="103" t="e">
        <f t="shared" si="175"/>
        <v>#REF!</v>
      </c>
      <c r="I217" s="92" t="e">
        <f>#REF!</f>
        <v>#REF!</v>
      </c>
      <c r="J217" s="103" t="e">
        <f t="shared" si="176"/>
        <v>#REF!</v>
      </c>
      <c r="K217" s="92" t="e">
        <f>#REF!</f>
        <v>#REF!</v>
      </c>
      <c r="L217" s="103" t="e">
        <f t="shared" si="177"/>
        <v>#REF!</v>
      </c>
      <c r="M217" s="92" t="e">
        <f>#REF!</f>
        <v>#REF!</v>
      </c>
      <c r="N217" s="103" t="e">
        <f t="shared" si="178"/>
        <v>#REF!</v>
      </c>
      <c r="O217" s="239" t="e">
        <f t="shared" si="179"/>
        <v>#REF!</v>
      </c>
      <c r="P217" s="104" t="e">
        <f t="shared" si="180"/>
        <v>#REF!</v>
      </c>
      <c r="Q217" s="229" t="e">
        <f t="shared" si="181"/>
        <v>#REF!</v>
      </c>
    </row>
    <row r="218" spans="1:17" x14ac:dyDescent="0.25">
      <c r="A218" s="77" t="s">
        <v>86</v>
      </c>
      <c r="B218" s="73" t="e">
        <f>#REF!</f>
        <v>#REF!</v>
      </c>
      <c r="C218" s="92" t="e">
        <f>#REF!</f>
        <v>#REF!</v>
      </c>
      <c r="D218" s="103" t="e">
        <f t="shared" si="173"/>
        <v>#REF!</v>
      </c>
      <c r="E218" s="92" t="e">
        <f>#REF!</f>
        <v>#REF!</v>
      </c>
      <c r="F218" s="103" t="e">
        <f t="shared" si="174"/>
        <v>#REF!</v>
      </c>
      <c r="G218" s="92" t="e">
        <f>#REF!</f>
        <v>#REF!</v>
      </c>
      <c r="H218" s="103" t="e">
        <f t="shared" si="175"/>
        <v>#REF!</v>
      </c>
      <c r="I218" s="92" t="e">
        <f>#REF!</f>
        <v>#REF!</v>
      </c>
      <c r="J218" s="103" t="e">
        <f t="shared" si="176"/>
        <v>#REF!</v>
      </c>
      <c r="K218" s="92" t="e">
        <f>#REF!</f>
        <v>#REF!</v>
      </c>
      <c r="L218" s="103" t="e">
        <f t="shared" si="177"/>
        <v>#REF!</v>
      </c>
      <c r="M218" s="92" t="e">
        <f>#REF!</f>
        <v>#REF!</v>
      </c>
      <c r="N218" s="103" t="e">
        <f t="shared" si="178"/>
        <v>#REF!</v>
      </c>
      <c r="O218" s="239" t="e">
        <f t="shared" si="179"/>
        <v>#REF!</v>
      </c>
      <c r="P218" s="104" t="e">
        <f t="shared" si="180"/>
        <v>#REF!</v>
      </c>
      <c r="Q218" s="229" t="e">
        <f t="shared" si="181"/>
        <v>#REF!</v>
      </c>
    </row>
    <row r="219" spans="1:17" x14ac:dyDescent="0.25">
      <c r="A219" s="77" t="s">
        <v>87</v>
      </c>
      <c r="B219" s="73" t="e">
        <f>#REF!</f>
        <v>#REF!</v>
      </c>
      <c r="C219" s="92" t="e">
        <f>#REF!</f>
        <v>#REF!</v>
      </c>
      <c r="D219" s="103" t="e">
        <f t="shared" si="173"/>
        <v>#REF!</v>
      </c>
      <c r="E219" s="92" t="e">
        <f>#REF!</f>
        <v>#REF!</v>
      </c>
      <c r="F219" s="103" t="e">
        <f t="shared" si="174"/>
        <v>#REF!</v>
      </c>
      <c r="G219" s="92" t="e">
        <f>#REF!</f>
        <v>#REF!</v>
      </c>
      <c r="H219" s="103" t="e">
        <f t="shared" si="175"/>
        <v>#REF!</v>
      </c>
      <c r="I219" s="92" t="e">
        <f>#REF!</f>
        <v>#REF!</v>
      </c>
      <c r="J219" s="103" t="e">
        <f t="shared" si="176"/>
        <v>#REF!</v>
      </c>
      <c r="K219" s="92" t="e">
        <f>#REF!</f>
        <v>#REF!</v>
      </c>
      <c r="L219" s="103" t="e">
        <f t="shared" si="177"/>
        <v>#REF!</v>
      </c>
      <c r="M219" s="92" t="e">
        <f>#REF!</f>
        <v>#REF!</v>
      </c>
      <c r="N219" s="103" t="e">
        <f t="shared" si="178"/>
        <v>#REF!</v>
      </c>
      <c r="O219" s="239" t="e">
        <f t="shared" si="179"/>
        <v>#REF!</v>
      </c>
      <c r="P219" s="104" t="e">
        <f t="shared" si="180"/>
        <v>#REF!</v>
      </c>
      <c r="Q219" s="229" t="e">
        <f t="shared" si="181"/>
        <v>#REF!</v>
      </c>
    </row>
    <row r="220" spans="1:17" x14ac:dyDescent="0.25">
      <c r="A220" s="77" t="s">
        <v>88</v>
      </c>
      <c r="B220" s="73" t="e">
        <f>#REF!</f>
        <v>#REF!</v>
      </c>
      <c r="C220" s="92" t="e">
        <f>#REF!</f>
        <v>#REF!</v>
      </c>
      <c r="D220" s="103" t="e">
        <f t="shared" si="173"/>
        <v>#REF!</v>
      </c>
      <c r="E220" s="92" t="e">
        <f>#REF!</f>
        <v>#REF!</v>
      </c>
      <c r="F220" s="103" t="e">
        <f t="shared" si="174"/>
        <v>#REF!</v>
      </c>
      <c r="G220" s="92" t="e">
        <f>#REF!</f>
        <v>#REF!</v>
      </c>
      <c r="H220" s="103" t="e">
        <f t="shared" si="175"/>
        <v>#REF!</v>
      </c>
      <c r="I220" s="92" t="e">
        <f>#REF!</f>
        <v>#REF!</v>
      </c>
      <c r="J220" s="103" t="e">
        <f t="shared" si="176"/>
        <v>#REF!</v>
      </c>
      <c r="K220" s="92" t="e">
        <f>#REF!</f>
        <v>#REF!</v>
      </c>
      <c r="L220" s="103" t="e">
        <f t="shared" si="177"/>
        <v>#REF!</v>
      </c>
      <c r="M220" s="92" t="e">
        <f>#REF!</f>
        <v>#REF!</v>
      </c>
      <c r="N220" s="103" t="e">
        <f t="shared" si="178"/>
        <v>#REF!</v>
      </c>
      <c r="O220" s="239" t="e">
        <f t="shared" si="179"/>
        <v>#REF!</v>
      </c>
      <c r="P220" s="104" t="e">
        <f t="shared" si="180"/>
        <v>#REF!</v>
      </c>
      <c r="Q220" s="229" t="e">
        <f t="shared" si="181"/>
        <v>#REF!</v>
      </c>
    </row>
    <row r="221" spans="1:17" x14ac:dyDescent="0.25">
      <c r="A221" s="77" t="s">
        <v>89</v>
      </c>
      <c r="B221" s="73" t="e">
        <f>#REF!</f>
        <v>#REF!</v>
      </c>
      <c r="C221" s="92" t="e">
        <f>#REF!</f>
        <v>#REF!</v>
      </c>
      <c r="D221" s="103" t="e">
        <f t="shared" si="173"/>
        <v>#REF!</v>
      </c>
      <c r="E221" s="92" t="e">
        <f>#REF!</f>
        <v>#REF!</v>
      </c>
      <c r="F221" s="103" t="e">
        <f t="shared" si="174"/>
        <v>#REF!</v>
      </c>
      <c r="G221" s="92" t="e">
        <f>#REF!</f>
        <v>#REF!</v>
      </c>
      <c r="H221" s="103" t="e">
        <f t="shared" si="175"/>
        <v>#REF!</v>
      </c>
      <c r="I221" s="92" t="e">
        <f>#REF!</f>
        <v>#REF!</v>
      </c>
      <c r="J221" s="103" t="e">
        <f t="shared" si="176"/>
        <v>#REF!</v>
      </c>
      <c r="K221" s="92" t="e">
        <f>#REF!</f>
        <v>#REF!</v>
      </c>
      <c r="L221" s="103" t="e">
        <f t="shared" si="177"/>
        <v>#REF!</v>
      </c>
      <c r="M221" s="92" t="e">
        <f>#REF!</f>
        <v>#REF!</v>
      </c>
      <c r="N221" s="103" t="e">
        <f t="shared" si="178"/>
        <v>#REF!</v>
      </c>
      <c r="O221" s="239" t="e">
        <f t="shared" si="179"/>
        <v>#REF!</v>
      </c>
      <c r="P221" s="104" t="e">
        <f t="shared" si="180"/>
        <v>#REF!</v>
      </c>
      <c r="Q221" s="229" t="e">
        <f t="shared" si="181"/>
        <v>#REF!</v>
      </c>
    </row>
    <row r="222" spans="1:17" ht="15.75" thickBot="1" x14ac:dyDescent="0.3">
      <c r="A222" s="96" t="s">
        <v>90</v>
      </c>
      <c r="B222" s="80" t="e">
        <f>#REF!</f>
        <v>#REF!</v>
      </c>
      <c r="C222" s="97" t="e">
        <f>#REF!</f>
        <v>#REF!</v>
      </c>
      <c r="D222" s="107" t="e">
        <f t="shared" si="173"/>
        <v>#REF!</v>
      </c>
      <c r="E222" s="97" t="e">
        <f>#REF!</f>
        <v>#REF!</v>
      </c>
      <c r="F222" s="107" t="e">
        <f t="shared" si="174"/>
        <v>#REF!</v>
      </c>
      <c r="G222" s="97" t="e">
        <f>#REF!</f>
        <v>#REF!</v>
      </c>
      <c r="H222" s="107" t="e">
        <f t="shared" si="175"/>
        <v>#REF!</v>
      </c>
      <c r="I222" s="97" t="e">
        <f>#REF!</f>
        <v>#REF!</v>
      </c>
      <c r="J222" s="107" t="e">
        <f t="shared" si="176"/>
        <v>#REF!</v>
      </c>
      <c r="K222" s="97" t="e">
        <f>#REF!</f>
        <v>#REF!</v>
      </c>
      <c r="L222" s="107" t="e">
        <f t="shared" si="177"/>
        <v>#REF!</v>
      </c>
      <c r="M222" s="97" t="e">
        <f>#REF!</f>
        <v>#REF!</v>
      </c>
      <c r="N222" s="107" t="e">
        <f t="shared" si="178"/>
        <v>#REF!</v>
      </c>
      <c r="O222" s="240" t="e">
        <f t="shared" si="179"/>
        <v>#REF!</v>
      </c>
      <c r="P222" s="108" t="e">
        <f t="shared" si="180"/>
        <v>#REF!</v>
      </c>
      <c r="Q222" s="231" t="e">
        <f t="shared" si="181"/>
        <v>#REF!</v>
      </c>
    </row>
    <row r="223" spans="1:17" ht="15.75" thickBot="1" x14ac:dyDescent="0.3">
      <c r="A223" s="5" t="s">
        <v>7</v>
      </c>
      <c r="B223" s="6" t="e">
        <f>SUM(B216:B222)</f>
        <v>#REF!</v>
      </c>
      <c r="C223" s="7" t="e">
        <f>SUM(C216:C222)</f>
        <v>#REF!</v>
      </c>
      <c r="D223" s="21" t="e">
        <f t="shared" si="173"/>
        <v>#REF!</v>
      </c>
      <c r="E223" s="7" t="e">
        <f>SUM(E216:E222)</f>
        <v>#REF!</v>
      </c>
      <c r="F223" s="21" t="e">
        <f t="shared" si="174"/>
        <v>#REF!</v>
      </c>
      <c r="G223" s="7" t="e">
        <f>SUM(G216:G222)</f>
        <v>#REF!</v>
      </c>
      <c r="H223" s="21" t="e">
        <f t="shared" si="175"/>
        <v>#REF!</v>
      </c>
      <c r="I223" s="7" t="e">
        <f>SUM(I216:I222)</f>
        <v>#REF!</v>
      </c>
      <c r="J223" s="21" t="e">
        <f t="shared" si="176"/>
        <v>#REF!</v>
      </c>
      <c r="K223" s="7" t="e">
        <f t="shared" ref="K223" si="182">SUM(K216:K222)</f>
        <v>#REF!</v>
      </c>
      <c r="L223" s="21" t="e">
        <f t="shared" si="177"/>
        <v>#REF!</v>
      </c>
      <c r="M223" s="7" t="e">
        <f t="shared" ref="M223" si="183">SUM(M216:M222)</f>
        <v>#REF!</v>
      </c>
      <c r="N223" s="21" t="e">
        <f t="shared" si="178"/>
        <v>#REF!</v>
      </c>
      <c r="O223" s="71" t="e">
        <f t="shared" si="179"/>
        <v>#REF!</v>
      </c>
      <c r="P223" s="72" t="e">
        <f t="shared" si="180"/>
        <v>#REF!</v>
      </c>
      <c r="Q223" s="7" t="e">
        <f t="shared" si="181"/>
        <v>#REF!</v>
      </c>
    </row>
    <row r="225" spans="1:17" ht="15.75" x14ac:dyDescent="0.25">
      <c r="A225" s="1000" t="s">
        <v>291</v>
      </c>
      <c r="B225" s="1001"/>
      <c r="C225" s="1001"/>
      <c r="D225" s="1001"/>
      <c r="E225" s="1001"/>
      <c r="F225" s="1001"/>
      <c r="G225" s="1001"/>
      <c r="H225" s="1001"/>
      <c r="I225" s="1001"/>
      <c r="J225" s="1001"/>
      <c r="K225" s="1001"/>
      <c r="L225" s="1001"/>
      <c r="M225" s="1001"/>
      <c r="N225" s="1001"/>
      <c r="O225" s="1001"/>
      <c r="P225" s="1001"/>
      <c r="Q225" s="1001"/>
    </row>
    <row r="226" spans="1:17" ht="36.75" thickBot="1" x14ac:dyDescent="0.3">
      <c r="A226" s="74" t="s">
        <v>14</v>
      </c>
      <c r="B226" s="90" t="s">
        <v>165</v>
      </c>
      <c r="C226" s="207" t="s">
        <v>2</v>
      </c>
      <c r="D226" s="208" t="s">
        <v>1</v>
      </c>
      <c r="E226" s="207" t="s">
        <v>3</v>
      </c>
      <c r="F226" s="208" t="s">
        <v>1</v>
      </c>
      <c r="G226" s="207" t="s">
        <v>4</v>
      </c>
      <c r="H226" s="208" t="s">
        <v>1</v>
      </c>
      <c r="I226" s="207" t="s">
        <v>5</v>
      </c>
      <c r="J226" s="208" t="s">
        <v>1</v>
      </c>
      <c r="K226" s="209" t="s">
        <v>190</v>
      </c>
      <c r="L226" s="210" t="s">
        <v>1</v>
      </c>
      <c r="M226" s="209" t="s">
        <v>191</v>
      </c>
      <c r="N226" s="210" t="s">
        <v>1</v>
      </c>
      <c r="O226" s="237" t="s">
        <v>193</v>
      </c>
      <c r="P226" s="238" t="s">
        <v>192</v>
      </c>
      <c r="Q226" s="209" t="s">
        <v>6</v>
      </c>
    </row>
    <row r="227" spans="1:17" ht="15.75" thickTop="1" x14ac:dyDescent="0.25">
      <c r="A227" s="77" t="s">
        <v>33</v>
      </c>
      <c r="B227" s="9" t="e">
        <f>'UBS Vila Maria P Gnecco'!#REF!</f>
        <v>#REF!</v>
      </c>
      <c r="C227" s="91" t="e">
        <f>'UBS Vila Maria P Gnecco'!#REF!</f>
        <v>#REF!</v>
      </c>
      <c r="D227" s="18" t="e">
        <f t="shared" ref="D227:D235" si="184">C227/$B227</f>
        <v>#REF!</v>
      </c>
      <c r="E227" s="91" t="e">
        <f>'UBS Vila Maria P Gnecco'!#REF!</f>
        <v>#REF!</v>
      </c>
      <c r="F227" s="18" t="e">
        <f t="shared" ref="F227:F235" si="185">E227/$B227</f>
        <v>#REF!</v>
      </c>
      <c r="G227" s="91" t="e">
        <f>'UBS Vila Maria P Gnecco'!#REF!</f>
        <v>#REF!</v>
      </c>
      <c r="H227" s="18" t="e">
        <f t="shared" ref="H227:H235" si="186">G227/$B227</f>
        <v>#REF!</v>
      </c>
      <c r="I227" s="91" t="e">
        <f>'UBS Vila Maria P Gnecco'!#REF!</f>
        <v>#REF!</v>
      </c>
      <c r="J227" s="18" t="e">
        <f t="shared" ref="J227:J235" si="187">I227/$B227</f>
        <v>#REF!</v>
      </c>
      <c r="K227" s="91" t="e">
        <f>'UBS Vila Maria P Gnecco'!#REF!</f>
        <v>#REF!</v>
      </c>
      <c r="L227" s="18" t="e">
        <f t="shared" ref="L227:L235" si="188">K227/$B227</f>
        <v>#REF!</v>
      </c>
      <c r="M227" s="91" t="e">
        <f>'UBS Vila Maria P Gnecco'!#REF!</f>
        <v>#REF!</v>
      </c>
      <c r="N227" s="18" t="e">
        <f t="shared" ref="N227:N235" si="189">M227/$B227</f>
        <v>#REF!</v>
      </c>
      <c r="O227" s="227" t="e">
        <f t="shared" ref="O227:O235" si="190">SUM(I227,K227,M227)</f>
        <v>#REF!</v>
      </c>
      <c r="P227" s="102" t="e">
        <f t="shared" ref="P227:P235" si="191">O227/($B227*3)</f>
        <v>#REF!</v>
      </c>
      <c r="Q227" s="230" t="e">
        <f t="shared" ref="Q227:Q235" si="192">SUM(C227,E227,G227,I227,K227,M227)</f>
        <v>#REF!</v>
      </c>
    </row>
    <row r="228" spans="1:17" x14ac:dyDescent="0.25">
      <c r="A228" s="77" t="s">
        <v>20</v>
      </c>
      <c r="B228" s="73" t="e">
        <f>'UBS Vila Maria P Gnecco'!#REF!</f>
        <v>#REF!</v>
      </c>
      <c r="C228" s="92" t="e">
        <f>'UBS Vila Maria P Gnecco'!#REF!</f>
        <v>#REF!</v>
      </c>
      <c r="D228" s="103" t="e">
        <f t="shared" si="184"/>
        <v>#REF!</v>
      </c>
      <c r="E228" s="92" t="e">
        <f>'UBS Vila Maria P Gnecco'!#REF!</f>
        <v>#REF!</v>
      </c>
      <c r="F228" s="103" t="e">
        <f t="shared" si="185"/>
        <v>#REF!</v>
      </c>
      <c r="G228" s="92" t="e">
        <f>'UBS Vila Maria P Gnecco'!#REF!</f>
        <v>#REF!</v>
      </c>
      <c r="H228" s="103" t="e">
        <f t="shared" si="186"/>
        <v>#REF!</v>
      </c>
      <c r="I228" s="92" t="e">
        <f>'UBS Vila Maria P Gnecco'!#REF!</f>
        <v>#REF!</v>
      </c>
      <c r="J228" s="103" t="e">
        <f t="shared" si="187"/>
        <v>#REF!</v>
      </c>
      <c r="K228" s="92" t="e">
        <f>'UBS Vila Maria P Gnecco'!#REF!</f>
        <v>#REF!</v>
      </c>
      <c r="L228" s="103" t="e">
        <f t="shared" si="188"/>
        <v>#REF!</v>
      </c>
      <c r="M228" s="92" t="e">
        <f>'UBS Vila Maria P Gnecco'!#REF!</f>
        <v>#REF!</v>
      </c>
      <c r="N228" s="103" t="e">
        <f t="shared" si="189"/>
        <v>#REF!</v>
      </c>
      <c r="O228" s="239" t="e">
        <f t="shared" si="190"/>
        <v>#REF!</v>
      </c>
      <c r="P228" s="104" t="e">
        <f t="shared" si="191"/>
        <v>#REF!</v>
      </c>
      <c r="Q228" s="229" t="e">
        <f t="shared" si="192"/>
        <v>#REF!</v>
      </c>
    </row>
    <row r="229" spans="1:17" x14ac:dyDescent="0.25">
      <c r="A229" s="77" t="s">
        <v>43</v>
      </c>
      <c r="B229" s="73" t="e">
        <f>'UBS Vila Maria P Gnecco'!#REF!</f>
        <v>#REF!</v>
      </c>
      <c r="C229" s="95" t="e">
        <f>'UBS Vila Maria P Gnecco'!#REF!</f>
        <v>#REF!</v>
      </c>
      <c r="D229" s="103" t="e">
        <f t="shared" si="184"/>
        <v>#REF!</v>
      </c>
      <c r="E229" s="95" t="e">
        <f>'UBS Vila Maria P Gnecco'!#REF!</f>
        <v>#REF!</v>
      </c>
      <c r="F229" s="103" t="e">
        <f t="shared" si="185"/>
        <v>#REF!</v>
      </c>
      <c r="G229" s="95" t="e">
        <f>'UBS Vila Maria P Gnecco'!#REF!</f>
        <v>#REF!</v>
      </c>
      <c r="H229" s="103" t="e">
        <f t="shared" si="186"/>
        <v>#REF!</v>
      </c>
      <c r="I229" s="92" t="e">
        <f>'UBS Vila Maria P Gnecco'!#REF!</f>
        <v>#REF!</v>
      </c>
      <c r="J229" s="103" t="e">
        <f t="shared" si="187"/>
        <v>#REF!</v>
      </c>
      <c r="K229" s="92" t="e">
        <f>'UBS Vila Maria P Gnecco'!#REF!</f>
        <v>#REF!</v>
      </c>
      <c r="L229" s="103" t="e">
        <f t="shared" si="188"/>
        <v>#REF!</v>
      </c>
      <c r="M229" s="92" t="e">
        <f>'UBS Vila Maria P Gnecco'!#REF!</f>
        <v>#REF!</v>
      </c>
      <c r="N229" s="103" t="e">
        <f t="shared" si="189"/>
        <v>#REF!</v>
      </c>
      <c r="O229" s="239" t="e">
        <f t="shared" si="190"/>
        <v>#REF!</v>
      </c>
      <c r="P229" s="104" t="e">
        <f t="shared" si="191"/>
        <v>#REF!</v>
      </c>
      <c r="Q229" s="229" t="e">
        <f t="shared" si="192"/>
        <v>#REF!</v>
      </c>
    </row>
    <row r="230" spans="1:17" x14ac:dyDescent="0.25">
      <c r="A230" s="77" t="s">
        <v>23</v>
      </c>
      <c r="B230" s="73" t="e">
        <f>'UBS Vila Maria P Gnecco'!#REF!</f>
        <v>#REF!</v>
      </c>
      <c r="C230" s="92" t="e">
        <f>'UBS Vila Maria P Gnecco'!#REF!</f>
        <v>#REF!</v>
      </c>
      <c r="D230" s="103" t="e">
        <f t="shared" si="184"/>
        <v>#REF!</v>
      </c>
      <c r="E230" s="92" t="e">
        <f>'UBS Vila Maria P Gnecco'!#REF!</f>
        <v>#REF!</v>
      </c>
      <c r="F230" s="103" t="e">
        <f t="shared" si="185"/>
        <v>#REF!</v>
      </c>
      <c r="G230" s="92" t="e">
        <f>'UBS Vila Maria P Gnecco'!#REF!</f>
        <v>#REF!</v>
      </c>
      <c r="H230" s="103" t="e">
        <f t="shared" si="186"/>
        <v>#REF!</v>
      </c>
      <c r="I230" s="92" t="e">
        <f>'UBS Vila Maria P Gnecco'!#REF!</f>
        <v>#REF!</v>
      </c>
      <c r="J230" s="103" t="e">
        <f t="shared" si="187"/>
        <v>#REF!</v>
      </c>
      <c r="K230" s="92" t="e">
        <f>'UBS Vila Maria P Gnecco'!#REF!</f>
        <v>#REF!</v>
      </c>
      <c r="L230" s="103" t="e">
        <f t="shared" si="188"/>
        <v>#REF!</v>
      </c>
      <c r="M230" s="92" t="e">
        <f>'UBS Vila Maria P Gnecco'!#REF!</f>
        <v>#REF!</v>
      </c>
      <c r="N230" s="103" t="e">
        <f t="shared" si="189"/>
        <v>#REF!</v>
      </c>
      <c r="O230" s="239" t="e">
        <f t="shared" si="190"/>
        <v>#REF!</v>
      </c>
      <c r="P230" s="104" t="e">
        <f t="shared" si="191"/>
        <v>#REF!</v>
      </c>
      <c r="Q230" s="229" t="e">
        <f t="shared" si="192"/>
        <v>#REF!</v>
      </c>
    </row>
    <row r="231" spans="1:17" x14ac:dyDescent="0.25">
      <c r="A231" s="77" t="s">
        <v>24</v>
      </c>
      <c r="B231" s="78" t="e">
        <f>'UBS Vila Maria P Gnecco'!#REF!</f>
        <v>#REF!</v>
      </c>
      <c r="C231" s="92" t="e">
        <f>'UBS Vila Maria P Gnecco'!#REF!</f>
        <v>#REF!</v>
      </c>
      <c r="D231" s="103" t="e">
        <f t="shared" si="184"/>
        <v>#REF!</v>
      </c>
      <c r="E231" s="92" t="e">
        <f>'UBS Vila Maria P Gnecco'!#REF!</f>
        <v>#REF!</v>
      </c>
      <c r="F231" s="103" t="e">
        <f t="shared" si="185"/>
        <v>#REF!</v>
      </c>
      <c r="G231" s="92" t="e">
        <f>'UBS Vila Maria P Gnecco'!#REF!</f>
        <v>#REF!</v>
      </c>
      <c r="H231" s="103" t="e">
        <f t="shared" si="186"/>
        <v>#REF!</v>
      </c>
      <c r="I231" s="92" t="e">
        <f>'UBS Vila Maria P Gnecco'!#REF!</f>
        <v>#REF!</v>
      </c>
      <c r="J231" s="103" t="e">
        <f t="shared" si="187"/>
        <v>#REF!</v>
      </c>
      <c r="K231" s="92" t="e">
        <f>'UBS Vila Maria P Gnecco'!#REF!</f>
        <v>#REF!</v>
      </c>
      <c r="L231" s="103" t="e">
        <f t="shared" si="188"/>
        <v>#REF!</v>
      </c>
      <c r="M231" s="92" t="e">
        <f>'UBS Vila Maria P Gnecco'!#REF!</f>
        <v>#REF!</v>
      </c>
      <c r="N231" s="103" t="e">
        <f t="shared" si="189"/>
        <v>#REF!</v>
      </c>
      <c r="O231" s="239" t="e">
        <f t="shared" si="190"/>
        <v>#REF!</v>
      </c>
      <c r="P231" s="104" t="e">
        <f t="shared" si="191"/>
        <v>#REF!</v>
      </c>
      <c r="Q231" s="229" t="e">
        <f t="shared" si="192"/>
        <v>#REF!</v>
      </c>
    </row>
    <row r="232" spans="1:17" x14ac:dyDescent="0.25">
      <c r="A232" s="77" t="s">
        <v>25</v>
      </c>
      <c r="B232" s="73" t="e">
        <f>'UBS Vila Maria P Gnecco'!#REF!</f>
        <v>#REF!</v>
      </c>
      <c r="C232" s="92" t="e">
        <f>'UBS Vila Maria P Gnecco'!#REF!</f>
        <v>#REF!</v>
      </c>
      <c r="D232" s="103" t="e">
        <f t="shared" si="184"/>
        <v>#REF!</v>
      </c>
      <c r="E232" s="92" t="e">
        <f>'UBS Vila Maria P Gnecco'!#REF!</f>
        <v>#REF!</v>
      </c>
      <c r="F232" s="103" t="e">
        <f t="shared" si="185"/>
        <v>#REF!</v>
      </c>
      <c r="G232" s="92" t="e">
        <f>'UBS Vila Maria P Gnecco'!#REF!</f>
        <v>#REF!</v>
      </c>
      <c r="H232" s="103" t="e">
        <f t="shared" si="186"/>
        <v>#REF!</v>
      </c>
      <c r="I232" s="92" t="e">
        <f>'UBS Vila Maria P Gnecco'!#REF!</f>
        <v>#REF!</v>
      </c>
      <c r="J232" s="103" t="e">
        <f t="shared" si="187"/>
        <v>#REF!</v>
      </c>
      <c r="K232" s="92" t="e">
        <f>'UBS Vila Maria P Gnecco'!#REF!</f>
        <v>#REF!</v>
      </c>
      <c r="L232" s="103" t="e">
        <f t="shared" si="188"/>
        <v>#REF!</v>
      </c>
      <c r="M232" s="92" t="e">
        <f>'UBS Vila Maria P Gnecco'!#REF!</f>
        <v>#REF!</v>
      </c>
      <c r="N232" s="103" t="e">
        <f t="shared" si="189"/>
        <v>#REF!</v>
      </c>
      <c r="O232" s="239" t="e">
        <f t="shared" si="190"/>
        <v>#REF!</v>
      </c>
      <c r="P232" s="104" t="e">
        <f t="shared" si="191"/>
        <v>#REF!</v>
      </c>
      <c r="Q232" s="229" t="e">
        <f t="shared" si="192"/>
        <v>#REF!</v>
      </c>
    </row>
    <row r="233" spans="1:17" x14ac:dyDescent="0.25">
      <c r="A233" s="77" t="s">
        <v>26</v>
      </c>
      <c r="B233" s="73" t="e">
        <f>'UBS Vila Maria P Gnecco'!#REF!</f>
        <v>#REF!</v>
      </c>
      <c r="C233" s="92" t="e">
        <f>'UBS Vila Maria P Gnecco'!#REF!</f>
        <v>#REF!</v>
      </c>
      <c r="D233" s="103" t="e">
        <f t="shared" si="184"/>
        <v>#REF!</v>
      </c>
      <c r="E233" s="92" t="e">
        <f>'UBS Vila Maria P Gnecco'!#REF!</f>
        <v>#REF!</v>
      </c>
      <c r="F233" s="103" t="e">
        <f t="shared" si="185"/>
        <v>#REF!</v>
      </c>
      <c r="G233" s="92" t="e">
        <f>'UBS Vila Maria P Gnecco'!#REF!</f>
        <v>#REF!</v>
      </c>
      <c r="H233" s="103" t="e">
        <f t="shared" si="186"/>
        <v>#REF!</v>
      </c>
      <c r="I233" s="92" t="e">
        <f>'UBS Vila Maria P Gnecco'!#REF!</f>
        <v>#REF!</v>
      </c>
      <c r="J233" s="103" t="e">
        <f t="shared" si="187"/>
        <v>#REF!</v>
      </c>
      <c r="K233" s="92" t="e">
        <f>'UBS Vila Maria P Gnecco'!#REF!</f>
        <v>#REF!</v>
      </c>
      <c r="L233" s="103" t="e">
        <f t="shared" si="188"/>
        <v>#REF!</v>
      </c>
      <c r="M233" s="92" t="e">
        <f>'UBS Vila Maria P Gnecco'!#REF!</f>
        <v>#REF!</v>
      </c>
      <c r="N233" s="103" t="e">
        <f t="shared" si="189"/>
        <v>#REF!</v>
      </c>
      <c r="O233" s="239" t="e">
        <f t="shared" si="190"/>
        <v>#REF!</v>
      </c>
      <c r="P233" s="104" t="e">
        <f t="shared" si="191"/>
        <v>#REF!</v>
      </c>
      <c r="Q233" s="229" t="e">
        <f t="shared" si="192"/>
        <v>#REF!</v>
      </c>
    </row>
    <row r="234" spans="1:17" x14ac:dyDescent="0.25">
      <c r="A234" s="77" t="s">
        <v>34</v>
      </c>
      <c r="B234" s="73" t="e">
        <f>'UBS Vila Maria P Gnecco'!#REF!</f>
        <v>#REF!</v>
      </c>
      <c r="C234" s="92" t="e">
        <f>'UBS Vila Maria P Gnecco'!#REF!</f>
        <v>#REF!</v>
      </c>
      <c r="D234" s="103" t="e">
        <f t="shared" si="184"/>
        <v>#REF!</v>
      </c>
      <c r="E234" s="92" t="e">
        <f>'UBS Vila Maria P Gnecco'!#REF!</f>
        <v>#REF!</v>
      </c>
      <c r="F234" s="103" t="e">
        <f t="shared" si="185"/>
        <v>#REF!</v>
      </c>
      <c r="G234" s="92" t="e">
        <f>'UBS Vila Maria P Gnecco'!#REF!</f>
        <v>#REF!</v>
      </c>
      <c r="H234" s="103" t="e">
        <f t="shared" si="186"/>
        <v>#REF!</v>
      </c>
      <c r="I234" s="92" t="e">
        <f>'UBS Vila Maria P Gnecco'!#REF!</f>
        <v>#REF!</v>
      </c>
      <c r="J234" s="103" t="e">
        <f t="shared" si="187"/>
        <v>#REF!</v>
      </c>
      <c r="K234" s="92" t="e">
        <f>'UBS Vila Maria P Gnecco'!#REF!</f>
        <v>#REF!</v>
      </c>
      <c r="L234" s="103" t="e">
        <f t="shared" si="188"/>
        <v>#REF!</v>
      </c>
      <c r="M234" s="92" t="e">
        <f>'UBS Vila Maria P Gnecco'!#REF!</f>
        <v>#REF!</v>
      </c>
      <c r="N234" s="103" t="e">
        <f t="shared" si="189"/>
        <v>#REF!</v>
      </c>
      <c r="O234" s="239" t="e">
        <f t="shared" si="190"/>
        <v>#REF!</v>
      </c>
      <c r="P234" s="104" t="e">
        <f t="shared" si="191"/>
        <v>#REF!</v>
      </c>
      <c r="Q234" s="229" t="e">
        <f t="shared" si="192"/>
        <v>#REF!</v>
      </c>
    </row>
    <row r="235" spans="1:17" ht="15.75" thickBot="1" x14ac:dyDescent="0.3">
      <c r="A235" s="5" t="s">
        <v>7</v>
      </c>
      <c r="B235" s="6" t="e">
        <f>SUM(B227:B234)</f>
        <v>#REF!</v>
      </c>
      <c r="C235" s="7" t="e">
        <f>SUM(C227:C234)</f>
        <v>#REF!</v>
      </c>
      <c r="D235" s="21" t="e">
        <f t="shared" si="184"/>
        <v>#REF!</v>
      </c>
      <c r="E235" s="7" t="e">
        <f>SUM(E227:E234)</f>
        <v>#REF!</v>
      </c>
      <c r="F235" s="21" t="e">
        <f t="shared" si="185"/>
        <v>#REF!</v>
      </c>
      <c r="G235" s="7" t="e">
        <f>SUM(G227:G234)</f>
        <v>#REF!</v>
      </c>
      <c r="H235" s="21" t="e">
        <f t="shared" si="186"/>
        <v>#REF!</v>
      </c>
      <c r="I235" s="7" t="e">
        <f>SUM(I227:I234)</f>
        <v>#REF!</v>
      </c>
      <c r="J235" s="21" t="e">
        <f t="shared" si="187"/>
        <v>#REF!</v>
      </c>
      <c r="K235" s="7" t="e">
        <f t="shared" ref="K235" si="193">SUM(K227:K234)</f>
        <v>#REF!</v>
      </c>
      <c r="L235" s="21" t="e">
        <f t="shared" si="188"/>
        <v>#REF!</v>
      </c>
      <c r="M235" s="7" t="e">
        <f t="shared" ref="M235" si="194">SUM(M227:M234)</f>
        <v>#REF!</v>
      </c>
      <c r="N235" s="21" t="e">
        <f t="shared" si="189"/>
        <v>#REF!</v>
      </c>
      <c r="O235" s="71" t="e">
        <f t="shared" si="190"/>
        <v>#REF!</v>
      </c>
      <c r="P235" s="72" t="e">
        <f t="shared" si="191"/>
        <v>#REF!</v>
      </c>
      <c r="Q235" s="7" t="e">
        <f t="shared" si="192"/>
        <v>#REF!</v>
      </c>
    </row>
    <row r="237" spans="1:17" ht="15.75" x14ac:dyDescent="0.25">
      <c r="A237" s="1000" t="s">
        <v>293</v>
      </c>
      <c r="B237" s="1001"/>
      <c r="C237" s="1001"/>
      <c r="D237" s="1001"/>
      <c r="E237" s="1001"/>
      <c r="F237" s="1001"/>
      <c r="G237" s="1001"/>
      <c r="H237" s="1001"/>
      <c r="I237" s="1001"/>
      <c r="J237" s="1001"/>
      <c r="K237" s="1001"/>
      <c r="L237" s="1001"/>
      <c r="M237" s="1001"/>
      <c r="N237" s="1001"/>
      <c r="O237" s="1001"/>
      <c r="P237" s="1001"/>
      <c r="Q237" s="1001"/>
    </row>
    <row r="238" spans="1:17" ht="36.75" thickBot="1" x14ac:dyDescent="0.3">
      <c r="A238" s="74" t="s">
        <v>14</v>
      </c>
      <c r="B238" s="90" t="s">
        <v>165</v>
      </c>
      <c r="C238" s="207" t="s">
        <v>2</v>
      </c>
      <c r="D238" s="208" t="s">
        <v>1</v>
      </c>
      <c r="E238" s="207" t="s">
        <v>3</v>
      </c>
      <c r="F238" s="208" t="s">
        <v>1</v>
      </c>
      <c r="G238" s="207" t="s">
        <v>4</v>
      </c>
      <c r="H238" s="208" t="s">
        <v>1</v>
      </c>
      <c r="I238" s="207" t="s">
        <v>5</v>
      </c>
      <c r="J238" s="208" t="s">
        <v>1</v>
      </c>
      <c r="K238" s="209" t="s">
        <v>190</v>
      </c>
      <c r="L238" s="210" t="s">
        <v>1</v>
      </c>
      <c r="M238" s="209" t="s">
        <v>191</v>
      </c>
      <c r="N238" s="210" t="s">
        <v>1</v>
      </c>
      <c r="O238" s="237" t="s">
        <v>193</v>
      </c>
      <c r="P238" s="238" t="s">
        <v>192</v>
      </c>
      <c r="Q238" s="209" t="s">
        <v>6</v>
      </c>
    </row>
    <row r="239" spans="1:17" ht="15.75" thickTop="1" x14ac:dyDescent="0.25">
      <c r="A239" s="77" t="s">
        <v>20</v>
      </c>
      <c r="B239" s="78" t="e">
        <f>'UBS Jardim Julieta'!#REF!</f>
        <v>#REF!</v>
      </c>
      <c r="C239" s="92" t="e">
        <f>'UBS Jardim Julieta'!#REF!</f>
        <v>#REF!</v>
      </c>
      <c r="D239" s="103" t="e">
        <f t="shared" ref="D239:D246" si="195">C239/$B239</f>
        <v>#REF!</v>
      </c>
      <c r="E239" s="92" t="e">
        <f>'UBS Jardim Julieta'!#REF!</f>
        <v>#REF!</v>
      </c>
      <c r="F239" s="103" t="e">
        <f t="shared" ref="F239:F246" si="196">E239/$B239</f>
        <v>#REF!</v>
      </c>
      <c r="G239" s="92" t="e">
        <f>'UBS Jardim Julieta'!#REF!</f>
        <v>#REF!</v>
      </c>
      <c r="H239" s="103" t="e">
        <f t="shared" ref="H239:H246" si="197">G239/$B239</f>
        <v>#REF!</v>
      </c>
      <c r="I239" s="92" t="e">
        <f>'UBS Jardim Julieta'!#REF!</f>
        <v>#REF!</v>
      </c>
      <c r="J239" s="103" t="e">
        <f t="shared" ref="J239:J246" si="198">I239/$B239</f>
        <v>#REF!</v>
      </c>
      <c r="K239" s="92" t="e">
        <f>'UBS Jardim Julieta'!#REF!</f>
        <v>#REF!</v>
      </c>
      <c r="L239" s="103" t="e">
        <f t="shared" ref="L239:L246" si="199">K239/$B239</f>
        <v>#REF!</v>
      </c>
      <c r="M239" s="92" t="e">
        <f>'UBS Jardim Julieta'!#REF!</f>
        <v>#REF!</v>
      </c>
      <c r="N239" s="103" t="e">
        <f t="shared" ref="N239:N246" si="200">M239/$B239</f>
        <v>#REF!</v>
      </c>
      <c r="O239" s="239" t="e">
        <f t="shared" ref="O239:O246" si="201">SUM(I239,K239,M239)</f>
        <v>#REF!</v>
      </c>
      <c r="P239" s="104" t="e">
        <f t="shared" ref="P239:P246" si="202">O239/($B239*3)</f>
        <v>#REF!</v>
      </c>
      <c r="Q239" s="229" t="e">
        <f t="shared" ref="Q239:Q246" si="203">SUM(C239,E239,G239,I239,K239,M239)</f>
        <v>#REF!</v>
      </c>
    </row>
    <row r="240" spans="1:17" x14ac:dyDescent="0.25">
      <c r="A240" s="77" t="s">
        <v>43</v>
      </c>
      <c r="B240" s="78" t="e">
        <f>'UBS Jardim Julieta'!#REF!</f>
        <v>#REF!</v>
      </c>
      <c r="C240" s="92" t="e">
        <f>'UBS Jardim Julieta'!#REF!</f>
        <v>#REF!</v>
      </c>
      <c r="D240" s="103" t="e">
        <f t="shared" si="195"/>
        <v>#REF!</v>
      </c>
      <c r="E240" s="92" t="e">
        <f>'UBS Jardim Julieta'!#REF!</f>
        <v>#REF!</v>
      </c>
      <c r="F240" s="103" t="e">
        <f t="shared" si="196"/>
        <v>#REF!</v>
      </c>
      <c r="G240" s="92" t="e">
        <f>'UBS Jardim Julieta'!#REF!</f>
        <v>#REF!</v>
      </c>
      <c r="H240" s="103" t="e">
        <f t="shared" si="197"/>
        <v>#REF!</v>
      </c>
      <c r="I240" s="92" t="e">
        <f>'UBS Jardim Julieta'!#REF!</f>
        <v>#REF!</v>
      </c>
      <c r="J240" s="103" t="e">
        <f t="shared" si="198"/>
        <v>#REF!</v>
      </c>
      <c r="K240" s="92" t="e">
        <f>'UBS Jardim Julieta'!#REF!</f>
        <v>#REF!</v>
      </c>
      <c r="L240" s="103" t="e">
        <f t="shared" si="199"/>
        <v>#REF!</v>
      </c>
      <c r="M240" s="92" t="e">
        <f>'UBS Jardim Julieta'!#REF!</f>
        <v>#REF!</v>
      </c>
      <c r="N240" s="103" t="e">
        <f t="shared" si="200"/>
        <v>#REF!</v>
      </c>
      <c r="O240" s="239" t="e">
        <f t="shared" si="201"/>
        <v>#REF!</v>
      </c>
      <c r="P240" s="104" t="e">
        <f t="shared" si="202"/>
        <v>#REF!</v>
      </c>
      <c r="Q240" s="229" t="e">
        <f t="shared" si="203"/>
        <v>#REF!</v>
      </c>
    </row>
    <row r="241" spans="1:17" x14ac:dyDescent="0.25">
      <c r="A241" s="77" t="s">
        <v>23</v>
      </c>
      <c r="B241" s="78" t="e">
        <f>'UBS Jardim Julieta'!#REF!</f>
        <v>#REF!</v>
      </c>
      <c r="C241" s="92" t="e">
        <f>'UBS Jardim Julieta'!#REF!</f>
        <v>#REF!</v>
      </c>
      <c r="D241" s="103" t="e">
        <f t="shared" si="195"/>
        <v>#REF!</v>
      </c>
      <c r="E241" s="92" t="e">
        <f>'UBS Jardim Julieta'!#REF!</f>
        <v>#REF!</v>
      </c>
      <c r="F241" s="103" t="e">
        <f t="shared" si="196"/>
        <v>#REF!</v>
      </c>
      <c r="G241" s="92" t="e">
        <f>'UBS Jardim Julieta'!#REF!</f>
        <v>#REF!</v>
      </c>
      <c r="H241" s="103" t="e">
        <f t="shared" si="197"/>
        <v>#REF!</v>
      </c>
      <c r="I241" s="92" t="e">
        <f>'UBS Jardim Julieta'!#REF!</f>
        <v>#REF!</v>
      </c>
      <c r="J241" s="103" t="e">
        <f t="shared" si="198"/>
        <v>#REF!</v>
      </c>
      <c r="K241" s="92" t="e">
        <f>'UBS Jardim Julieta'!#REF!</f>
        <v>#REF!</v>
      </c>
      <c r="L241" s="103" t="e">
        <f t="shared" si="199"/>
        <v>#REF!</v>
      </c>
      <c r="M241" s="92" t="e">
        <f>'UBS Jardim Julieta'!#REF!</f>
        <v>#REF!</v>
      </c>
      <c r="N241" s="103" t="e">
        <f t="shared" si="200"/>
        <v>#REF!</v>
      </c>
      <c r="O241" s="239" t="e">
        <f t="shared" si="201"/>
        <v>#REF!</v>
      </c>
      <c r="P241" s="104" t="e">
        <f t="shared" si="202"/>
        <v>#REF!</v>
      </c>
      <c r="Q241" s="229" t="e">
        <f t="shared" si="203"/>
        <v>#REF!</v>
      </c>
    </row>
    <row r="242" spans="1:17" x14ac:dyDescent="0.25">
      <c r="A242" s="77" t="s">
        <v>24</v>
      </c>
      <c r="B242" s="78" t="e">
        <f>'UBS Jardim Julieta'!#REF!</f>
        <v>#REF!</v>
      </c>
      <c r="C242" s="92" t="e">
        <f>'UBS Jardim Julieta'!#REF!</f>
        <v>#REF!</v>
      </c>
      <c r="D242" s="103" t="e">
        <f t="shared" si="195"/>
        <v>#REF!</v>
      </c>
      <c r="E242" s="92" t="e">
        <f>'UBS Jardim Julieta'!#REF!</f>
        <v>#REF!</v>
      </c>
      <c r="F242" s="103" t="e">
        <f t="shared" si="196"/>
        <v>#REF!</v>
      </c>
      <c r="G242" s="92" t="e">
        <f>'UBS Jardim Julieta'!#REF!</f>
        <v>#REF!</v>
      </c>
      <c r="H242" s="103" t="e">
        <f t="shared" si="197"/>
        <v>#REF!</v>
      </c>
      <c r="I242" s="92" t="e">
        <f>'UBS Jardim Julieta'!#REF!</f>
        <v>#REF!</v>
      </c>
      <c r="J242" s="103" t="e">
        <f t="shared" si="198"/>
        <v>#REF!</v>
      </c>
      <c r="K242" s="92" t="e">
        <f>'UBS Jardim Julieta'!#REF!</f>
        <v>#REF!</v>
      </c>
      <c r="L242" s="103" t="e">
        <f t="shared" si="199"/>
        <v>#REF!</v>
      </c>
      <c r="M242" s="92" t="e">
        <f>'UBS Jardim Julieta'!#REF!</f>
        <v>#REF!</v>
      </c>
      <c r="N242" s="103" t="e">
        <f t="shared" si="200"/>
        <v>#REF!</v>
      </c>
      <c r="O242" s="239" t="e">
        <f t="shared" si="201"/>
        <v>#REF!</v>
      </c>
      <c r="P242" s="104" t="e">
        <f t="shared" si="202"/>
        <v>#REF!</v>
      </c>
      <c r="Q242" s="229" t="e">
        <f t="shared" si="203"/>
        <v>#REF!</v>
      </c>
    </row>
    <row r="243" spans="1:17" x14ac:dyDescent="0.25">
      <c r="A243" s="77" t="s">
        <v>25</v>
      </c>
      <c r="B243" s="78" t="e">
        <f>'UBS Jardim Julieta'!#REF!</f>
        <v>#REF!</v>
      </c>
      <c r="C243" s="92" t="e">
        <f>'UBS Jardim Julieta'!#REF!</f>
        <v>#REF!</v>
      </c>
      <c r="D243" s="103" t="e">
        <f t="shared" si="195"/>
        <v>#REF!</v>
      </c>
      <c r="E243" s="92" t="e">
        <f>'UBS Jardim Julieta'!#REF!</f>
        <v>#REF!</v>
      </c>
      <c r="F243" s="103" t="e">
        <f t="shared" si="196"/>
        <v>#REF!</v>
      </c>
      <c r="G243" s="92" t="e">
        <f>'UBS Jardim Julieta'!#REF!</f>
        <v>#REF!</v>
      </c>
      <c r="H243" s="103" t="e">
        <f t="shared" si="197"/>
        <v>#REF!</v>
      </c>
      <c r="I243" s="92" t="e">
        <f>'UBS Jardim Julieta'!#REF!</f>
        <v>#REF!</v>
      </c>
      <c r="J243" s="103" t="e">
        <f t="shared" si="198"/>
        <v>#REF!</v>
      </c>
      <c r="K243" s="92" t="e">
        <f>'UBS Jardim Julieta'!#REF!</f>
        <v>#REF!</v>
      </c>
      <c r="L243" s="103" t="e">
        <f t="shared" si="199"/>
        <v>#REF!</v>
      </c>
      <c r="M243" s="92" t="e">
        <f>'UBS Jardim Julieta'!#REF!</f>
        <v>#REF!</v>
      </c>
      <c r="N243" s="103" t="e">
        <f t="shared" si="200"/>
        <v>#REF!</v>
      </c>
      <c r="O243" s="239" t="e">
        <f t="shared" si="201"/>
        <v>#REF!</v>
      </c>
      <c r="P243" s="104" t="e">
        <f t="shared" si="202"/>
        <v>#REF!</v>
      </c>
      <c r="Q243" s="229" t="e">
        <f t="shared" si="203"/>
        <v>#REF!</v>
      </c>
    </row>
    <row r="244" spans="1:17" x14ac:dyDescent="0.25">
      <c r="A244" s="77" t="s">
        <v>26</v>
      </c>
      <c r="B244" s="78" t="e">
        <f>'UBS Jardim Julieta'!#REF!</f>
        <v>#REF!</v>
      </c>
      <c r="C244" s="92" t="e">
        <f>'UBS Jardim Julieta'!#REF!</f>
        <v>#REF!</v>
      </c>
      <c r="D244" s="103" t="e">
        <f t="shared" si="195"/>
        <v>#REF!</v>
      </c>
      <c r="E244" s="92" t="e">
        <f>'UBS Jardim Julieta'!#REF!</f>
        <v>#REF!</v>
      </c>
      <c r="F244" s="103" t="e">
        <f t="shared" si="196"/>
        <v>#REF!</v>
      </c>
      <c r="G244" s="92" t="e">
        <f>'UBS Jardim Julieta'!#REF!</f>
        <v>#REF!</v>
      </c>
      <c r="H244" s="103" t="e">
        <f t="shared" si="197"/>
        <v>#REF!</v>
      </c>
      <c r="I244" s="92" t="e">
        <f>'UBS Jardim Julieta'!#REF!</f>
        <v>#REF!</v>
      </c>
      <c r="J244" s="103" t="e">
        <f t="shared" si="198"/>
        <v>#REF!</v>
      </c>
      <c r="K244" s="92" t="e">
        <f>'UBS Jardim Julieta'!#REF!</f>
        <v>#REF!</v>
      </c>
      <c r="L244" s="103" t="e">
        <f t="shared" si="199"/>
        <v>#REF!</v>
      </c>
      <c r="M244" s="92" t="e">
        <f>'UBS Jardim Julieta'!#REF!</f>
        <v>#REF!</v>
      </c>
      <c r="N244" s="103" t="e">
        <f t="shared" si="200"/>
        <v>#REF!</v>
      </c>
      <c r="O244" s="239" t="e">
        <f t="shared" si="201"/>
        <v>#REF!</v>
      </c>
      <c r="P244" s="104" t="e">
        <f t="shared" si="202"/>
        <v>#REF!</v>
      </c>
      <c r="Q244" s="229" t="e">
        <f t="shared" si="203"/>
        <v>#REF!</v>
      </c>
    </row>
    <row r="245" spans="1:17" ht="15.75" thickBot="1" x14ac:dyDescent="0.3">
      <c r="A245" s="96" t="s">
        <v>168</v>
      </c>
      <c r="B245" s="145" t="e">
        <f>'UBS Jardim Julieta'!#REF!</f>
        <v>#REF!</v>
      </c>
      <c r="C245" s="97" t="e">
        <f>'UBS Jardim Julieta'!#REF!</f>
        <v>#REF!</v>
      </c>
      <c r="D245" s="107" t="e">
        <f t="shared" si="195"/>
        <v>#REF!</v>
      </c>
      <c r="E245" s="97" t="e">
        <f>'UBS Jardim Julieta'!#REF!</f>
        <v>#REF!</v>
      </c>
      <c r="F245" s="107" t="e">
        <f t="shared" si="196"/>
        <v>#REF!</v>
      </c>
      <c r="G245" s="97" t="e">
        <f>'UBS Jardim Julieta'!#REF!</f>
        <v>#REF!</v>
      </c>
      <c r="H245" s="107" t="e">
        <f t="shared" si="197"/>
        <v>#REF!</v>
      </c>
      <c r="I245" s="97" t="e">
        <f>'UBS Jardim Julieta'!#REF!</f>
        <v>#REF!</v>
      </c>
      <c r="J245" s="107" t="e">
        <f t="shared" si="198"/>
        <v>#REF!</v>
      </c>
      <c r="K245" s="97" t="e">
        <f>'UBS Jardim Julieta'!#REF!</f>
        <v>#REF!</v>
      </c>
      <c r="L245" s="107" t="e">
        <f t="shared" si="199"/>
        <v>#REF!</v>
      </c>
      <c r="M245" s="97" t="e">
        <f>'UBS Jardim Julieta'!#REF!</f>
        <v>#REF!</v>
      </c>
      <c r="N245" s="107" t="e">
        <f t="shared" si="200"/>
        <v>#REF!</v>
      </c>
      <c r="O245" s="240" t="e">
        <f t="shared" si="201"/>
        <v>#REF!</v>
      </c>
      <c r="P245" s="108" t="e">
        <f t="shared" si="202"/>
        <v>#REF!</v>
      </c>
      <c r="Q245" s="231" t="e">
        <f t="shared" si="203"/>
        <v>#REF!</v>
      </c>
    </row>
    <row r="246" spans="1:17" ht="15.75" thickBot="1" x14ac:dyDescent="0.3">
      <c r="A246" s="5" t="s">
        <v>7</v>
      </c>
      <c r="B246" s="6" t="e">
        <f>SUM(B239:B245)</f>
        <v>#REF!</v>
      </c>
      <c r="C246" s="7" t="e">
        <f>SUM(C239:C245)</f>
        <v>#REF!</v>
      </c>
      <c r="D246" s="21" t="e">
        <f t="shared" si="195"/>
        <v>#REF!</v>
      </c>
      <c r="E246" s="7" t="e">
        <f>SUM(E239:E245)</f>
        <v>#REF!</v>
      </c>
      <c r="F246" s="21" t="e">
        <f t="shared" si="196"/>
        <v>#REF!</v>
      </c>
      <c r="G246" s="7" t="e">
        <f>SUM(G239:G245)</f>
        <v>#REF!</v>
      </c>
      <c r="H246" s="21" t="e">
        <f t="shared" si="197"/>
        <v>#REF!</v>
      </c>
      <c r="I246" s="7" t="e">
        <f>SUM(I239:I245)</f>
        <v>#REF!</v>
      </c>
      <c r="J246" s="21" t="e">
        <f t="shared" si="198"/>
        <v>#REF!</v>
      </c>
      <c r="K246" s="7" t="e">
        <f t="shared" ref="K246" si="204">SUM(K239:K245)</f>
        <v>#REF!</v>
      </c>
      <c r="L246" s="21" t="e">
        <f t="shared" si="199"/>
        <v>#REF!</v>
      </c>
      <c r="M246" s="7" t="e">
        <f t="shared" ref="M246" si="205">SUM(M239:M245)</f>
        <v>#REF!</v>
      </c>
      <c r="N246" s="21" t="e">
        <f t="shared" si="200"/>
        <v>#REF!</v>
      </c>
      <c r="O246" s="71" t="e">
        <f t="shared" si="201"/>
        <v>#REF!</v>
      </c>
      <c r="P246" s="72" t="e">
        <f t="shared" si="202"/>
        <v>#REF!</v>
      </c>
      <c r="Q246" s="7" t="e">
        <f t="shared" si="203"/>
        <v>#REF!</v>
      </c>
    </row>
    <row r="248" spans="1:17" ht="15.75" x14ac:dyDescent="0.25">
      <c r="A248" s="1000" t="s">
        <v>295</v>
      </c>
      <c r="B248" s="1001"/>
      <c r="C248" s="1001"/>
      <c r="D248" s="1001"/>
      <c r="E248" s="1001"/>
      <c r="F248" s="1001"/>
      <c r="G248" s="1001"/>
      <c r="H248" s="1001"/>
      <c r="I248" s="1001"/>
      <c r="J248" s="1001"/>
      <c r="K248" s="1001"/>
      <c r="L248" s="1001"/>
      <c r="M248" s="1001"/>
      <c r="N248" s="1001"/>
      <c r="O248" s="1001"/>
      <c r="P248" s="1001"/>
      <c r="Q248" s="1001"/>
    </row>
    <row r="249" spans="1:17" ht="36.75" thickBot="1" x14ac:dyDescent="0.3">
      <c r="A249" s="74" t="s">
        <v>14</v>
      </c>
      <c r="B249" s="90" t="s">
        <v>165</v>
      </c>
      <c r="C249" s="207" t="s">
        <v>2</v>
      </c>
      <c r="D249" s="208" t="s">
        <v>1</v>
      </c>
      <c r="E249" s="207" t="s">
        <v>3</v>
      </c>
      <c r="F249" s="208" t="s">
        <v>1</v>
      </c>
      <c r="G249" s="207" t="s">
        <v>4</v>
      </c>
      <c r="H249" s="208" t="s">
        <v>1</v>
      </c>
      <c r="I249" s="207" t="s">
        <v>5</v>
      </c>
      <c r="J249" s="208" t="s">
        <v>1</v>
      </c>
      <c r="K249" s="209" t="s">
        <v>190</v>
      </c>
      <c r="L249" s="210" t="s">
        <v>1</v>
      </c>
      <c r="M249" s="209" t="s">
        <v>191</v>
      </c>
      <c r="N249" s="210" t="s">
        <v>1</v>
      </c>
      <c r="O249" s="237" t="s">
        <v>193</v>
      </c>
      <c r="P249" s="238" t="s">
        <v>192</v>
      </c>
      <c r="Q249" s="209" t="s">
        <v>6</v>
      </c>
    </row>
    <row r="250" spans="1:17" ht="15.75" thickTop="1" x14ac:dyDescent="0.25">
      <c r="A250" s="43" t="s">
        <v>119</v>
      </c>
      <c r="B250" s="84" t="e">
        <f>'CAPS INF II VM-VG'!#REF!</f>
        <v>#REF!</v>
      </c>
      <c r="C250" s="117" t="e">
        <f>'CAPS INF II VM-VG'!#REF!</f>
        <v>#REF!</v>
      </c>
      <c r="D250" s="42" t="e">
        <f t="shared" ref="D250:D260" si="206">C250/$B250</f>
        <v>#REF!</v>
      </c>
      <c r="E250" s="117" t="e">
        <f>'CAPS INF II VM-VG'!#REF!</f>
        <v>#REF!</v>
      </c>
      <c r="F250" s="42" t="e">
        <f t="shared" ref="F250:F260" si="207">E250/$B250</f>
        <v>#REF!</v>
      </c>
      <c r="G250" s="117" t="e">
        <f>'CAPS INF II VM-VG'!#REF!</f>
        <v>#REF!</v>
      </c>
      <c r="H250" s="42" t="e">
        <f t="shared" ref="H250:H260" si="208">G250/$B250</f>
        <v>#REF!</v>
      </c>
      <c r="I250" s="117" t="e">
        <f>'CAPS INF II VM-VG'!#REF!</f>
        <v>#REF!</v>
      </c>
      <c r="J250" s="42" t="e">
        <f t="shared" ref="J250:J260" si="209">I250/$B250</f>
        <v>#REF!</v>
      </c>
      <c r="K250" s="117" t="e">
        <f>'CAPS INF II VM-VG'!#REF!</f>
        <v>#REF!</v>
      </c>
      <c r="L250" s="42" t="e">
        <f t="shared" ref="L250:L260" si="210">K250/$B250</f>
        <v>#REF!</v>
      </c>
      <c r="M250" s="117" t="e">
        <f>'CAPS INF II VM-VG'!#REF!</f>
        <v>#REF!</v>
      </c>
      <c r="N250" s="42" t="e">
        <f t="shared" ref="N250:N260" si="211">M250/$B250</f>
        <v>#REF!</v>
      </c>
      <c r="O250" s="248" t="e">
        <f t="shared" ref="O250:O260" si="212">SUM(I250,K250,M250)</f>
        <v>#REF!</v>
      </c>
      <c r="P250" s="119" t="e">
        <f t="shared" ref="P250:P260" si="213">O250/($B250*3)</f>
        <v>#REF!</v>
      </c>
      <c r="Q250" s="257" t="e">
        <f t="shared" ref="Q250:Q260" si="214">SUM(C250,E250,G250,I250,K250,M250)</f>
        <v>#REF!</v>
      </c>
    </row>
    <row r="251" spans="1:17" x14ac:dyDescent="0.25">
      <c r="A251" s="120" t="s">
        <v>120</v>
      </c>
      <c r="B251" s="83" t="e">
        <f>'CAPS INF II VM-VG'!#REF!</f>
        <v>#REF!</v>
      </c>
      <c r="C251" s="114" t="e">
        <f>'CAPS INF II VM-VG'!#REF!</f>
        <v>#REF!</v>
      </c>
      <c r="D251" s="121" t="e">
        <f t="shared" si="206"/>
        <v>#REF!</v>
      </c>
      <c r="E251" s="114" t="e">
        <f>'CAPS INF II VM-VG'!#REF!</f>
        <v>#REF!</v>
      </c>
      <c r="F251" s="121" t="e">
        <f t="shared" si="207"/>
        <v>#REF!</v>
      </c>
      <c r="G251" s="114" t="e">
        <f>'CAPS INF II VM-VG'!#REF!</f>
        <v>#REF!</v>
      </c>
      <c r="H251" s="121" t="e">
        <f t="shared" si="208"/>
        <v>#REF!</v>
      </c>
      <c r="I251" s="114" t="e">
        <f>'CAPS INF II VM-VG'!#REF!</f>
        <v>#REF!</v>
      </c>
      <c r="J251" s="121" t="e">
        <f t="shared" si="209"/>
        <v>#REF!</v>
      </c>
      <c r="K251" s="114" t="e">
        <f>'CAPS INF II VM-VG'!#REF!</f>
        <v>#REF!</v>
      </c>
      <c r="L251" s="121" t="e">
        <f t="shared" si="210"/>
        <v>#REF!</v>
      </c>
      <c r="M251" s="114" t="e">
        <f>'CAPS INF II VM-VG'!#REF!</f>
        <v>#REF!</v>
      </c>
      <c r="N251" s="121" t="e">
        <f t="shared" si="211"/>
        <v>#REF!</v>
      </c>
      <c r="O251" s="246" t="e">
        <f t="shared" si="212"/>
        <v>#REF!</v>
      </c>
      <c r="P251" s="122" t="e">
        <f t="shared" si="213"/>
        <v>#REF!</v>
      </c>
      <c r="Q251" s="255" t="e">
        <f t="shared" si="214"/>
        <v>#REF!</v>
      </c>
    </row>
    <row r="252" spans="1:17" x14ac:dyDescent="0.25">
      <c r="A252" s="120" t="s">
        <v>121</v>
      </c>
      <c r="B252" s="83" t="e">
        <f>'CAPS INF II VM-VG'!#REF!</f>
        <v>#REF!</v>
      </c>
      <c r="C252" s="114" t="e">
        <f>'CAPS INF II VM-VG'!#REF!</f>
        <v>#REF!</v>
      </c>
      <c r="D252" s="121" t="e">
        <f t="shared" si="206"/>
        <v>#REF!</v>
      </c>
      <c r="E252" s="114" t="e">
        <f>'CAPS INF II VM-VG'!#REF!</f>
        <v>#REF!</v>
      </c>
      <c r="F252" s="121" t="e">
        <f t="shared" si="207"/>
        <v>#REF!</v>
      </c>
      <c r="G252" s="114" t="e">
        <f>'CAPS INF II VM-VG'!#REF!</f>
        <v>#REF!</v>
      </c>
      <c r="H252" s="121" t="e">
        <f t="shared" si="208"/>
        <v>#REF!</v>
      </c>
      <c r="I252" s="114" t="e">
        <f>'CAPS INF II VM-VG'!#REF!</f>
        <v>#REF!</v>
      </c>
      <c r="J252" s="121" t="e">
        <f t="shared" si="209"/>
        <v>#REF!</v>
      </c>
      <c r="K252" s="114" t="e">
        <f>'CAPS INF II VM-VG'!#REF!</f>
        <v>#REF!</v>
      </c>
      <c r="L252" s="121" t="e">
        <f t="shared" si="210"/>
        <v>#REF!</v>
      </c>
      <c r="M252" s="114" t="e">
        <f>'CAPS INF II VM-VG'!#REF!</f>
        <v>#REF!</v>
      </c>
      <c r="N252" s="121" t="e">
        <f t="shared" si="211"/>
        <v>#REF!</v>
      </c>
      <c r="O252" s="246" t="e">
        <f t="shared" si="212"/>
        <v>#REF!</v>
      </c>
      <c r="P252" s="122" t="e">
        <f t="shared" si="213"/>
        <v>#REF!</v>
      </c>
      <c r="Q252" s="255" t="e">
        <f t="shared" si="214"/>
        <v>#REF!</v>
      </c>
    </row>
    <row r="253" spans="1:17" x14ac:dyDescent="0.25">
      <c r="A253" s="120" t="s">
        <v>122</v>
      </c>
      <c r="B253" s="83" t="e">
        <f>'CAPS INF II VM-VG'!#REF!</f>
        <v>#REF!</v>
      </c>
      <c r="C253" s="114" t="e">
        <f>'CAPS INF II VM-VG'!#REF!</f>
        <v>#REF!</v>
      </c>
      <c r="D253" s="121" t="e">
        <f t="shared" si="206"/>
        <v>#REF!</v>
      </c>
      <c r="E253" s="114" t="e">
        <f>'CAPS INF II VM-VG'!#REF!</f>
        <v>#REF!</v>
      </c>
      <c r="F253" s="121" t="e">
        <f t="shared" si="207"/>
        <v>#REF!</v>
      </c>
      <c r="G253" s="114" t="e">
        <f>'CAPS INF II VM-VG'!#REF!</f>
        <v>#REF!</v>
      </c>
      <c r="H253" s="121" t="e">
        <f t="shared" si="208"/>
        <v>#REF!</v>
      </c>
      <c r="I253" s="114" t="e">
        <f>'CAPS INF II VM-VG'!#REF!</f>
        <v>#REF!</v>
      </c>
      <c r="J253" s="121" t="e">
        <f t="shared" si="209"/>
        <v>#REF!</v>
      </c>
      <c r="K253" s="114" t="e">
        <f>'CAPS INF II VM-VG'!#REF!</f>
        <v>#REF!</v>
      </c>
      <c r="L253" s="121" t="e">
        <f t="shared" si="210"/>
        <v>#REF!</v>
      </c>
      <c r="M253" s="114" t="e">
        <f>'CAPS INF II VM-VG'!#REF!</f>
        <v>#REF!</v>
      </c>
      <c r="N253" s="121" t="e">
        <f t="shared" si="211"/>
        <v>#REF!</v>
      </c>
      <c r="O253" s="246" t="e">
        <f t="shared" si="212"/>
        <v>#REF!</v>
      </c>
      <c r="P253" s="122" t="e">
        <f t="shared" si="213"/>
        <v>#REF!</v>
      </c>
      <c r="Q253" s="255" t="e">
        <f t="shared" si="214"/>
        <v>#REF!</v>
      </c>
    </row>
    <row r="254" spans="1:17" x14ac:dyDescent="0.25">
      <c r="A254" s="120" t="s">
        <v>123</v>
      </c>
      <c r="B254" s="83" t="e">
        <f>'CAPS INF II VM-VG'!#REF!</f>
        <v>#REF!</v>
      </c>
      <c r="C254" s="114" t="e">
        <f>'CAPS INF II VM-VG'!#REF!</f>
        <v>#REF!</v>
      </c>
      <c r="D254" s="121" t="e">
        <f t="shared" si="206"/>
        <v>#REF!</v>
      </c>
      <c r="E254" s="114" t="e">
        <f>'CAPS INF II VM-VG'!#REF!</f>
        <v>#REF!</v>
      </c>
      <c r="F254" s="121" t="e">
        <f t="shared" si="207"/>
        <v>#REF!</v>
      </c>
      <c r="G254" s="114" t="e">
        <f>'CAPS INF II VM-VG'!#REF!</f>
        <v>#REF!</v>
      </c>
      <c r="H254" s="121" t="e">
        <f t="shared" si="208"/>
        <v>#REF!</v>
      </c>
      <c r="I254" s="114" t="e">
        <f>'CAPS INF II VM-VG'!#REF!</f>
        <v>#REF!</v>
      </c>
      <c r="J254" s="121" t="e">
        <f t="shared" si="209"/>
        <v>#REF!</v>
      </c>
      <c r="K254" s="114" t="e">
        <f>'CAPS INF II VM-VG'!#REF!</f>
        <v>#REF!</v>
      </c>
      <c r="L254" s="121" t="e">
        <f t="shared" si="210"/>
        <v>#REF!</v>
      </c>
      <c r="M254" s="114" t="e">
        <f>'CAPS INF II VM-VG'!#REF!</f>
        <v>#REF!</v>
      </c>
      <c r="N254" s="121" t="e">
        <f t="shared" si="211"/>
        <v>#REF!</v>
      </c>
      <c r="O254" s="246" t="e">
        <f t="shared" si="212"/>
        <v>#REF!</v>
      </c>
      <c r="P254" s="122" t="e">
        <f t="shared" si="213"/>
        <v>#REF!</v>
      </c>
      <c r="Q254" s="255" t="e">
        <f t="shared" si="214"/>
        <v>#REF!</v>
      </c>
    </row>
    <row r="255" spans="1:17" x14ac:dyDescent="0.25">
      <c r="A255" s="120" t="s">
        <v>124</v>
      </c>
      <c r="B255" s="83" t="e">
        <f>'CAPS INF II VM-VG'!#REF!</f>
        <v>#REF!</v>
      </c>
      <c r="C255" s="114" t="e">
        <f>'CAPS INF II VM-VG'!#REF!</f>
        <v>#REF!</v>
      </c>
      <c r="D255" s="121" t="e">
        <f t="shared" si="206"/>
        <v>#REF!</v>
      </c>
      <c r="E255" s="114" t="e">
        <f>'CAPS INF II VM-VG'!#REF!</f>
        <v>#REF!</v>
      </c>
      <c r="F255" s="121" t="e">
        <f t="shared" si="207"/>
        <v>#REF!</v>
      </c>
      <c r="G255" s="114" t="e">
        <f>'CAPS INF II VM-VG'!#REF!</f>
        <v>#REF!</v>
      </c>
      <c r="H255" s="121" t="e">
        <f t="shared" si="208"/>
        <v>#REF!</v>
      </c>
      <c r="I255" s="114" t="e">
        <f>'CAPS INF II VM-VG'!#REF!</f>
        <v>#REF!</v>
      </c>
      <c r="J255" s="121" t="e">
        <f t="shared" si="209"/>
        <v>#REF!</v>
      </c>
      <c r="K255" s="114" t="e">
        <f>'CAPS INF II VM-VG'!#REF!</f>
        <v>#REF!</v>
      </c>
      <c r="L255" s="121" t="e">
        <f t="shared" si="210"/>
        <v>#REF!</v>
      </c>
      <c r="M255" s="114" t="e">
        <f>'CAPS INF II VM-VG'!#REF!</f>
        <v>#REF!</v>
      </c>
      <c r="N255" s="121" t="e">
        <f t="shared" si="211"/>
        <v>#REF!</v>
      </c>
      <c r="O255" s="246" t="e">
        <f t="shared" si="212"/>
        <v>#REF!</v>
      </c>
      <c r="P255" s="122" t="e">
        <f t="shared" si="213"/>
        <v>#REF!</v>
      </c>
      <c r="Q255" s="255" t="e">
        <f t="shared" si="214"/>
        <v>#REF!</v>
      </c>
    </row>
    <row r="256" spans="1:17" x14ac:dyDescent="0.25">
      <c r="A256" s="120" t="s">
        <v>125</v>
      </c>
      <c r="B256" s="83" t="e">
        <f>'CAPS INF II VM-VG'!#REF!</f>
        <v>#REF!</v>
      </c>
      <c r="C256" s="114" t="e">
        <f>'CAPS INF II VM-VG'!#REF!</f>
        <v>#REF!</v>
      </c>
      <c r="D256" s="121" t="e">
        <f t="shared" si="206"/>
        <v>#REF!</v>
      </c>
      <c r="E256" s="114" t="e">
        <f>'CAPS INF II VM-VG'!#REF!</f>
        <v>#REF!</v>
      </c>
      <c r="F256" s="121" t="e">
        <f t="shared" si="207"/>
        <v>#REF!</v>
      </c>
      <c r="G256" s="114" t="e">
        <f>'CAPS INF II VM-VG'!#REF!</f>
        <v>#REF!</v>
      </c>
      <c r="H256" s="121" t="e">
        <f t="shared" si="208"/>
        <v>#REF!</v>
      </c>
      <c r="I256" s="114" t="e">
        <f>'CAPS INF II VM-VG'!#REF!</f>
        <v>#REF!</v>
      </c>
      <c r="J256" s="121" t="e">
        <f t="shared" si="209"/>
        <v>#REF!</v>
      </c>
      <c r="K256" s="114" t="e">
        <f>'CAPS INF II VM-VG'!#REF!</f>
        <v>#REF!</v>
      </c>
      <c r="L256" s="121" t="e">
        <f t="shared" si="210"/>
        <v>#REF!</v>
      </c>
      <c r="M256" s="114" t="e">
        <f>'CAPS INF II VM-VG'!#REF!</f>
        <v>#REF!</v>
      </c>
      <c r="N256" s="121" t="e">
        <f t="shared" si="211"/>
        <v>#REF!</v>
      </c>
      <c r="O256" s="246" t="e">
        <f t="shared" si="212"/>
        <v>#REF!</v>
      </c>
      <c r="P256" s="122" t="e">
        <f t="shared" si="213"/>
        <v>#REF!</v>
      </c>
      <c r="Q256" s="255" t="e">
        <f t="shared" si="214"/>
        <v>#REF!</v>
      </c>
    </row>
    <row r="257" spans="1:17" x14ac:dyDescent="0.25">
      <c r="A257" s="120" t="s">
        <v>126</v>
      </c>
      <c r="B257" s="83" t="e">
        <f>'CAPS INF II VM-VG'!#REF!</f>
        <v>#REF!</v>
      </c>
      <c r="C257" s="114" t="e">
        <f>'CAPS INF II VM-VG'!#REF!</f>
        <v>#REF!</v>
      </c>
      <c r="D257" s="121" t="e">
        <f t="shared" si="206"/>
        <v>#REF!</v>
      </c>
      <c r="E257" s="114" t="e">
        <f>'CAPS INF II VM-VG'!#REF!</f>
        <v>#REF!</v>
      </c>
      <c r="F257" s="121" t="e">
        <f t="shared" si="207"/>
        <v>#REF!</v>
      </c>
      <c r="G257" s="114" t="e">
        <f>'CAPS INF II VM-VG'!#REF!</f>
        <v>#REF!</v>
      </c>
      <c r="H257" s="121" t="e">
        <f t="shared" si="208"/>
        <v>#REF!</v>
      </c>
      <c r="I257" s="114" t="e">
        <f>'CAPS INF II VM-VG'!#REF!</f>
        <v>#REF!</v>
      </c>
      <c r="J257" s="121" t="e">
        <f t="shared" si="209"/>
        <v>#REF!</v>
      </c>
      <c r="K257" s="114" t="e">
        <f>'CAPS INF II VM-VG'!#REF!</f>
        <v>#REF!</v>
      </c>
      <c r="L257" s="121" t="e">
        <f t="shared" si="210"/>
        <v>#REF!</v>
      </c>
      <c r="M257" s="114" t="e">
        <f>'CAPS INF II VM-VG'!#REF!</f>
        <v>#REF!</v>
      </c>
      <c r="N257" s="121" t="e">
        <f t="shared" si="211"/>
        <v>#REF!</v>
      </c>
      <c r="O257" s="246" t="e">
        <f t="shared" si="212"/>
        <v>#REF!</v>
      </c>
      <c r="P257" s="122" t="e">
        <f t="shared" si="213"/>
        <v>#REF!</v>
      </c>
      <c r="Q257" s="255" t="e">
        <f t="shared" si="214"/>
        <v>#REF!</v>
      </c>
    </row>
    <row r="258" spans="1:17" x14ac:dyDescent="0.25">
      <c r="A258" s="120" t="s">
        <v>127</v>
      </c>
      <c r="B258" s="83" t="e">
        <f>'CAPS INF II VM-VG'!#REF!</f>
        <v>#REF!</v>
      </c>
      <c r="C258" s="114" t="e">
        <f>'CAPS INF II VM-VG'!#REF!</f>
        <v>#REF!</v>
      </c>
      <c r="D258" s="121" t="e">
        <f t="shared" si="206"/>
        <v>#REF!</v>
      </c>
      <c r="E258" s="114" t="e">
        <f>'CAPS INF II VM-VG'!#REF!</f>
        <v>#REF!</v>
      </c>
      <c r="F258" s="121" t="e">
        <f t="shared" si="207"/>
        <v>#REF!</v>
      </c>
      <c r="G258" s="114" t="e">
        <f>'CAPS INF II VM-VG'!#REF!</f>
        <v>#REF!</v>
      </c>
      <c r="H258" s="121" t="e">
        <f t="shared" si="208"/>
        <v>#REF!</v>
      </c>
      <c r="I258" s="114" t="e">
        <f>'CAPS INF II VM-VG'!#REF!</f>
        <v>#REF!</v>
      </c>
      <c r="J258" s="121" t="e">
        <f t="shared" si="209"/>
        <v>#REF!</v>
      </c>
      <c r="K258" s="114" t="e">
        <f>'CAPS INF II VM-VG'!#REF!</f>
        <v>#REF!</v>
      </c>
      <c r="L258" s="121" t="e">
        <f t="shared" si="210"/>
        <v>#REF!</v>
      </c>
      <c r="M258" s="114" t="e">
        <f>'CAPS INF II VM-VG'!#REF!</f>
        <v>#REF!</v>
      </c>
      <c r="N258" s="121" t="e">
        <f t="shared" si="211"/>
        <v>#REF!</v>
      </c>
      <c r="O258" s="246" t="e">
        <f t="shared" si="212"/>
        <v>#REF!</v>
      </c>
      <c r="P258" s="122" t="e">
        <f t="shared" si="213"/>
        <v>#REF!</v>
      </c>
      <c r="Q258" s="255" t="e">
        <f t="shared" si="214"/>
        <v>#REF!</v>
      </c>
    </row>
    <row r="259" spans="1:17" ht="15.75" thickBot="1" x14ac:dyDescent="0.3">
      <c r="A259" s="123" t="s">
        <v>128</v>
      </c>
      <c r="B259" s="85" t="e">
        <f>'CAPS INF II VM-VG'!#REF!</f>
        <v>#REF!</v>
      </c>
      <c r="C259" s="124" t="e">
        <f>'CAPS INF II VM-VG'!#REF!</f>
        <v>#REF!</v>
      </c>
      <c r="D259" s="125" t="e">
        <f t="shared" si="206"/>
        <v>#REF!</v>
      </c>
      <c r="E259" s="124" t="e">
        <f>'CAPS INF II VM-VG'!#REF!</f>
        <v>#REF!</v>
      </c>
      <c r="F259" s="125" t="e">
        <f t="shared" si="207"/>
        <v>#REF!</v>
      </c>
      <c r="G259" s="124" t="e">
        <f>'CAPS INF II VM-VG'!#REF!</f>
        <v>#REF!</v>
      </c>
      <c r="H259" s="125" t="e">
        <f t="shared" si="208"/>
        <v>#REF!</v>
      </c>
      <c r="I259" s="124" t="e">
        <f>'CAPS INF II VM-VG'!#REF!</f>
        <v>#REF!</v>
      </c>
      <c r="J259" s="125" t="e">
        <f t="shared" si="209"/>
        <v>#REF!</v>
      </c>
      <c r="K259" s="124" t="e">
        <f>'CAPS INF II VM-VG'!#REF!</f>
        <v>#REF!</v>
      </c>
      <c r="L259" s="125" t="e">
        <f t="shared" si="210"/>
        <v>#REF!</v>
      </c>
      <c r="M259" s="124" t="e">
        <f>'CAPS INF II VM-VG'!#REF!</f>
        <v>#REF!</v>
      </c>
      <c r="N259" s="125" t="e">
        <f t="shared" si="211"/>
        <v>#REF!</v>
      </c>
      <c r="O259" s="249" t="e">
        <f t="shared" si="212"/>
        <v>#REF!</v>
      </c>
      <c r="P259" s="126" t="e">
        <f t="shared" si="213"/>
        <v>#REF!</v>
      </c>
      <c r="Q259" s="258" t="e">
        <f t="shared" si="214"/>
        <v>#REF!</v>
      </c>
    </row>
    <row r="260" spans="1:17" ht="15.75" thickBot="1" x14ac:dyDescent="0.3">
      <c r="A260" s="5" t="s">
        <v>7</v>
      </c>
      <c r="B260" s="6" t="e">
        <f>SUM(B250:B259)</f>
        <v>#REF!</v>
      </c>
      <c r="C260" s="7" t="e">
        <f>SUM(C250:C259)</f>
        <v>#REF!</v>
      </c>
      <c r="D260" s="21" t="e">
        <f t="shared" si="206"/>
        <v>#REF!</v>
      </c>
      <c r="E260" s="7" t="e">
        <f>SUM(E250:E259)</f>
        <v>#REF!</v>
      </c>
      <c r="F260" s="21" t="e">
        <f t="shared" si="207"/>
        <v>#REF!</v>
      </c>
      <c r="G260" s="7" t="e">
        <f>SUM(G250:G259)</f>
        <v>#REF!</v>
      </c>
      <c r="H260" s="21" t="e">
        <f t="shared" si="208"/>
        <v>#REF!</v>
      </c>
      <c r="I260" s="7" t="e">
        <f>SUM(I250:I259)</f>
        <v>#REF!</v>
      </c>
      <c r="J260" s="21" t="e">
        <f t="shared" si="209"/>
        <v>#REF!</v>
      </c>
      <c r="K260" s="7" t="e">
        <f t="shared" ref="K260" si="215">SUM(K250:K259)</f>
        <v>#REF!</v>
      </c>
      <c r="L260" s="21" t="e">
        <f t="shared" si="210"/>
        <v>#REF!</v>
      </c>
      <c r="M260" s="7" t="e">
        <f t="shared" ref="M260" si="216">SUM(M250:M259)</f>
        <v>#REF!</v>
      </c>
      <c r="N260" s="21" t="e">
        <f t="shared" si="211"/>
        <v>#REF!</v>
      </c>
      <c r="O260" s="71" t="e">
        <f t="shared" si="212"/>
        <v>#REF!</v>
      </c>
      <c r="P260" s="72" t="e">
        <f t="shared" si="213"/>
        <v>#REF!</v>
      </c>
      <c r="Q260" s="7" t="e">
        <f t="shared" si="214"/>
        <v>#REF!</v>
      </c>
    </row>
    <row r="262" spans="1:17" ht="15.75" x14ac:dyDescent="0.25">
      <c r="A262" s="1000" t="s">
        <v>297</v>
      </c>
      <c r="B262" s="1001"/>
      <c r="C262" s="1001"/>
      <c r="D262" s="1001"/>
      <c r="E262" s="1001"/>
      <c r="F262" s="1001"/>
      <c r="G262" s="1001"/>
      <c r="H262" s="1001"/>
      <c r="I262" s="1001"/>
      <c r="J262" s="1001"/>
      <c r="K262" s="1001"/>
      <c r="L262" s="1001"/>
      <c r="M262" s="1001"/>
      <c r="N262" s="1001"/>
      <c r="O262" s="1001"/>
      <c r="P262" s="1001"/>
      <c r="Q262" s="1001"/>
    </row>
    <row r="263" spans="1:17" ht="36.75" thickBot="1" x14ac:dyDescent="0.3">
      <c r="A263" s="74" t="s">
        <v>14</v>
      </c>
      <c r="B263" s="90" t="s">
        <v>165</v>
      </c>
      <c r="C263" s="207" t="s">
        <v>2</v>
      </c>
      <c r="D263" s="208" t="s">
        <v>1</v>
      </c>
      <c r="E263" s="207" t="s">
        <v>3</v>
      </c>
      <c r="F263" s="208" t="s">
        <v>1</v>
      </c>
      <c r="G263" s="207" t="s">
        <v>4</v>
      </c>
      <c r="H263" s="208" t="s">
        <v>1</v>
      </c>
      <c r="I263" s="207" t="s">
        <v>5</v>
      </c>
      <c r="J263" s="208" t="s">
        <v>1</v>
      </c>
      <c r="K263" s="209" t="s">
        <v>190</v>
      </c>
      <c r="L263" s="210" t="s">
        <v>1</v>
      </c>
      <c r="M263" s="209" t="s">
        <v>191</v>
      </c>
      <c r="N263" s="210" t="s">
        <v>1</v>
      </c>
      <c r="O263" s="237" t="s">
        <v>193</v>
      </c>
      <c r="P263" s="238" t="s">
        <v>192</v>
      </c>
      <c r="Q263" s="209" t="s">
        <v>6</v>
      </c>
    </row>
    <row r="264" spans="1:17" ht="15.75" thickTop="1" x14ac:dyDescent="0.25">
      <c r="A264" s="39" t="s">
        <v>108</v>
      </c>
      <c r="B264" s="84" t="e">
        <f>'HORA CERTA'!#REF!</f>
        <v>#REF!</v>
      </c>
      <c r="C264" s="117" t="e">
        <f>'HORA CERTA'!#REF!</f>
        <v>#REF!</v>
      </c>
      <c r="D264" s="42" t="e">
        <f t="shared" ref="D264:D276" si="217">C264/$B264</f>
        <v>#REF!</v>
      </c>
      <c r="E264" s="117" t="e">
        <f>'HORA CERTA'!#REF!</f>
        <v>#REF!</v>
      </c>
      <c r="F264" s="42" t="e">
        <f t="shared" ref="F264:F276" si="218">E264/$B264</f>
        <v>#REF!</v>
      </c>
      <c r="G264" s="117" t="e">
        <f>'HORA CERTA'!#REF!</f>
        <v>#REF!</v>
      </c>
      <c r="H264" s="42" t="e">
        <f t="shared" ref="H264:H276" si="219">G264/$B264</f>
        <v>#REF!</v>
      </c>
      <c r="I264" s="117" t="e">
        <f>'HORA CERTA'!#REF!</f>
        <v>#REF!</v>
      </c>
      <c r="J264" s="42" t="e">
        <f t="shared" ref="J264:J276" si="220">I264/$B264</f>
        <v>#REF!</v>
      </c>
      <c r="K264" s="117" t="e">
        <f>'HORA CERTA'!#REF!</f>
        <v>#REF!</v>
      </c>
      <c r="L264" s="42" t="e">
        <f t="shared" ref="L264:L276" si="221">K264/$B264</f>
        <v>#REF!</v>
      </c>
      <c r="M264" s="117" t="e">
        <f>'HORA CERTA'!#REF!</f>
        <v>#REF!</v>
      </c>
      <c r="N264" s="42" t="e">
        <f t="shared" ref="N264:N276" si="222">M264/$B264</f>
        <v>#REF!</v>
      </c>
      <c r="O264" s="248" t="e">
        <f t="shared" ref="O264:O276" si="223">SUM(I264,K264,M264)</f>
        <v>#REF!</v>
      </c>
      <c r="P264" s="119" t="e">
        <f t="shared" ref="P264:P276" si="224">O264/($B264*3)</f>
        <v>#REF!</v>
      </c>
      <c r="Q264" s="257" t="e">
        <f t="shared" ref="Q264:Q276" si="225">SUM(C264,E264,G264,I264,K264,M264)</f>
        <v>#REF!</v>
      </c>
    </row>
    <row r="265" spans="1:17" x14ac:dyDescent="0.25">
      <c r="A265" s="127" t="s">
        <v>109</v>
      </c>
      <c r="B265" s="190" t="e">
        <f>'HORA CERTA'!#REF!</f>
        <v>#REF!</v>
      </c>
      <c r="C265" s="128" t="e">
        <f>'HORA CERTA'!#REF!</f>
        <v>#REF!</v>
      </c>
      <c r="D265" s="129" t="e">
        <f t="shared" si="217"/>
        <v>#REF!</v>
      </c>
      <c r="E265" s="128" t="e">
        <f>'HORA CERTA'!#REF!</f>
        <v>#REF!</v>
      </c>
      <c r="F265" s="129" t="e">
        <f t="shared" si="218"/>
        <v>#REF!</v>
      </c>
      <c r="G265" s="128" t="e">
        <f>'HORA CERTA'!#REF!</f>
        <v>#REF!</v>
      </c>
      <c r="H265" s="129" t="e">
        <f t="shared" si="219"/>
        <v>#REF!</v>
      </c>
      <c r="I265" s="128" t="e">
        <f>'HORA CERTA'!#REF!</f>
        <v>#REF!</v>
      </c>
      <c r="J265" s="129" t="e">
        <f t="shared" si="220"/>
        <v>#REF!</v>
      </c>
      <c r="K265" s="128" t="e">
        <f>'HORA CERTA'!#REF!</f>
        <v>#REF!</v>
      </c>
      <c r="L265" s="129" t="e">
        <f t="shared" si="221"/>
        <v>#REF!</v>
      </c>
      <c r="M265" s="128" t="e">
        <f>'HORA CERTA'!#REF!</f>
        <v>#REF!</v>
      </c>
      <c r="N265" s="129" t="e">
        <f t="shared" si="222"/>
        <v>#REF!</v>
      </c>
      <c r="O265" s="250" t="e">
        <f t="shared" si="223"/>
        <v>#REF!</v>
      </c>
      <c r="P265" s="130" t="e">
        <f t="shared" si="224"/>
        <v>#REF!</v>
      </c>
      <c r="Q265" s="259" t="e">
        <f t="shared" si="225"/>
        <v>#REF!</v>
      </c>
    </row>
    <row r="266" spans="1:17" x14ac:dyDescent="0.25">
      <c r="A266" s="127" t="s">
        <v>110</v>
      </c>
      <c r="B266" s="190" t="e">
        <f>'HORA CERTA'!#REF!</f>
        <v>#REF!</v>
      </c>
      <c r="C266" s="128" t="e">
        <f>'HORA CERTA'!#REF!</f>
        <v>#REF!</v>
      </c>
      <c r="D266" s="129" t="e">
        <f t="shared" si="217"/>
        <v>#REF!</v>
      </c>
      <c r="E266" s="128" t="e">
        <f>'HORA CERTA'!#REF!</f>
        <v>#REF!</v>
      </c>
      <c r="F266" s="129" t="e">
        <f t="shared" si="218"/>
        <v>#REF!</v>
      </c>
      <c r="G266" s="128" t="e">
        <f>'HORA CERTA'!#REF!</f>
        <v>#REF!</v>
      </c>
      <c r="H266" s="129" t="e">
        <f t="shared" si="219"/>
        <v>#REF!</v>
      </c>
      <c r="I266" s="128" t="e">
        <f>'HORA CERTA'!#REF!</f>
        <v>#REF!</v>
      </c>
      <c r="J266" s="129" t="e">
        <f t="shared" si="220"/>
        <v>#REF!</v>
      </c>
      <c r="K266" s="128" t="e">
        <f>'HORA CERTA'!#REF!</f>
        <v>#REF!</v>
      </c>
      <c r="L266" s="129" t="e">
        <f t="shared" si="221"/>
        <v>#REF!</v>
      </c>
      <c r="M266" s="128" t="e">
        <f>'HORA CERTA'!#REF!</f>
        <v>#REF!</v>
      </c>
      <c r="N266" s="129" t="e">
        <f t="shared" si="222"/>
        <v>#REF!</v>
      </c>
      <c r="O266" s="250" t="e">
        <f t="shared" si="223"/>
        <v>#REF!</v>
      </c>
      <c r="P266" s="130" t="e">
        <f t="shared" si="224"/>
        <v>#REF!</v>
      </c>
      <c r="Q266" s="259" t="e">
        <f t="shared" si="225"/>
        <v>#REF!</v>
      </c>
    </row>
    <row r="267" spans="1:17" x14ac:dyDescent="0.25">
      <c r="A267" s="127" t="s">
        <v>111</v>
      </c>
      <c r="B267" s="190" t="e">
        <f>'HORA CERTA'!#REF!</f>
        <v>#REF!</v>
      </c>
      <c r="C267" s="128" t="e">
        <f>'HORA CERTA'!#REF!</f>
        <v>#REF!</v>
      </c>
      <c r="D267" s="129" t="e">
        <f t="shared" si="217"/>
        <v>#REF!</v>
      </c>
      <c r="E267" s="128" t="e">
        <f>'HORA CERTA'!#REF!</f>
        <v>#REF!</v>
      </c>
      <c r="F267" s="129" t="e">
        <f t="shared" si="218"/>
        <v>#REF!</v>
      </c>
      <c r="G267" s="128" t="e">
        <f>'HORA CERTA'!#REF!</f>
        <v>#REF!</v>
      </c>
      <c r="H267" s="129" t="e">
        <f t="shared" si="219"/>
        <v>#REF!</v>
      </c>
      <c r="I267" s="128" t="e">
        <f>'HORA CERTA'!#REF!</f>
        <v>#REF!</v>
      </c>
      <c r="J267" s="129" t="e">
        <f t="shared" si="220"/>
        <v>#REF!</v>
      </c>
      <c r="K267" s="128" t="e">
        <f>'HORA CERTA'!#REF!</f>
        <v>#REF!</v>
      </c>
      <c r="L267" s="129" t="e">
        <f t="shared" si="221"/>
        <v>#REF!</v>
      </c>
      <c r="M267" s="128" t="e">
        <f>'HORA CERTA'!#REF!</f>
        <v>#REF!</v>
      </c>
      <c r="N267" s="129" t="e">
        <f t="shared" si="222"/>
        <v>#REF!</v>
      </c>
      <c r="O267" s="250" t="e">
        <f t="shared" si="223"/>
        <v>#REF!</v>
      </c>
      <c r="P267" s="130" t="e">
        <f t="shared" si="224"/>
        <v>#REF!</v>
      </c>
      <c r="Q267" s="259" t="e">
        <f t="shared" si="225"/>
        <v>#REF!</v>
      </c>
    </row>
    <row r="268" spans="1:17" x14ac:dyDescent="0.25">
      <c r="A268" s="127" t="s">
        <v>112</v>
      </c>
      <c r="B268" s="190" t="e">
        <f>'HORA CERTA'!#REF!</f>
        <v>#REF!</v>
      </c>
      <c r="C268" s="128" t="e">
        <f>'HORA CERTA'!#REF!</f>
        <v>#REF!</v>
      </c>
      <c r="D268" s="129" t="e">
        <f t="shared" si="217"/>
        <v>#REF!</v>
      </c>
      <c r="E268" s="128" t="e">
        <f>'HORA CERTA'!#REF!</f>
        <v>#REF!</v>
      </c>
      <c r="F268" s="129" t="e">
        <f t="shared" si="218"/>
        <v>#REF!</v>
      </c>
      <c r="G268" s="128" t="e">
        <f>'HORA CERTA'!#REF!</f>
        <v>#REF!</v>
      </c>
      <c r="H268" s="129" t="e">
        <f t="shared" si="219"/>
        <v>#REF!</v>
      </c>
      <c r="I268" s="128" t="e">
        <f>'HORA CERTA'!#REF!</f>
        <v>#REF!</v>
      </c>
      <c r="J268" s="129" t="e">
        <f t="shared" si="220"/>
        <v>#REF!</v>
      </c>
      <c r="K268" s="128" t="e">
        <f>'HORA CERTA'!#REF!</f>
        <v>#REF!</v>
      </c>
      <c r="L268" s="129" t="e">
        <f t="shared" si="221"/>
        <v>#REF!</v>
      </c>
      <c r="M268" s="128" t="e">
        <f>'HORA CERTA'!#REF!</f>
        <v>#REF!</v>
      </c>
      <c r="N268" s="129" t="e">
        <f t="shared" si="222"/>
        <v>#REF!</v>
      </c>
      <c r="O268" s="250" t="e">
        <f t="shared" si="223"/>
        <v>#REF!</v>
      </c>
      <c r="P268" s="130" t="e">
        <f t="shared" si="224"/>
        <v>#REF!</v>
      </c>
      <c r="Q268" s="259" t="e">
        <f t="shared" si="225"/>
        <v>#REF!</v>
      </c>
    </row>
    <row r="269" spans="1:17" x14ac:dyDescent="0.25">
      <c r="A269" s="127" t="s">
        <v>179</v>
      </c>
      <c r="B269" s="190" t="e">
        <f>'HORA CERTA'!#REF!</f>
        <v>#REF!</v>
      </c>
      <c r="C269" s="128" t="e">
        <f>'HORA CERTA'!#REF!</f>
        <v>#REF!</v>
      </c>
      <c r="D269" s="129" t="e">
        <f t="shared" si="217"/>
        <v>#REF!</v>
      </c>
      <c r="E269" s="128" t="e">
        <f>'HORA CERTA'!#REF!</f>
        <v>#REF!</v>
      </c>
      <c r="F269" s="129" t="e">
        <f t="shared" si="218"/>
        <v>#REF!</v>
      </c>
      <c r="G269" s="128" t="e">
        <f>'HORA CERTA'!#REF!</f>
        <v>#REF!</v>
      </c>
      <c r="H269" s="129" t="e">
        <f t="shared" si="219"/>
        <v>#REF!</v>
      </c>
      <c r="I269" s="128" t="e">
        <f>'HORA CERTA'!#REF!</f>
        <v>#REF!</v>
      </c>
      <c r="J269" s="129" t="e">
        <f t="shared" si="220"/>
        <v>#REF!</v>
      </c>
      <c r="K269" s="128" t="e">
        <f>'HORA CERTA'!#REF!</f>
        <v>#REF!</v>
      </c>
      <c r="L269" s="129" t="e">
        <f t="shared" si="221"/>
        <v>#REF!</v>
      </c>
      <c r="M269" s="128" t="e">
        <f>'HORA CERTA'!#REF!</f>
        <v>#REF!</v>
      </c>
      <c r="N269" s="129" t="e">
        <f t="shared" si="222"/>
        <v>#REF!</v>
      </c>
      <c r="O269" s="250" t="e">
        <f t="shared" si="223"/>
        <v>#REF!</v>
      </c>
      <c r="P269" s="130" t="e">
        <f t="shared" si="224"/>
        <v>#REF!</v>
      </c>
      <c r="Q269" s="259" t="e">
        <f t="shared" si="225"/>
        <v>#REF!</v>
      </c>
    </row>
    <row r="270" spans="1:17" x14ac:dyDescent="0.25">
      <c r="A270" s="127" t="s">
        <v>113</v>
      </c>
      <c r="B270" s="190" t="e">
        <f>'HORA CERTA'!#REF!</f>
        <v>#REF!</v>
      </c>
      <c r="C270" s="128" t="e">
        <f>'HORA CERTA'!#REF!</f>
        <v>#REF!</v>
      </c>
      <c r="D270" s="129" t="e">
        <f t="shared" si="217"/>
        <v>#REF!</v>
      </c>
      <c r="E270" s="128" t="e">
        <f>'HORA CERTA'!#REF!</f>
        <v>#REF!</v>
      </c>
      <c r="F270" s="129" t="e">
        <f t="shared" si="218"/>
        <v>#REF!</v>
      </c>
      <c r="G270" s="128" t="e">
        <f>'HORA CERTA'!#REF!</f>
        <v>#REF!</v>
      </c>
      <c r="H270" s="129" t="e">
        <f t="shared" si="219"/>
        <v>#REF!</v>
      </c>
      <c r="I270" s="128" t="e">
        <f>'HORA CERTA'!#REF!</f>
        <v>#REF!</v>
      </c>
      <c r="J270" s="129" t="e">
        <f t="shared" si="220"/>
        <v>#REF!</v>
      </c>
      <c r="K270" s="128" t="e">
        <f>'HORA CERTA'!#REF!</f>
        <v>#REF!</v>
      </c>
      <c r="L270" s="129" t="e">
        <f t="shared" si="221"/>
        <v>#REF!</v>
      </c>
      <c r="M270" s="128" t="e">
        <f>'HORA CERTA'!#REF!</f>
        <v>#REF!</v>
      </c>
      <c r="N270" s="129" t="e">
        <f t="shared" si="222"/>
        <v>#REF!</v>
      </c>
      <c r="O270" s="250" t="e">
        <f t="shared" si="223"/>
        <v>#REF!</v>
      </c>
      <c r="P270" s="130" t="e">
        <f t="shared" si="224"/>
        <v>#REF!</v>
      </c>
      <c r="Q270" s="259" t="e">
        <f t="shared" si="225"/>
        <v>#REF!</v>
      </c>
    </row>
    <row r="271" spans="1:17" x14ac:dyDescent="0.25">
      <c r="A271" s="127" t="s">
        <v>114</v>
      </c>
      <c r="B271" s="190" t="e">
        <f>'HORA CERTA'!#REF!</f>
        <v>#REF!</v>
      </c>
      <c r="C271" s="131" t="e">
        <f>'HORA CERTA'!#REF!</f>
        <v>#REF!</v>
      </c>
      <c r="D271" s="129" t="e">
        <f t="shared" si="217"/>
        <v>#REF!</v>
      </c>
      <c r="E271" s="131" t="e">
        <f>'HORA CERTA'!#REF!</f>
        <v>#REF!</v>
      </c>
      <c r="F271" s="129" t="e">
        <f t="shared" si="218"/>
        <v>#REF!</v>
      </c>
      <c r="G271" s="131" t="e">
        <f>'HORA CERTA'!#REF!</f>
        <v>#REF!</v>
      </c>
      <c r="H271" s="129" t="e">
        <f t="shared" si="219"/>
        <v>#REF!</v>
      </c>
      <c r="I271" s="131" t="e">
        <f>'HORA CERTA'!#REF!</f>
        <v>#REF!</v>
      </c>
      <c r="J271" s="129" t="e">
        <f t="shared" si="220"/>
        <v>#REF!</v>
      </c>
      <c r="K271" s="131" t="e">
        <f>'HORA CERTA'!#REF!</f>
        <v>#REF!</v>
      </c>
      <c r="L271" s="129" t="e">
        <f t="shared" si="221"/>
        <v>#REF!</v>
      </c>
      <c r="M271" s="131" t="e">
        <f>'HORA CERTA'!#REF!</f>
        <v>#REF!</v>
      </c>
      <c r="N271" s="129" t="e">
        <f t="shared" si="222"/>
        <v>#REF!</v>
      </c>
      <c r="O271" s="132" t="e">
        <f t="shared" si="223"/>
        <v>#REF!</v>
      </c>
      <c r="P271" s="130" t="e">
        <f t="shared" si="224"/>
        <v>#REF!</v>
      </c>
      <c r="Q271" s="131" t="e">
        <f t="shared" si="225"/>
        <v>#REF!</v>
      </c>
    </row>
    <row r="272" spans="1:17" x14ac:dyDescent="0.25">
      <c r="A272" s="127" t="s">
        <v>115</v>
      </c>
      <c r="B272" s="190" t="e">
        <f>'HORA CERTA'!#REF!</f>
        <v>#REF!</v>
      </c>
      <c r="C272" s="131" t="e">
        <f>'HORA CERTA'!#REF!</f>
        <v>#REF!</v>
      </c>
      <c r="D272" s="129" t="e">
        <f t="shared" si="217"/>
        <v>#REF!</v>
      </c>
      <c r="E272" s="131" t="e">
        <f>'HORA CERTA'!#REF!</f>
        <v>#REF!</v>
      </c>
      <c r="F272" s="129" t="e">
        <f t="shared" si="218"/>
        <v>#REF!</v>
      </c>
      <c r="G272" s="131" t="e">
        <f>'HORA CERTA'!#REF!</f>
        <v>#REF!</v>
      </c>
      <c r="H272" s="129" t="e">
        <f t="shared" si="219"/>
        <v>#REF!</v>
      </c>
      <c r="I272" s="131" t="e">
        <f>'HORA CERTA'!#REF!</f>
        <v>#REF!</v>
      </c>
      <c r="J272" s="129" t="e">
        <f t="shared" si="220"/>
        <v>#REF!</v>
      </c>
      <c r="K272" s="131" t="e">
        <f>'HORA CERTA'!#REF!</f>
        <v>#REF!</v>
      </c>
      <c r="L272" s="129" t="e">
        <f t="shared" si="221"/>
        <v>#REF!</v>
      </c>
      <c r="M272" s="131" t="e">
        <f>'HORA CERTA'!#REF!</f>
        <v>#REF!</v>
      </c>
      <c r="N272" s="129" t="e">
        <f t="shared" si="222"/>
        <v>#REF!</v>
      </c>
      <c r="O272" s="132" t="e">
        <f t="shared" si="223"/>
        <v>#REF!</v>
      </c>
      <c r="P272" s="130" t="e">
        <f t="shared" si="224"/>
        <v>#REF!</v>
      </c>
      <c r="Q272" s="131" t="e">
        <f t="shared" si="225"/>
        <v>#REF!</v>
      </c>
    </row>
    <row r="273" spans="1:17" x14ac:dyDescent="0.25">
      <c r="A273" s="127" t="s">
        <v>116</v>
      </c>
      <c r="B273" s="190" t="e">
        <f>'HORA CERTA'!#REF!</f>
        <v>#REF!</v>
      </c>
      <c r="C273" s="131" t="e">
        <f>'HORA CERTA'!#REF!</f>
        <v>#REF!</v>
      </c>
      <c r="D273" s="129" t="e">
        <f t="shared" si="217"/>
        <v>#REF!</v>
      </c>
      <c r="E273" s="131" t="e">
        <f>'HORA CERTA'!#REF!</f>
        <v>#REF!</v>
      </c>
      <c r="F273" s="129" t="e">
        <f t="shared" si="218"/>
        <v>#REF!</v>
      </c>
      <c r="G273" s="131" t="e">
        <f>'HORA CERTA'!#REF!</f>
        <v>#REF!</v>
      </c>
      <c r="H273" s="129" t="e">
        <f t="shared" si="219"/>
        <v>#REF!</v>
      </c>
      <c r="I273" s="131" t="e">
        <f>'HORA CERTA'!#REF!</f>
        <v>#REF!</v>
      </c>
      <c r="J273" s="129" t="e">
        <f t="shared" si="220"/>
        <v>#REF!</v>
      </c>
      <c r="K273" s="131" t="e">
        <f>'HORA CERTA'!#REF!</f>
        <v>#REF!</v>
      </c>
      <c r="L273" s="129" t="e">
        <f t="shared" si="221"/>
        <v>#REF!</v>
      </c>
      <c r="M273" s="131" t="e">
        <f>'HORA CERTA'!#REF!</f>
        <v>#REF!</v>
      </c>
      <c r="N273" s="129" t="e">
        <f t="shared" si="222"/>
        <v>#REF!</v>
      </c>
      <c r="O273" s="132" t="e">
        <f t="shared" si="223"/>
        <v>#REF!</v>
      </c>
      <c r="P273" s="130" t="e">
        <f t="shared" si="224"/>
        <v>#REF!</v>
      </c>
      <c r="Q273" s="131" t="e">
        <f t="shared" si="225"/>
        <v>#REF!</v>
      </c>
    </row>
    <row r="274" spans="1:17" x14ac:dyDescent="0.25">
      <c r="A274" s="127" t="s">
        <v>117</v>
      </c>
      <c r="B274" s="190" t="e">
        <f>'HORA CERTA'!#REF!</f>
        <v>#REF!</v>
      </c>
      <c r="C274" s="131" t="e">
        <f>'HORA CERTA'!#REF!</f>
        <v>#REF!</v>
      </c>
      <c r="D274" s="129" t="e">
        <f t="shared" si="217"/>
        <v>#REF!</v>
      </c>
      <c r="E274" s="131" t="e">
        <f>'HORA CERTA'!#REF!</f>
        <v>#REF!</v>
      </c>
      <c r="F274" s="129" t="e">
        <f t="shared" si="218"/>
        <v>#REF!</v>
      </c>
      <c r="G274" s="131" t="e">
        <f>'HORA CERTA'!#REF!</f>
        <v>#REF!</v>
      </c>
      <c r="H274" s="129" t="e">
        <f t="shared" si="219"/>
        <v>#REF!</v>
      </c>
      <c r="I274" s="131" t="e">
        <f>'HORA CERTA'!#REF!</f>
        <v>#REF!</v>
      </c>
      <c r="J274" s="129" t="e">
        <f t="shared" si="220"/>
        <v>#REF!</v>
      </c>
      <c r="K274" s="131" t="e">
        <f>'HORA CERTA'!#REF!</f>
        <v>#REF!</v>
      </c>
      <c r="L274" s="129" t="e">
        <f t="shared" si="221"/>
        <v>#REF!</v>
      </c>
      <c r="M274" s="131" t="e">
        <f>'HORA CERTA'!#REF!</f>
        <v>#REF!</v>
      </c>
      <c r="N274" s="129" t="e">
        <f t="shared" si="222"/>
        <v>#REF!</v>
      </c>
      <c r="O274" s="132" t="e">
        <f t="shared" si="223"/>
        <v>#REF!</v>
      </c>
      <c r="P274" s="130" t="e">
        <f t="shared" si="224"/>
        <v>#REF!</v>
      </c>
      <c r="Q274" s="131" t="e">
        <f t="shared" si="225"/>
        <v>#REF!</v>
      </c>
    </row>
    <row r="275" spans="1:17" ht="15.75" thickBot="1" x14ac:dyDescent="0.3">
      <c r="A275" s="133" t="s">
        <v>118</v>
      </c>
      <c r="B275" s="85" t="e">
        <f>'HORA CERTA'!#REF!</f>
        <v>#REF!</v>
      </c>
      <c r="C275" s="134" t="e">
        <f>'HORA CERTA'!#REF!</f>
        <v>#REF!</v>
      </c>
      <c r="D275" s="125" t="e">
        <f t="shared" si="217"/>
        <v>#REF!</v>
      </c>
      <c r="E275" s="134" t="e">
        <f>'HORA CERTA'!#REF!</f>
        <v>#REF!</v>
      </c>
      <c r="F275" s="125" t="e">
        <f t="shared" si="218"/>
        <v>#REF!</v>
      </c>
      <c r="G275" s="134" t="e">
        <f>'HORA CERTA'!#REF!</f>
        <v>#REF!</v>
      </c>
      <c r="H275" s="125" t="e">
        <f t="shared" si="219"/>
        <v>#REF!</v>
      </c>
      <c r="I275" s="134" t="e">
        <f>'HORA CERTA'!#REF!</f>
        <v>#REF!</v>
      </c>
      <c r="J275" s="125" t="e">
        <f t="shared" si="220"/>
        <v>#REF!</v>
      </c>
      <c r="K275" s="134" t="e">
        <f>'HORA CERTA'!#REF!</f>
        <v>#REF!</v>
      </c>
      <c r="L275" s="125" t="e">
        <f t="shared" si="221"/>
        <v>#REF!</v>
      </c>
      <c r="M275" s="134" t="e">
        <f>'HORA CERTA'!#REF!</f>
        <v>#REF!</v>
      </c>
      <c r="N275" s="125" t="e">
        <f t="shared" si="222"/>
        <v>#REF!</v>
      </c>
      <c r="O275" s="135" t="e">
        <f t="shared" si="223"/>
        <v>#REF!</v>
      </c>
      <c r="P275" s="126" t="e">
        <f t="shared" si="224"/>
        <v>#REF!</v>
      </c>
      <c r="Q275" s="134" t="e">
        <f t="shared" si="225"/>
        <v>#REF!</v>
      </c>
    </row>
    <row r="276" spans="1:17" ht="15.75" thickBot="1" x14ac:dyDescent="0.3">
      <c r="A276" s="35" t="s">
        <v>7</v>
      </c>
      <c r="B276" s="36" t="e">
        <f>SUM(B264:B275)</f>
        <v>#REF!</v>
      </c>
      <c r="C276" s="37" t="e">
        <f>SUM(C264:C275)</f>
        <v>#REF!</v>
      </c>
      <c r="D276" s="38" t="e">
        <f t="shared" si="217"/>
        <v>#REF!</v>
      </c>
      <c r="E276" s="37" t="e">
        <f>SUM(E264:E275)</f>
        <v>#REF!</v>
      </c>
      <c r="F276" s="38" t="e">
        <f t="shared" si="218"/>
        <v>#REF!</v>
      </c>
      <c r="G276" s="37" t="e">
        <f>SUM(G264:G275)</f>
        <v>#REF!</v>
      </c>
      <c r="H276" s="38" t="e">
        <f t="shared" si="219"/>
        <v>#REF!</v>
      </c>
      <c r="I276" s="37" t="e">
        <f>SUM(I264:I275)</f>
        <v>#REF!</v>
      </c>
      <c r="J276" s="38" t="e">
        <f t="shared" si="220"/>
        <v>#REF!</v>
      </c>
      <c r="K276" s="37" t="e">
        <f t="shared" ref="K276" si="226">SUM(K264:K275)</f>
        <v>#REF!</v>
      </c>
      <c r="L276" s="38" t="e">
        <f t="shared" si="221"/>
        <v>#REF!</v>
      </c>
      <c r="M276" s="37" t="e">
        <f t="shared" ref="M276" si="227">SUM(M264:M275)</f>
        <v>#REF!</v>
      </c>
      <c r="N276" s="38" t="e">
        <f t="shared" si="222"/>
        <v>#REF!</v>
      </c>
      <c r="O276" s="136" t="e">
        <f t="shared" si="223"/>
        <v>#REF!</v>
      </c>
      <c r="P276" s="137" t="e">
        <f t="shared" si="224"/>
        <v>#REF!</v>
      </c>
      <c r="Q276" s="37" t="e">
        <f t="shared" si="225"/>
        <v>#REF!</v>
      </c>
    </row>
    <row r="278" spans="1:17" ht="15.75" x14ac:dyDescent="0.25">
      <c r="A278" s="1000" t="s">
        <v>257</v>
      </c>
      <c r="B278" s="1001"/>
      <c r="C278" s="1001"/>
      <c r="D278" s="1001"/>
      <c r="E278" s="1001"/>
      <c r="F278" s="1001"/>
      <c r="G278" s="1001"/>
      <c r="H278" s="1001"/>
      <c r="I278" s="1001"/>
      <c r="J278" s="1001"/>
      <c r="K278" s="1001"/>
      <c r="L278" s="1001"/>
      <c r="M278" s="1001"/>
      <c r="N278" s="1001"/>
      <c r="O278" s="1001"/>
      <c r="P278" s="1001"/>
      <c r="Q278" s="1001"/>
    </row>
    <row r="279" spans="1:17" ht="36.75" thickBot="1" x14ac:dyDescent="0.3">
      <c r="A279" s="74" t="s">
        <v>14</v>
      </c>
      <c r="B279" s="90" t="s">
        <v>165</v>
      </c>
      <c r="C279" s="207" t="s">
        <v>2</v>
      </c>
      <c r="D279" s="208" t="s">
        <v>1</v>
      </c>
      <c r="E279" s="207" t="s">
        <v>3</v>
      </c>
      <c r="F279" s="208" t="s">
        <v>1</v>
      </c>
      <c r="G279" s="207" t="s">
        <v>4</v>
      </c>
      <c r="H279" s="208" t="s">
        <v>1</v>
      </c>
      <c r="I279" s="207" t="s">
        <v>5</v>
      </c>
      <c r="J279" s="208" t="s">
        <v>1</v>
      </c>
      <c r="K279" s="209" t="s">
        <v>190</v>
      </c>
      <c r="L279" s="210" t="s">
        <v>1</v>
      </c>
      <c r="M279" s="209" t="s">
        <v>191</v>
      </c>
      <c r="N279" s="210" t="s">
        <v>1</v>
      </c>
      <c r="O279" s="237" t="s">
        <v>193</v>
      </c>
      <c r="P279" s="238" t="s">
        <v>192</v>
      </c>
      <c r="Q279" s="209" t="s">
        <v>6</v>
      </c>
    </row>
    <row r="280" spans="1:17" ht="15.75" thickTop="1" x14ac:dyDescent="0.25">
      <c r="A280" s="8" t="s">
        <v>175</v>
      </c>
      <c r="B280" s="9">
        <f>' UPA'!B9</f>
        <v>40</v>
      </c>
      <c r="C280" s="91">
        <f>' UPA'!C9</f>
        <v>0</v>
      </c>
      <c r="D280" s="18">
        <f t="shared" ref="D280:D285" si="228">C280/$B280</f>
        <v>0</v>
      </c>
      <c r="E280" s="91" t="e">
        <f>' UPA'!#REF!</f>
        <v>#REF!</v>
      </c>
      <c r="F280" s="18" t="e">
        <f>E280/$B280</f>
        <v>#REF!</v>
      </c>
      <c r="G280" s="91" t="e">
        <f>' UPA'!#REF!</f>
        <v>#REF!</v>
      </c>
      <c r="H280" s="18" t="e">
        <f t="shared" ref="H280:H285" si="229">G280/$B280</f>
        <v>#REF!</v>
      </c>
      <c r="I280" s="91" t="e">
        <f>' UPA'!#REF!</f>
        <v>#REF!</v>
      </c>
      <c r="J280" s="18" t="e">
        <f t="shared" ref="J280:J285" si="230">I280/$B280</f>
        <v>#REF!</v>
      </c>
      <c r="K280" s="91" t="e">
        <f>' UPA'!#REF!</f>
        <v>#REF!</v>
      </c>
      <c r="L280" s="18" t="e">
        <f t="shared" ref="L280:L285" si="231">K280/$B280</f>
        <v>#REF!</v>
      </c>
      <c r="M280" s="91" t="e">
        <f>' UPA'!#REF!</f>
        <v>#REF!</v>
      </c>
      <c r="N280" s="18" t="e">
        <f t="shared" ref="N280:N285" si="232">M280/$B280</f>
        <v>#REF!</v>
      </c>
      <c r="O280" s="227" t="e">
        <f t="shared" ref="O280:O285" si="233">SUM(I280,K280,M280)</f>
        <v>#REF!</v>
      </c>
      <c r="P280" s="102" t="e">
        <f t="shared" ref="P280:P285" si="234">O280/($B280*3)</f>
        <v>#REF!</v>
      </c>
      <c r="Q280" s="230" t="e">
        <f t="shared" ref="Q280:Q285" si="235">SUM(C280,E280,G280,I280,K280,M280)</f>
        <v>#REF!</v>
      </c>
    </row>
    <row r="281" spans="1:17" x14ac:dyDescent="0.25">
      <c r="A281" s="8" t="s">
        <v>174</v>
      </c>
      <c r="B281" s="73">
        <f>' UPA'!B10</f>
        <v>1</v>
      </c>
      <c r="C281" s="92">
        <f>' UPA'!C10</f>
        <v>0</v>
      </c>
      <c r="D281" s="103">
        <f t="shared" si="228"/>
        <v>0</v>
      </c>
      <c r="E281" s="92" t="e">
        <f>' UPA'!#REF!</f>
        <v>#REF!</v>
      </c>
      <c r="F281" s="103" t="e">
        <f>E281/$B281</f>
        <v>#REF!</v>
      </c>
      <c r="G281" s="92" t="e">
        <f>' UPA'!#REF!</f>
        <v>#REF!</v>
      </c>
      <c r="H281" s="103" t="e">
        <f t="shared" si="229"/>
        <v>#REF!</v>
      </c>
      <c r="I281" s="92" t="e">
        <f>' UPA'!#REF!</f>
        <v>#REF!</v>
      </c>
      <c r="J281" s="103" t="e">
        <f t="shared" si="230"/>
        <v>#REF!</v>
      </c>
      <c r="K281" s="92" t="e">
        <f>' UPA'!#REF!</f>
        <v>#REF!</v>
      </c>
      <c r="L281" s="103" t="e">
        <f t="shared" si="231"/>
        <v>#REF!</v>
      </c>
      <c r="M281" s="92" t="e">
        <f>' UPA'!#REF!</f>
        <v>#REF!</v>
      </c>
      <c r="N281" s="103" t="e">
        <f t="shared" si="232"/>
        <v>#REF!</v>
      </c>
      <c r="O281" s="239" t="e">
        <f t="shared" si="233"/>
        <v>#REF!</v>
      </c>
      <c r="P281" s="104" t="e">
        <f t="shared" si="234"/>
        <v>#REF!</v>
      </c>
      <c r="Q281" s="229" t="e">
        <f t="shared" si="235"/>
        <v>#REF!</v>
      </c>
    </row>
    <row r="282" spans="1:17" x14ac:dyDescent="0.25">
      <c r="A282" s="138" t="s">
        <v>176</v>
      </c>
      <c r="B282" s="78">
        <f>' UPA'!B11</f>
        <v>14</v>
      </c>
      <c r="C282" s="92">
        <f>' UPA'!C11</f>
        <v>0</v>
      </c>
      <c r="D282" s="103">
        <f t="shared" si="228"/>
        <v>0</v>
      </c>
      <c r="E282" s="92" t="e">
        <f>' UPA'!#REF!</f>
        <v>#REF!</v>
      </c>
      <c r="F282" s="103" t="e">
        <f>E282/$B282</f>
        <v>#REF!</v>
      </c>
      <c r="G282" s="92" t="e">
        <f>' UPA'!#REF!</f>
        <v>#REF!</v>
      </c>
      <c r="H282" s="103" t="e">
        <f t="shared" si="229"/>
        <v>#REF!</v>
      </c>
      <c r="I282" s="92" t="e">
        <f>' UPA'!#REF!</f>
        <v>#REF!</v>
      </c>
      <c r="J282" s="103" t="e">
        <f t="shared" si="230"/>
        <v>#REF!</v>
      </c>
      <c r="K282" s="92" t="e">
        <f>' UPA'!#REF!</f>
        <v>#REF!</v>
      </c>
      <c r="L282" s="103" t="e">
        <f t="shared" si="231"/>
        <v>#REF!</v>
      </c>
      <c r="M282" s="92" t="e">
        <f>' UPA'!#REF!</f>
        <v>#REF!</v>
      </c>
      <c r="N282" s="103" t="e">
        <f t="shared" si="232"/>
        <v>#REF!</v>
      </c>
      <c r="O282" s="239" t="e">
        <f t="shared" si="233"/>
        <v>#REF!</v>
      </c>
      <c r="P282" s="104" t="e">
        <f t="shared" si="234"/>
        <v>#REF!</v>
      </c>
      <c r="Q282" s="229" t="e">
        <f t="shared" si="235"/>
        <v>#REF!</v>
      </c>
    </row>
    <row r="283" spans="1:17" x14ac:dyDescent="0.25">
      <c r="A283" s="77" t="s">
        <v>177</v>
      </c>
      <c r="B283" s="73">
        <f>' UPA'!B12</f>
        <v>28</v>
      </c>
      <c r="C283" s="92">
        <f>' UPA'!C12</f>
        <v>0</v>
      </c>
      <c r="D283" s="103">
        <f>C283/$B283</f>
        <v>0</v>
      </c>
      <c r="E283" s="92" t="e">
        <f>' UPA'!#REF!</f>
        <v>#REF!</v>
      </c>
      <c r="F283" s="103" t="e">
        <f>E283/$B283</f>
        <v>#REF!</v>
      </c>
      <c r="G283" s="92" t="e">
        <f>' UPA'!#REF!</f>
        <v>#REF!</v>
      </c>
      <c r="H283" s="103" t="e">
        <f t="shared" si="229"/>
        <v>#REF!</v>
      </c>
      <c r="I283" s="92" t="e">
        <f>' UPA'!#REF!</f>
        <v>#REF!</v>
      </c>
      <c r="J283" s="103" t="e">
        <f t="shared" si="230"/>
        <v>#REF!</v>
      </c>
      <c r="K283" s="92" t="e">
        <f>' UPA'!#REF!</f>
        <v>#REF!</v>
      </c>
      <c r="L283" s="103" t="e">
        <f t="shared" si="231"/>
        <v>#REF!</v>
      </c>
      <c r="M283" s="92" t="e">
        <f>' UPA'!#REF!</f>
        <v>#REF!</v>
      </c>
      <c r="N283" s="103" t="e">
        <f t="shared" si="232"/>
        <v>#REF!</v>
      </c>
      <c r="O283" s="239" t="e">
        <f t="shared" si="233"/>
        <v>#REF!</v>
      </c>
      <c r="P283" s="104" t="e">
        <f t="shared" si="234"/>
        <v>#REF!</v>
      </c>
      <c r="Q283" s="229" t="e">
        <f t="shared" si="235"/>
        <v>#REF!</v>
      </c>
    </row>
    <row r="284" spans="1:17" ht="15.75" thickBot="1" x14ac:dyDescent="0.3">
      <c r="A284" s="96" t="s">
        <v>178</v>
      </c>
      <c r="B284" s="80">
        <f>' UPA'!B13</f>
        <v>1</v>
      </c>
      <c r="C284" s="97">
        <f>' UPA'!C13</f>
        <v>0</v>
      </c>
      <c r="D284" s="107">
        <f>C284/$B284</f>
        <v>0</v>
      </c>
      <c r="E284" s="97" t="e">
        <f>' UPA'!#REF!</f>
        <v>#REF!</v>
      </c>
      <c r="F284" s="107" t="e">
        <f>E284/$B284</f>
        <v>#REF!</v>
      </c>
      <c r="G284" s="97" t="e">
        <f>' UPA'!#REF!</f>
        <v>#REF!</v>
      </c>
      <c r="H284" s="107" t="e">
        <f t="shared" si="229"/>
        <v>#REF!</v>
      </c>
      <c r="I284" s="97" t="e">
        <f>' UPA'!#REF!</f>
        <v>#REF!</v>
      </c>
      <c r="J284" s="107" t="e">
        <f t="shared" si="230"/>
        <v>#REF!</v>
      </c>
      <c r="K284" s="97" t="e">
        <f>' UPA'!#REF!</f>
        <v>#REF!</v>
      </c>
      <c r="L284" s="107" t="e">
        <f t="shared" si="231"/>
        <v>#REF!</v>
      </c>
      <c r="M284" s="97" t="e">
        <f>' UPA'!#REF!</f>
        <v>#REF!</v>
      </c>
      <c r="N284" s="107" t="e">
        <f t="shared" si="232"/>
        <v>#REF!</v>
      </c>
      <c r="O284" s="240" t="e">
        <f t="shared" si="233"/>
        <v>#REF!</v>
      </c>
      <c r="P284" s="108" t="e">
        <f t="shared" si="234"/>
        <v>#REF!</v>
      </c>
      <c r="Q284" s="231" t="e">
        <f t="shared" si="235"/>
        <v>#REF!</v>
      </c>
    </row>
    <row r="285" spans="1:17" ht="15.75" thickBot="1" x14ac:dyDescent="0.3">
      <c r="A285" s="5" t="s">
        <v>7</v>
      </c>
      <c r="B285" s="6">
        <f>SUM(B280:B284)</f>
        <v>84</v>
      </c>
      <c r="C285" s="7">
        <f>SUM(C280:C284)</f>
        <v>0</v>
      </c>
      <c r="D285" s="21">
        <f t="shared" si="228"/>
        <v>0</v>
      </c>
      <c r="E285" s="7" t="e">
        <f>SUM(E280:E284)</f>
        <v>#REF!</v>
      </c>
      <c r="F285" s="21" t="e">
        <f t="shared" ref="F285" si="236">E285/$B285</f>
        <v>#REF!</v>
      </c>
      <c r="G285" s="7" t="e">
        <f>SUM(G280:G284)</f>
        <v>#REF!</v>
      </c>
      <c r="H285" s="21" t="e">
        <f t="shared" si="229"/>
        <v>#REF!</v>
      </c>
      <c r="I285" s="7" t="e">
        <f>SUM(I280:I284)</f>
        <v>#REF!</v>
      </c>
      <c r="J285" s="21" t="e">
        <f t="shared" si="230"/>
        <v>#REF!</v>
      </c>
      <c r="K285" s="7" t="e">
        <f t="shared" ref="K285" si="237">SUM(K280:K284)</f>
        <v>#REF!</v>
      </c>
      <c r="L285" s="21" t="e">
        <f t="shared" si="231"/>
        <v>#REF!</v>
      </c>
      <c r="M285" s="7" t="e">
        <f t="shared" ref="M285" si="238">SUM(M280:M284)</f>
        <v>#REF!</v>
      </c>
      <c r="N285" s="21" t="e">
        <f t="shared" si="232"/>
        <v>#REF!</v>
      </c>
      <c r="O285" s="71" t="e">
        <f t="shared" si="233"/>
        <v>#REF!</v>
      </c>
      <c r="P285" s="72" t="e">
        <f t="shared" si="234"/>
        <v>#REF!</v>
      </c>
      <c r="Q285" s="7" t="e">
        <f t="shared" si="235"/>
        <v>#REF!</v>
      </c>
    </row>
    <row r="287" spans="1:17" ht="15.75" x14ac:dyDescent="0.25">
      <c r="A287" s="1000" t="s">
        <v>299</v>
      </c>
      <c r="B287" s="1001"/>
      <c r="C287" s="1001"/>
      <c r="D287" s="1001"/>
      <c r="E287" s="1001"/>
      <c r="F287" s="1001"/>
      <c r="G287" s="1001"/>
      <c r="H287" s="1001"/>
      <c r="I287" s="1001"/>
      <c r="J287" s="1001"/>
      <c r="K287" s="1001"/>
      <c r="L287" s="1001"/>
      <c r="M287" s="1001"/>
      <c r="N287" s="1001"/>
      <c r="O287" s="1001"/>
      <c r="P287" s="1001"/>
      <c r="Q287" s="1001"/>
    </row>
    <row r="288" spans="1:17" ht="36.75" thickBot="1" x14ac:dyDescent="0.3">
      <c r="A288" s="74" t="s">
        <v>14</v>
      </c>
      <c r="B288" s="139" t="s">
        <v>15</v>
      </c>
      <c r="C288" s="207" t="s">
        <v>2</v>
      </c>
      <c r="D288" s="208" t="s">
        <v>1</v>
      </c>
      <c r="E288" s="207" t="s">
        <v>3</v>
      </c>
      <c r="F288" s="208" t="s">
        <v>1</v>
      </c>
      <c r="G288" s="207" t="s">
        <v>4</v>
      </c>
      <c r="H288" s="208" t="s">
        <v>1</v>
      </c>
      <c r="I288" s="207" t="s">
        <v>5</v>
      </c>
      <c r="J288" s="208" t="s">
        <v>1</v>
      </c>
      <c r="K288" s="209" t="s">
        <v>190</v>
      </c>
      <c r="L288" s="210" t="s">
        <v>1</v>
      </c>
      <c r="M288" s="209" t="s">
        <v>191</v>
      </c>
      <c r="N288" s="210" t="s">
        <v>1</v>
      </c>
      <c r="O288" s="237" t="s">
        <v>193</v>
      </c>
      <c r="P288" s="238" t="s">
        <v>192</v>
      </c>
      <c r="Q288" s="209" t="s">
        <v>6</v>
      </c>
    </row>
    <row r="289" spans="1:17" ht="15.75" thickTop="1" x14ac:dyDescent="0.25">
      <c r="A289" s="8" t="s">
        <v>182</v>
      </c>
      <c r="B289" s="9">
        <f>'AMA JD BRASIL'!B15</f>
        <v>20</v>
      </c>
      <c r="C289" s="91">
        <f>'AMA JD BRASIL'!C15</f>
        <v>17</v>
      </c>
      <c r="D289" s="18">
        <f t="shared" ref="D289:D291" si="239">C289/$B289</f>
        <v>0.85</v>
      </c>
      <c r="E289" s="91">
        <f>'AMA JD BRASIL'!E15</f>
        <v>0</v>
      </c>
      <c r="F289" s="18">
        <f t="shared" ref="F289:F291" si="240">E289/$B289</f>
        <v>0</v>
      </c>
      <c r="G289" s="91">
        <f>'AMA JD BRASIL'!G15</f>
        <v>0</v>
      </c>
      <c r="H289" s="18">
        <f t="shared" ref="H289:H291" si="241">G289/$B289</f>
        <v>0</v>
      </c>
      <c r="I289" s="91">
        <f>'AMA JD BRASIL'!K15</f>
        <v>0</v>
      </c>
      <c r="J289" s="18">
        <f t="shared" ref="J289:J291" si="242">I289/$B289</f>
        <v>0</v>
      </c>
      <c r="K289" s="91">
        <f>'AMA JD BRASIL'!M15</f>
        <v>0</v>
      </c>
      <c r="L289" s="18">
        <f t="shared" ref="L289:L291" si="243">K289/$B289</f>
        <v>0</v>
      </c>
      <c r="M289" s="91">
        <f>'AMA JD BRASIL'!O15</f>
        <v>0</v>
      </c>
      <c r="N289" s="18">
        <f t="shared" ref="N289:N291" si="244">M289/$B289</f>
        <v>0</v>
      </c>
      <c r="O289" s="227">
        <f>SUM(I289,K289,M289)</f>
        <v>0</v>
      </c>
      <c r="P289" s="102">
        <f>O289/($B289*3)</f>
        <v>0</v>
      </c>
      <c r="Q289" s="230">
        <f>SUM(C289,E289,G289,I289,K289,M289)</f>
        <v>17</v>
      </c>
    </row>
    <row r="290" spans="1:17" ht="15.75" thickBot="1" x14ac:dyDescent="0.3">
      <c r="A290" s="96" t="s">
        <v>177</v>
      </c>
      <c r="B290" s="80">
        <f>'AMA JD BRASIL'!B16</f>
        <v>12</v>
      </c>
      <c r="C290" s="97">
        <f>'AMA JD BRASIL'!C16</f>
        <v>4</v>
      </c>
      <c r="D290" s="107">
        <f t="shared" si="239"/>
        <v>0.33333333333333331</v>
      </c>
      <c r="E290" s="97">
        <f>'AMA JD BRASIL'!E16</f>
        <v>0</v>
      </c>
      <c r="F290" s="107">
        <f t="shared" si="240"/>
        <v>0</v>
      </c>
      <c r="G290" s="97">
        <f>'AMA JD BRASIL'!G16</f>
        <v>0</v>
      </c>
      <c r="H290" s="107">
        <f t="shared" si="241"/>
        <v>0</v>
      </c>
      <c r="I290" s="97">
        <f>'AMA JD BRASIL'!K16</f>
        <v>0</v>
      </c>
      <c r="J290" s="107">
        <f t="shared" si="242"/>
        <v>0</v>
      </c>
      <c r="K290" s="97">
        <f>'AMA JD BRASIL'!M16</f>
        <v>0</v>
      </c>
      <c r="L290" s="107">
        <f t="shared" si="243"/>
        <v>0</v>
      </c>
      <c r="M290" s="97">
        <f>'AMA JD BRASIL'!O16</f>
        <v>0</v>
      </c>
      <c r="N290" s="107">
        <f t="shared" si="244"/>
        <v>0</v>
      </c>
      <c r="O290" s="240">
        <f>SUM(I290,K290,M290)</f>
        <v>0</v>
      </c>
      <c r="P290" s="108">
        <f>O290/($B290*3)</f>
        <v>0</v>
      </c>
      <c r="Q290" s="231">
        <f>SUM(C290,E290,G290,I290,K290,M290)</f>
        <v>4</v>
      </c>
    </row>
    <row r="291" spans="1:17" ht="15.75" thickBot="1" x14ac:dyDescent="0.3">
      <c r="A291" s="5" t="s">
        <v>7</v>
      </c>
      <c r="B291" s="6">
        <f>SUM(B289:B290)</f>
        <v>32</v>
      </c>
      <c r="C291" s="7">
        <f>SUM(C289:C290)</f>
        <v>21</v>
      </c>
      <c r="D291" s="21">
        <f t="shared" si="239"/>
        <v>0.65625</v>
      </c>
      <c r="E291" s="7">
        <f>SUM(E289:E290)</f>
        <v>0</v>
      </c>
      <c r="F291" s="21">
        <f t="shared" si="240"/>
        <v>0</v>
      </c>
      <c r="G291" s="7">
        <f>SUM(G289:G290)</f>
        <v>0</v>
      </c>
      <c r="H291" s="21">
        <f t="shared" si="241"/>
        <v>0</v>
      </c>
      <c r="I291" s="7">
        <f>SUM(I289:I290)</f>
        <v>0</v>
      </c>
      <c r="J291" s="21">
        <f t="shared" si="242"/>
        <v>0</v>
      </c>
      <c r="K291" s="7">
        <f t="shared" ref="K291" si="245">SUM(K289:K290)</f>
        <v>0</v>
      </c>
      <c r="L291" s="21">
        <f t="shared" si="243"/>
        <v>0</v>
      </c>
      <c r="M291" s="7">
        <f t="shared" ref="M291" si="246">SUM(M289:M290)</f>
        <v>0</v>
      </c>
      <c r="N291" s="21">
        <f t="shared" si="244"/>
        <v>0</v>
      </c>
      <c r="O291" s="71">
        <f>SUM(I291,K291,M291)</f>
        <v>0</v>
      </c>
      <c r="P291" s="72">
        <f>O291/($B291*3)</f>
        <v>0</v>
      </c>
      <c r="Q291" s="7">
        <f>SUM(C291,E291,G291,I291,K291,M291)</f>
        <v>21</v>
      </c>
    </row>
    <row r="293" spans="1:17" ht="15.75" x14ac:dyDescent="0.25">
      <c r="A293" s="1000" t="s">
        <v>300</v>
      </c>
      <c r="B293" s="1001"/>
      <c r="C293" s="1001"/>
      <c r="D293" s="1001"/>
      <c r="E293" s="1001"/>
      <c r="F293" s="1001"/>
      <c r="G293" s="1001"/>
      <c r="H293" s="1001"/>
      <c r="I293" s="1001"/>
      <c r="J293" s="1001"/>
      <c r="K293" s="1001"/>
      <c r="L293" s="1001"/>
      <c r="M293" s="1001"/>
      <c r="N293" s="1001"/>
      <c r="O293" s="1001"/>
      <c r="P293" s="1001"/>
      <c r="Q293" s="1001"/>
    </row>
    <row r="294" spans="1:17" ht="36.75" thickBot="1" x14ac:dyDescent="0.3">
      <c r="A294" s="74" t="s">
        <v>14</v>
      </c>
      <c r="B294" s="139" t="s">
        <v>15</v>
      </c>
      <c r="C294" s="207" t="s">
        <v>2</v>
      </c>
      <c r="D294" s="208" t="s">
        <v>1</v>
      </c>
      <c r="E294" s="207" t="s">
        <v>3</v>
      </c>
      <c r="F294" s="208" t="s">
        <v>1</v>
      </c>
      <c r="G294" s="207" t="s">
        <v>4</v>
      </c>
      <c r="H294" s="208" t="s">
        <v>1</v>
      </c>
      <c r="I294" s="207" t="s">
        <v>5</v>
      </c>
      <c r="J294" s="208" t="s">
        <v>1</v>
      </c>
      <c r="K294" s="209" t="s">
        <v>190</v>
      </c>
      <c r="L294" s="210" t="s">
        <v>1</v>
      </c>
      <c r="M294" s="209" t="s">
        <v>191</v>
      </c>
      <c r="N294" s="210" t="s">
        <v>1</v>
      </c>
      <c r="O294" s="237" t="s">
        <v>193</v>
      </c>
      <c r="P294" s="238" t="s">
        <v>192</v>
      </c>
      <c r="Q294" s="209" t="s">
        <v>6</v>
      </c>
    </row>
    <row r="295" spans="1:17" ht="15.75" thickTop="1" x14ac:dyDescent="0.25">
      <c r="A295" s="8" t="s">
        <v>182</v>
      </c>
      <c r="B295" s="9">
        <f>'AMA VL QUILHERME'!B7</f>
        <v>18</v>
      </c>
      <c r="C295" s="91">
        <f>'AMA VL QUILHERME'!C7</f>
        <v>13</v>
      </c>
      <c r="D295" s="18">
        <f t="shared" ref="D295:D297" si="247">C295/$B295</f>
        <v>0.72222222222222221</v>
      </c>
      <c r="E295" s="91">
        <f>'AMA VL QUILHERME'!E7</f>
        <v>0</v>
      </c>
      <c r="F295" s="18">
        <f t="shared" ref="F295:F297" si="248">E295/$B295</f>
        <v>0</v>
      </c>
      <c r="G295" s="91">
        <f>'AMA VL QUILHERME'!G7</f>
        <v>0</v>
      </c>
      <c r="H295" s="18">
        <f t="shared" ref="H295:H297" si="249">G295/$B295</f>
        <v>0</v>
      </c>
      <c r="I295" s="91">
        <f>'AMA VL QUILHERME'!K7</f>
        <v>0</v>
      </c>
      <c r="J295" s="18">
        <f t="shared" ref="J295:J297" si="250">I295/$B295</f>
        <v>0</v>
      </c>
      <c r="K295" s="91">
        <f>'AMA VL QUILHERME'!M7</f>
        <v>0</v>
      </c>
      <c r="L295" s="18">
        <f t="shared" ref="L295:L297" si="251">K295/$B295</f>
        <v>0</v>
      </c>
      <c r="M295" s="91">
        <f>'AMA VL QUILHERME'!O7</f>
        <v>0</v>
      </c>
      <c r="N295" s="18">
        <f t="shared" ref="N295:N297" si="252">M295/$B295</f>
        <v>0</v>
      </c>
      <c r="O295" s="227">
        <f>SUM(I295,K295,M295)</f>
        <v>0</v>
      </c>
      <c r="P295" s="102">
        <f>O295/($B295*3)</f>
        <v>0</v>
      </c>
      <c r="Q295" s="230">
        <f>SUM(C295,E295,G295,I295,K295,M295)</f>
        <v>13</v>
      </c>
    </row>
    <row r="296" spans="1:17" ht="15.75" thickBot="1" x14ac:dyDescent="0.3">
      <c r="A296" s="96" t="s">
        <v>177</v>
      </c>
      <c r="B296" s="80">
        <f>'AMA VL QUILHERME'!B8</f>
        <v>12</v>
      </c>
      <c r="C296" s="97">
        <f>'AMA VL QUILHERME'!C8</f>
        <v>6</v>
      </c>
      <c r="D296" s="107">
        <f t="shared" si="247"/>
        <v>0.5</v>
      </c>
      <c r="E296" s="97">
        <f>'AMA VL QUILHERME'!E8</f>
        <v>0</v>
      </c>
      <c r="F296" s="107">
        <f t="shared" si="248"/>
        <v>0</v>
      </c>
      <c r="G296" s="97">
        <f>'AMA VL QUILHERME'!G8</f>
        <v>0</v>
      </c>
      <c r="H296" s="107">
        <f t="shared" si="249"/>
        <v>0</v>
      </c>
      <c r="I296" s="97">
        <f>'AMA VL QUILHERME'!K8</f>
        <v>0</v>
      </c>
      <c r="J296" s="107">
        <f t="shared" si="250"/>
        <v>0</v>
      </c>
      <c r="K296" s="97">
        <f>'AMA VL QUILHERME'!M8</f>
        <v>0</v>
      </c>
      <c r="L296" s="107">
        <f t="shared" si="251"/>
        <v>0</v>
      </c>
      <c r="M296" s="97">
        <f>'AMA VL QUILHERME'!O8</f>
        <v>0</v>
      </c>
      <c r="N296" s="107">
        <f t="shared" si="252"/>
        <v>0</v>
      </c>
      <c r="O296" s="240">
        <f>SUM(I296,K296,M296)</f>
        <v>0</v>
      </c>
      <c r="P296" s="108">
        <f>O296/($B296*3)</f>
        <v>0</v>
      </c>
      <c r="Q296" s="231">
        <f>SUM(C296,E296,G296,I296,K296,M296)</f>
        <v>6</v>
      </c>
    </row>
    <row r="297" spans="1:17" ht="15.75" thickBot="1" x14ac:dyDescent="0.3">
      <c r="A297" s="5" t="s">
        <v>7</v>
      </c>
      <c r="B297" s="6">
        <f>SUM(B295:B296)</f>
        <v>30</v>
      </c>
      <c r="C297" s="7">
        <f>SUM(C295:C296)</f>
        <v>19</v>
      </c>
      <c r="D297" s="21">
        <f t="shared" si="247"/>
        <v>0.6333333333333333</v>
      </c>
      <c r="E297" s="7">
        <f>SUM(E295:E296)</f>
        <v>0</v>
      </c>
      <c r="F297" s="21">
        <f t="shared" si="248"/>
        <v>0</v>
      </c>
      <c r="G297" s="7">
        <f>SUM(G295:G296)</f>
        <v>0</v>
      </c>
      <c r="H297" s="21">
        <f t="shared" si="249"/>
        <v>0</v>
      </c>
      <c r="I297" s="7">
        <f>SUM(I295:I296)</f>
        <v>0</v>
      </c>
      <c r="J297" s="21">
        <f t="shared" si="250"/>
        <v>0</v>
      </c>
      <c r="K297" s="7">
        <f t="shared" ref="K297" si="253">SUM(K295:K296)</f>
        <v>0</v>
      </c>
      <c r="L297" s="21">
        <f t="shared" si="251"/>
        <v>0</v>
      </c>
      <c r="M297" s="7">
        <f t="shared" ref="M297" si="254">SUM(M295:M296)</f>
        <v>0</v>
      </c>
      <c r="N297" s="21">
        <f t="shared" si="252"/>
        <v>0</v>
      </c>
      <c r="O297" s="71">
        <f>SUM(I297,K297,M297)</f>
        <v>0</v>
      </c>
      <c r="P297" s="72">
        <f>O297/($B297*3)</f>
        <v>0</v>
      </c>
      <c r="Q297" s="7">
        <f>SUM(C297,E297,G297,I297,K297,M297)</f>
        <v>19</v>
      </c>
    </row>
    <row r="299" spans="1:17" ht="15.75" x14ac:dyDescent="0.25">
      <c r="A299" s="1000" t="s">
        <v>301</v>
      </c>
      <c r="B299" s="1001"/>
      <c r="C299" s="1001"/>
      <c r="D299" s="1001"/>
      <c r="E299" s="1001"/>
      <c r="F299" s="1001"/>
      <c r="G299" s="1001"/>
      <c r="H299" s="1001"/>
      <c r="I299" s="1001"/>
      <c r="J299" s="1001"/>
      <c r="K299" s="1001"/>
      <c r="L299" s="1001"/>
      <c r="M299" s="1001"/>
      <c r="N299" s="1001"/>
      <c r="O299" s="1001"/>
      <c r="P299" s="1001"/>
      <c r="Q299" s="1001"/>
    </row>
    <row r="300" spans="1:17" ht="36.75" thickBot="1" x14ac:dyDescent="0.3">
      <c r="A300" s="74" t="s">
        <v>14</v>
      </c>
      <c r="B300" s="139" t="s">
        <v>15</v>
      </c>
      <c r="C300" s="207" t="s">
        <v>2</v>
      </c>
      <c r="D300" s="208" t="s">
        <v>1</v>
      </c>
      <c r="E300" s="207" t="s">
        <v>3</v>
      </c>
      <c r="F300" s="208" t="s">
        <v>1</v>
      </c>
      <c r="G300" s="207" t="s">
        <v>4</v>
      </c>
      <c r="H300" s="208" t="s">
        <v>1</v>
      </c>
      <c r="I300" s="207" t="s">
        <v>5</v>
      </c>
      <c r="J300" s="208" t="s">
        <v>1</v>
      </c>
      <c r="K300" s="209" t="s">
        <v>190</v>
      </c>
      <c r="L300" s="210" t="s">
        <v>1</v>
      </c>
      <c r="M300" s="209" t="s">
        <v>191</v>
      </c>
      <c r="N300" s="210" t="s">
        <v>1</v>
      </c>
      <c r="O300" s="237" t="s">
        <v>193</v>
      </c>
      <c r="P300" s="238" t="s">
        <v>192</v>
      </c>
      <c r="Q300" s="209" t="s">
        <v>6</v>
      </c>
    </row>
    <row r="301" spans="1:17" ht="15.75" thickTop="1" x14ac:dyDescent="0.25">
      <c r="A301" s="8" t="s">
        <v>182</v>
      </c>
      <c r="B301" s="9">
        <f>'AMA VL MEDEIROS'!B7</f>
        <v>18</v>
      </c>
      <c r="C301" s="91">
        <f>'AMA VL MEDEIROS'!C7</f>
        <v>16</v>
      </c>
      <c r="D301" s="18">
        <f t="shared" ref="D301:D303" si="255">C301/$B301</f>
        <v>0.88888888888888884</v>
      </c>
      <c r="E301" s="91">
        <f>'AMA VL MEDEIROS'!E7</f>
        <v>0</v>
      </c>
      <c r="F301" s="18">
        <f t="shared" ref="F301:F303" si="256">E301/$B301</f>
        <v>0</v>
      </c>
      <c r="G301" s="91">
        <f>'AMA VL MEDEIROS'!G7</f>
        <v>0</v>
      </c>
      <c r="H301" s="18">
        <f t="shared" ref="H301:H303" si="257">G301/$B301</f>
        <v>0</v>
      </c>
      <c r="I301" s="91">
        <f>'AMA VL MEDEIROS'!K7</f>
        <v>0</v>
      </c>
      <c r="J301" s="18">
        <f t="shared" ref="J301:J303" si="258">I301/$B301</f>
        <v>0</v>
      </c>
      <c r="K301" s="91">
        <f>'AMA VL MEDEIROS'!M7</f>
        <v>0</v>
      </c>
      <c r="L301" s="18">
        <f t="shared" ref="L301:L303" si="259">K301/$B301</f>
        <v>0</v>
      </c>
      <c r="M301" s="91">
        <f>'AMA VL MEDEIROS'!O7</f>
        <v>0</v>
      </c>
      <c r="N301" s="18">
        <f t="shared" ref="N301:N303" si="260">M301/$B301</f>
        <v>0</v>
      </c>
      <c r="O301" s="227">
        <f>SUM(I301,K301,M301)</f>
        <v>0</v>
      </c>
      <c r="P301" s="102">
        <f>O301/($B301*3)</f>
        <v>0</v>
      </c>
      <c r="Q301" s="230">
        <f>SUM(C301,E301,G301,I301,K301,M301)</f>
        <v>16</v>
      </c>
    </row>
    <row r="302" spans="1:17" ht="15.75" thickBot="1" x14ac:dyDescent="0.3">
      <c r="A302" s="96" t="s">
        <v>177</v>
      </c>
      <c r="B302" s="80">
        <f>'AMA VL MEDEIROS'!B8</f>
        <v>12</v>
      </c>
      <c r="C302" s="97">
        <f>'AMA VL MEDEIROS'!C8</f>
        <v>9</v>
      </c>
      <c r="D302" s="107">
        <f t="shared" si="255"/>
        <v>0.75</v>
      </c>
      <c r="E302" s="97">
        <f>'AMA VL MEDEIROS'!E8</f>
        <v>0</v>
      </c>
      <c r="F302" s="107">
        <f t="shared" si="256"/>
        <v>0</v>
      </c>
      <c r="G302" s="97">
        <f>'AMA VL MEDEIROS'!G8</f>
        <v>0</v>
      </c>
      <c r="H302" s="107">
        <f t="shared" si="257"/>
        <v>0</v>
      </c>
      <c r="I302" s="97">
        <f>'AMA VL MEDEIROS'!K8</f>
        <v>0</v>
      </c>
      <c r="J302" s="107">
        <f t="shared" si="258"/>
        <v>0</v>
      </c>
      <c r="K302" s="97">
        <f>'AMA VL MEDEIROS'!M8</f>
        <v>0</v>
      </c>
      <c r="L302" s="107">
        <f t="shared" si="259"/>
        <v>0</v>
      </c>
      <c r="M302" s="97">
        <f>'AMA VL MEDEIROS'!O8</f>
        <v>0</v>
      </c>
      <c r="N302" s="107">
        <f t="shared" si="260"/>
        <v>0</v>
      </c>
      <c r="O302" s="240">
        <f>SUM(I302,K302,M302)</f>
        <v>0</v>
      </c>
      <c r="P302" s="108">
        <f>O302/($B302*3)</f>
        <v>0</v>
      </c>
      <c r="Q302" s="231">
        <f>SUM(C302,E302,G302,I302,K302,M302)</f>
        <v>9</v>
      </c>
    </row>
    <row r="303" spans="1:17" ht="15.75" thickBot="1" x14ac:dyDescent="0.3">
      <c r="A303" s="5" t="s">
        <v>7</v>
      </c>
      <c r="B303" s="6">
        <f>SUM(B301:B302)</f>
        <v>30</v>
      </c>
      <c r="C303" s="7">
        <f>SUM(C301:C302)</f>
        <v>25</v>
      </c>
      <c r="D303" s="21">
        <f t="shared" si="255"/>
        <v>0.83333333333333337</v>
      </c>
      <c r="E303" s="7">
        <f>SUM(E301:E302)</f>
        <v>0</v>
      </c>
      <c r="F303" s="21">
        <f t="shared" si="256"/>
        <v>0</v>
      </c>
      <c r="G303" s="7">
        <f>SUM(G301:G302)</f>
        <v>0</v>
      </c>
      <c r="H303" s="21">
        <f t="shared" si="257"/>
        <v>0</v>
      </c>
      <c r="I303" s="7">
        <f>SUM(I301:I302)</f>
        <v>0</v>
      </c>
      <c r="J303" s="21">
        <f t="shared" si="258"/>
        <v>0</v>
      </c>
      <c r="K303" s="7">
        <f t="shared" ref="K303" si="261">SUM(K301:K302)</f>
        <v>0</v>
      </c>
      <c r="L303" s="21">
        <f t="shared" si="259"/>
        <v>0</v>
      </c>
      <c r="M303" s="7">
        <f t="shared" ref="M303" si="262">SUM(M301:M302)</f>
        <v>0</v>
      </c>
      <c r="N303" s="21">
        <f t="shared" si="260"/>
        <v>0</v>
      </c>
      <c r="O303" s="71">
        <f>SUM(I303,K303,M303)</f>
        <v>0</v>
      </c>
      <c r="P303" s="72">
        <f>O303/($B303*3)</f>
        <v>0</v>
      </c>
      <c r="Q303" s="7">
        <f>SUM(C303,E303,G303,I303,K303,M303)</f>
        <v>25</v>
      </c>
    </row>
  </sheetData>
  <sheetProtection sheet="1" objects="1" scenarios="1"/>
  <mergeCells count="27"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  <mergeCell ref="A139:Q139"/>
    <mergeCell ref="A151:Q151"/>
    <mergeCell ref="A163:Q163"/>
    <mergeCell ref="A174:Q174"/>
    <mergeCell ref="A191:Q191"/>
    <mergeCell ref="A74:Q74"/>
    <mergeCell ref="A86:Q86"/>
    <mergeCell ref="A101:Q101"/>
    <mergeCell ref="A116:Q116"/>
    <mergeCell ref="A130:Q130"/>
    <mergeCell ref="A4:Q4"/>
    <mergeCell ref="A20:Q20"/>
    <mergeCell ref="A47:Q47"/>
    <mergeCell ref="A61:Q61"/>
    <mergeCell ref="A1:K1"/>
    <mergeCell ref="A2:K2"/>
    <mergeCell ref="A36:Q36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81" customWidth="1"/>
    <col min="3" max="4" width="8.85546875" style="140"/>
    <col min="5" max="5" width="8" style="481" customWidth="1"/>
    <col min="6" max="6" width="8.140625" style="301" customWidth="1"/>
    <col min="7" max="7" width="8" style="481" customWidth="1"/>
    <col min="8" max="8" width="8.140625" style="301" bestFit="1" customWidth="1"/>
    <col min="9" max="9" width="8" style="481" customWidth="1"/>
    <col min="10" max="10" width="7.42578125" style="301" customWidth="1"/>
    <col min="11" max="11" width="8.85546875" style="140"/>
    <col min="12" max="12" width="8" style="314" customWidth="1"/>
    <col min="13" max="13" width="8" style="481" customWidth="1"/>
    <col min="14" max="14" width="7.7109375" style="301" customWidth="1"/>
    <col min="15" max="15" width="8" style="481" customWidth="1"/>
    <col min="16" max="16" width="7" style="301" customWidth="1"/>
    <col min="17" max="17" width="8" style="481" customWidth="1"/>
    <col min="18" max="18" width="8.140625" style="301" customWidth="1"/>
    <col min="19" max="19" width="8.85546875" style="140"/>
    <col min="20" max="20" width="8.85546875" style="314"/>
  </cols>
  <sheetData>
    <row r="1" spans="1:20" ht="18" x14ac:dyDescent="0.35">
      <c r="A1" s="973" t="s">
        <v>392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313"/>
      <c r="Q1" s="503"/>
    </row>
    <row r="2" spans="1:20" ht="18" x14ac:dyDescent="0.35">
      <c r="A2" s="973" t="s">
        <v>184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313"/>
      <c r="Q2" s="503"/>
    </row>
    <row r="3" spans="1:20" x14ac:dyDescent="0.25">
      <c r="A3" s="89" t="s">
        <v>188</v>
      </c>
      <c r="B3" s="278"/>
    </row>
    <row r="4" spans="1:20" ht="15.75" x14ac:dyDescent="0.25">
      <c r="A4" s="1000" t="s">
        <v>260</v>
      </c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1001"/>
      <c r="S4" s="1001"/>
      <c r="T4" s="1001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502" t="s">
        <v>375</v>
      </c>
      <c r="F5" s="330" t="s">
        <v>381</v>
      </c>
      <c r="G5" s="502" t="s">
        <v>376</v>
      </c>
      <c r="H5" s="330" t="s">
        <v>382</v>
      </c>
      <c r="I5" s="502" t="s">
        <v>377</v>
      </c>
      <c r="J5" s="330" t="s">
        <v>383</v>
      </c>
      <c r="K5" s="237" t="s">
        <v>387</v>
      </c>
      <c r="L5" s="328" t="s">
        <v>218</v>
      </c>
      <c r="M5" s="502" t="s">
        <v>378</v>
      </c>
      <c r="N5" s="330" t="s">
        <v>384</v>
      </c>
      <c r="O5" s="482" t="s">
        <v>379</v>
      </c>
      <c r="P5" s="330" t="s">
        <v>385</v>
      </c>
      <c r="Q5" s="482" t="s">
        <v>380</v>
      </c>
      <c r="R5" s="330" t="s">
        <v>386</v>
      </c>
      <c r="S5" s="237" t="s">
        <v>389</v>
      </c>
      <c r="T5" s="328" t="s">
        <v>218</v>
      </c>
    </row>
    <row r="6" spans="1:20" ht="15.75" thickTop="1" x14ac:dyDescent="0.25">
      <c r="A6" s="8" t="s">
        <v>16</v>
      </c>
      <c r="B6" s="261">
        <v>40</v>
      </c>
      <c r="C6" s="9" t="e">
        <f>'Pque N Mundo I'!#REF!</f>
        <v>#REF!</v>
      </c>
      <c r="D6" s="282" t="e">
        <f>C6*B6</f>
        <v>#REF!</v>
      </c>
      <c r="E6" s="483" t="e">
        <f>'Pque N Mundo I'!#REF!</f>
        <v>#REF!</v>
      </c>
      <c r="F6" s="302" t="e">
        <f>(E6*$B6)-$D6</f>
        <v>#REF!</v>
      </c>
      <c r="G6" s="483" t="e">
        <f>'Pque N Mundo I'!#REF!</f>
        <v>#REF!</v>
      </c>
      <c r="H6" s="302" t="e">
        <f>(G6*$B6)-$D6</f>
        <v>#REF!</v>
      </c>
      <c r="I6" s="483" t="e">
        <f>'Pque N Mundo I'!#REF!</f>
        <v>#REF!</v>
      </c>
      <c r="J6" s="302" t="e">
        <f>(I6*$B6)-$D6</f>
        <v>#REF!</v>
      </c>
      <c r="K6" s="227" t="e">
        <f t="shared" ref="K6:K14" si="0">SUM(E6,G6,I6)</f>
        <v>#REF!</v>
      </c>
      <c r="L6" s="315" t="e">
        <f t="shared" ref="L6:L17" si="1">(K6*$B6)-$D6*3</f>
        <v>#REF!</v>
      </c>
      <c r="M6" s="483" t="e">
        <f>'Pque N Mundo I'!#REF!</f>
        <v>#REF!</v>
      </c>
      <c r="N6" s="302" t="e">
        <f>(M6*$B6)-$D6</f>
        <v>#REF!</v>
      </c>
      <c r="O6" s="483" t="e">
        <f>'Pque N Mundo I'!#REF!</f>
        <v>#REF!</v>
      </c>
      <c r="P6" s="302" t="e">
        <f>(O6*$B6)-$D6</f>
        <v>#REF!</v>
      </c>
      <c r="Q6" s="483" t="e">
        <f>'Pque N Mundo I'!#REF!</f>
        <v>#REF!</v>
      </c>
      <c r="R6" s="302" t="e">
        <f>(Q6*$B6)-$D6</f>
        <v>#REF!</v>
      </c>
      <c r="S6" s="227" t="e">
        <f t="shared" ref="S6:S12" si="2">SUM(M6,O6,Q6)</f>
        <v>#REF!</v>
      </c>
      <c r="T6" s="315" t="e">
        <f>(S6*$B6)-$D6*3</f>
        <v>#REF!</v>
      </c>
    </row>
    <row r="7" spans="1:20" x14ac:dyDescent="0.25">
      <c r="A7" s="77" t="s">
        <v>17</v>
      </c>
      <c r="B7" s="262">
        <v>40</v>
      </c>
      <c r="C7" s="73" t="e">
        <f>'Pque N Mundo I'!#REF!</f>
        <v>#REF!</v>
      </c>
      <c r="D7" s="283" t="e">
        <f t="shared" ref="D7:D18" si="3">C7*B7</f>
        <v>#REF!</v>
      </c>
      <c r="E7" s="95" t="e">
        <f>'Pque N Mundo I'!#REF!</f>
        <v>#REF!</v>
      </c>
      <c r="F7" s="303" t="e">
        <f t="shared" ref="F7:H18" si="4">(E7*$B7)-$D7</f>
        <v>#REF!</v>
      </c>
      <c r="G7" s="95" t="e">
        <f>'Pque N Mundo I'!#REF!</f>
        <v>#REF!</v>
      </c>
      <c r="H7" s="303" t="e">
        <f t="shared" si="4"/>
        <v>#REF!</v>
      </c>
      <c r="I7" s="95" t="e">
        <f>'Pque N Mundo I'!#REF!</f>
        <v>#REF!</v>
      </c>
      <c r="J7" s="303" t="e">
        <f t="shared" ref="J7" si="5">(I7*$B7)-$D7</f>
        <v>#REF!</v>
      </c>
      <c r="K7" s="239" t="e">
        <f t="shared" si="0"/>
        <v>#REF!</v>
      </c>
      <c r="L7" s="316" t="e">
        <f t="shared" si="1"/>
        <v>#REF!</v>
      </c>
      <c r="M7" s="95" t="e">
        <f>'Pque N Mundo I'!#REF!</f>
        <v>#REF!</v>
      </c>
      <c r="N7" s="303" t="e">
        <f t="shared" ref="N7" si="6">(M7*$B7)-$D7</f>
        <v>#REF!</v>
      </c>
      <c r="O7" s="95" t="e">
        <f>'Pque N Mundo I'!#REF!</f>
        <v>#REF!</v>
      </c>
      <c r="P7" s="303" t="e">
        <f t="shared" ref="P7" si="7">(O7*$B7)-$D7</f>
        <v>#REF!</v>
      </c>
      <c r="Q7" s="95" t="e">
        <f>'Pque N Mundo I'!#REF!</f>
        <v>#REF!</v>
      </c>
      <c r="R7" s="303" t="e">
        <f t="shared" ref="R7" si="8">(Q7*$B7)-$D7</f>
        <v>#REF!</v>
      </c>
      <c r="S7" s="239" t="e">
        <f t="shared" si="2"/>
        <v>#REF!</v>
      </c>
      <c r="T7" s="316" t="e">
        <f>(S7*$B7)-$D7*3</f>
        <v>#REF!</v>
      </c>
    </row>
    <row r="8" spans="1:20" x14ac:dyDescent="0.25">
      <c r="A8" s="77" t="s">
        <v>18</v>
      </c>
      <c r="B8" s="262">
        <v>40</v>
      </c>
      <c r="C8" s="73" t="e">
        <f>'Pque N Mundo I'!#REF!</f>
        <v>#REF!</v>
      </c>
      <c r="D8" s="283" t="e">
        <f t="shared" si="3"/>
        <v>#REF!</v>
      </c>
      <c r="E8" s="95" t="e">
        <f>'Pque N Mundo I'!#REF!</f>
        <v>#REF!</v>
      </c>
      <c r="F8" s="303" t="e">
        <f t="shared" si="4"/>
        <v>#REF!</v>
      </c>
      <c r="G8" s="95" t="e">
        <f>'Pque N Mundo I'!#REF!</f>
        <v>#REF!</v>
      </c>
      <c r="H8" s="303" t="e">
        <f t="shared" si="4"/>
        <v>#REF!</v>
      </c>
      <c r="I8" s="95" t="e">
        <f>'Pque N Mundo I'!#REF!</f>
        <v>#REF!</v>
      </c>
      <c r="J8" s="303" t="e">
        <f t="shared" ref="J8" si="9">(I8*$B8)-$D8</f>
        <v>#REF!</v>
      </c>
      <c r="K8" s="239" t="e">
        <f t="shared" si="0"/>
        <v>#REF!</v>
      </c>
      <c r="L8" s="316" t="e">
        <f t="shared" si="1"/>
        <v>#REF!</v>
      </c>
      <c r="M8" s="95" t="e">
        <f>'Pque N Mundo I'!#REF!</f>
        <v>#REF!</v>
      </c>
      <c r="N8" s="303" t="e">
        <f t="shared" ref="N8" si="10">(M8*$B8)-$D8</f>
        <v>#REF!</v>
      </c>
      <c r="O8" s="95" t="e">
        <f>'Pque N Mundo I'!#REF!</f>
        <v>#REF!</v>
      </c>
      <c r="P8" s="303" t="e">
        <f t="shared" ref="P8" si="11">(O8*$B8)-$D8</f>
        <v>#REF!</v>
      </c>
      <c r="Q8" s="95" t="e">
        <f>'Pque N Mundo I'!#REF!</f>
        <v>#REF!</v>
      </c>
      <c r="R8" s="303" t="e">
        <f t="shared" ref="R8" si="12">(Q8*$B8)-$D8</f>
        <v>#REF!</v>
      </c>
      <c r="S8" s="239" t="e">
        <f t="shared" si="2"/>
        <v>#REF!</v>
      </c>
      <c r="T8" s="316" t="e">
        <f t="shared" ref="T8:T18" si="13">(S8*$B8)-$D8*3</f>
        <v>#REF!</v>
      </c>
    </row>
    <row r="9" spans="1:20" x14ac:dyDescent="0.25">
      <c r="A9" s="77" t="s">
        <v>33</v>
      </c>
      <c r="B9" s="262">
        <v>20</v>
      </c>
      <c r="C9" s="78" t="e">
        <f>'Pque N Mundo I'!#REF!</f>
        <v>#REF!</v>
      </c>
      <c r="D9" s="290" t="e">
        <f t="shared" si="3"/>
        <v>#REF!</v>
      </c>
      <c r="E9" s="95" t="e">
        <f>'Pque N Mundo I'!#REF!</f>
        <v>#REF!</v>
      </c>
      <c r="F9" s="303" t="e">
        <f t="shared" si="4"/>
        <v>#REF!</v>
      </c>
      <c r="G9" s="95" t="e">
        <f>'Pque N Mundo I'!#REF!</f>
        <v>#REF!</v>
      </c>
      <c r="H9" s="303" t="e">
        <f t="shared" si="4"/>
        <v>#REF!</v>
      </c>
      <c r="I9" s="95" t="e">
        <f>'Pque N Mundo I'!#REF!</f>
        <v>#REF!</v>
      </c>
      <c r="J9" s="303" t="e">
        <f t="shared" ref="J9" si="14">(I9*$B9)-$D9</f>
        <v>#REF!</v>
      </c>
      <c r="K9" s="239" t="e">
        <f t="shared" si="0"/>
        <v>#REF!</v>
      </c>
      <c r="L9" s="316" t="e">
        <f t="shared" si="1"/>
        <v>#REF!</v>
      </c>
      <c r="M9" s="95" t="e">
        <f>'Pque N Mundo I'!#REF!</f>
        <v>#REF!</v>
      </c>
      <c r="N9" s="303" t="e">
        <f t="shared" ref="N9" si="15">(M9*$B9)-$D9</f>
        <v>#REF!</v>
      </c>
      <c r="O9" s="95" t="e">
        <f>'Pque N Mundo I'!#REF!</f>
        <v>#REF!</v>
      </c>
      <c r="P9" s="303" t="e">
        <f t="shared" ref="P9" si="16">(O9*$B9)-$D9</f>
        <v>#REF!</v>
      </c>
      <c r="Q9" s="95" t="e">
        <f>'Pque N Mundo I'!#REF!</f>
        <v>#REF!</v>
      </c>
      <c r="R9" s="303" t="e">
        <f t="shared" ref="R9" si="17">(Q9*$B9)-$D9</f>
        <v>#REF!</v>
      </c>
      <c r="S9" s="239" t="e">
        <f t="shared" si="2"/>
        <v>#REF!</v>
      </c>
      <c r="T9" s="316" t="e">
        <f t="shared" si="13"/>
        <v>#REF!</v>
      </c>
    </row>
    <row r="10" spans="1:20" x14ac:dyDescent="0.25">
      <c r="A10" s="138" t="s">
        <v>19</v>
      </c>
      <c r="B10" s="262">
        <v>20</v>
      </c>
      <c r="C10" s="78" t="e">
        <f>'Pque N Mundo I'!#REF!</f>
        <v>#REF!</v>
      </c>
      <c r="D10" s="290" t="e">
        <f t="shared" ref="D10" si="18">C10*B10</f>
        <v>#REF!</v>
      </c>
      <c r="E10" s="95" t="e">
        <f>'Pque N Mundo I'!#REF!</f>
        <v>#REF!</v>
      </c>
      <c r="F10" s="303" t="e">
        <f t="shared" ref="F10" si="19">(E10*$B10)-$D10</f>
        <v>#REF!</v>
      </c>
      <c r="G10" s="95" t="e">
        <f>'Pque N Mundo I'!#REF!</f>
        <v>#REF!</v>
      </c>
      <c r="H10" s="303" t="e">
        <f t="shared" ref="H10" si="20">(G10*$B10)-$D10</f>
        <v>#REF!</v>
      </c>
      <c r="I10" s="95" t="e">
        <f>'Pque N Mundo I'!#REF!</f>
        <v>#REF!</v>
      </c>
      <c r="J10" s="303" t="e">
        <f t="shared" ref="J10" si="21">(I10*$B10)-$D10</f>
        <v>#REF!</v>
      </c>
      <c r="K10" s="239" t="e">
        <f t="shared" ref="K10" si="22">SUM(E10,G10,I10)</f>
        <v>#REF!</v>
      </c>
      <c r="L10" s="316" t="e">
        <f t="shared" ref="L10" si="23">(K10*$B10)-$D10*3</f>
        <v>#REF!</v>
      </c>
      <c r="M10" s="95" t="e">
        <f>'Pque N Mundo I'!#REF!</f>
        <v>#REF!</v>
      </c>
      <c r="N10" s="303" t="e">
        <f t="shared" ref="N10" si="24">(M10*$B10)-$D10</f>
        <v>#REF!</v>
      </c>
      <c r="O10" s="95" t="e">
        <f>'Pque N Mundo I'!#REF!</f>
        <v>#REF!</v>
      </c>
      <c r="P10" s="303" t="e">
        <f t="shared" ref="P10" si="25">(O10*$B10)-$D10</f>
        <v>#REF!</v>
      </c>
      <c r="Q10" s="95" t="e">
        <f>'Pque N Mundo I'!#REF!</f>
        <v>#REF!</v>
      </c>
      <c r="R10" s="303" t="e">
        <f t="shared" ref="R10" si="26">(Q10*$B10)-$D10</f>
        <v>#REF!</v>
      </c>
      <c r="S10" s="239" t="e">
        <f t="shared" ref="S10" si="27">SUM(M10,O10,Q10)</f>
        <v>#REF!</v>
      </c>
      <c r="T10" s="316" t="e">
        <f t="shared" ref="T10" si="28">(S10*$B10)-$D10*3</f>
        <v>#REF!</v>
      </c>
    </row>
    <row r="11" spans="1:20" x14ac:dyDescent="0.25">
      <c r="A11" s="77" t="s">
        <v>20</v>
      </c>
      <c r="B11" s="262">
        <v>20</v>
      </c>
      <c r="C11" s="73" t="e">
        <f>'Pque N Mundo I'!#REF!</f>
        <v>#REF!</v>
      </c>
      <c r="D11" s="283" t="e">
        <f t="shared" si="3"/>
        <v>#REF!</v>
      </c>
      <c r="E11" s="95" t="e">
        <f>'Pque N Mundo I'!#REF!</f>
        <v>#REF!</v>
      </c>
      <c r="F11" s="303" t="e">
        <f t="shared" si="4"/>
        <v>#REF!</v>
      </c>
      <c r="G11" s="95" t="e">
        <f>'Pque N Mundo I'!#REF!</f>
        <v>#REF!</v>
      </c>
      <c r="H11" s="303" t="e">
        <f t="shared" si="4"/>
        <v>#REF!</v>
      </c>
      <c r="I11" s="95" t="e">
        <f>'Pque N Mundo I'!#REF!</f>
        <v>#REF!</v>
      </c>
      <c r="J11" s="303" t="e">
        <f t="shared" ref="J11" si="29">(I11*$B11)-$D11</f>
        <v>#REF!</v>
      </c>
      <c r="K11" s="239" t="e">
        <f t="shared" si="0"/>
        <v>#REF!</v>
      </c>
      <c r="L11" s="316" t="e">
        <f t="shared" si="1"/>
        <v>#REF!</v>
      </c>
      <c r="M11" s="95" t="e">
        <f>'Pque N Mundo I'!#REF!</f>
        <v>#REF!</v>
      </c>
      <c r="N11" s="303" t="e">
        <f t="shared" ref="N11" si="30">(M11*$B11)-$D11</f>
        <v>#REF!</v>
      </c>
      <c r="O11" s="95" t="e">
        <f>'Pque N Mundo I'!#REF!</f>
        <v>#REF!</v>
      </c>
      <c r="P11" s="303" t="e">
        <f t="shared" ref="P11" si="31">(O11*$B11)-$D11</f>
        <v>#REF!</v>
      </c>
      <c r="Q11" s="95" t="e">
        <f>'Pque N Mundo I'!#REF!</f>
        <v>#REF!</v>
      </c>
      <c r="R11" s="303" t="e">
        <f t="shared" ref="R11" si="32">(Q11*$B11)-$D11</f>
        <v>#REF!</v>
      </c>
      <c r="S11" s="239" t="e">
        <f t="shared" si="2"/>
        <v>#REF!</v>
      </c>
      <c r="T11" s="316" t="e">
        <f t="shared" si="13"/>
        <v>#REF!</v>
      </c>
    </row>
    <row r="12" spans="1:20" x14ac:dyDescent="0.25">
      <c r="A12" s="77" t="s">
        <v>43</v>
      </c>
      <c r="B12" s="262">
        <v>20</v>
      </c>
      <c r="C12" s="73" t="e">
        <f>'Pque N Mundo I'!#REF!</f>
        <v>#REF!</v>
      </c>
      <c r="D12" s="283" t="e">
        <f t="shared" si="3"/>
        <v>#REF!</v>
      </c>
      <c r="E12" s="95" t="e">
        <f>'Pque N Mundo I'!#REF!</f>
        <v>#REF!</v>
      </c>
      <c r="F12" s="303" t="e">
        <f t="shared" si="4"/>
        <v>#REF!</v>
      </c>
      <c r="G12" s="95" t="e">
        <f>'Pque N Mundo I'!#REF!</f>
        <v>#REF!</v>
      </c>
      <c r="H12" s="303" t="e">
        <f t="shared" si="4"/>
        <v>#REF!</v>
      </c>
      <c r="I12" s="95" t="e">
        <f>'Pque N Mundo I'!#REF!</f>
        <v>#REF!</v>
      </c>
      <c r="J12" s="303" t="e">
        <f t="shared" ref="J12" si="33">(I12*$B12)-$D12</f>
        <v>#REF!</v>
      </c>
      <c r="K12" s="239" t="e">
        <f t="shared" si="0"/>
        <v>#REF!</v>
      </c>
      <c r="L12" s="316" t="e">
        <f t="shared" si="1"/>
        <v>#REF!</v>
      </c>
      <c r="M12" s="95" t="e">
        <f>'Pque N Mundo I'!#REF!</f>
        <v>#REF!</v>
      </c>
      <c r="N12" s="303" t="e">
        <f t="shared" ref="N12" si="34">(M12*$B12)-$D12</f>
        <v>#REF!</v>
      </c>
      <c r="O12" s="95" t="e">
        <f>'Pque N Mundo I'!#REF!</f>
        <v>#REF!</v>
      </c>
      <c r="P12" s="303" t="e">
        <f t="shared" ref="P12" si="35">(O12*$B12)-$D12</f>
        <v>#REF!</v>
      </c>
      <c r="Q12" s="95" t="e">
        <f>'Pque N Mundo I'!#REF!</f>
        <v>#REF!</v>
      </c>
      <c r="R12" s="303" t="e">
        <f t="shared" ref="R12" si="36">(Q12*$B12)-$D12</f>
        <v>#REF!</v>
      </c>
      <c r="S12" s="239" t="e">
        <f t="shared" si="2"/>
        <v>#REF!</v>
      </c>
      <c r="T12" s="316" t="e">
        <f t="shared" si="13"/>
        <v>#REF!</v>
      </c>
    </row>
    <row r="13" spans="1:20" x14ac:dyDescent="0.25">
      <c r="A13" s="77" t="s">
        <v>22</v>
      </c>
      <c r="B13" s="262">
        <v>20</v>
      </c>
      <c r="C13" s="73" t="e">
        <f>'Pque N Mundo I'!#REF!</f>
        <v>#REF!</v>
      </c>
      <c r="D13" s="283" t="e">
        <f t="shared" si="3"/>
        <v>#REF!</v>
      </c>
      <c r="E13" s="95" t="e">
        <f>'Pque N Mundo I'!#REF!</f>
        <v>#REF!</v>
      </c>
      <c r="F13" s="303" t="e">
        <f t="shared" si="4"/>
        <v>#REF!</v>
      </c>
      <c r="G13" s="95" t="e">
        <f>'Pque N Mundo I'!#REF!</f>
        <v>#REF!</v>
      </c>
      <c r="H13" s="303" t="e">
        <f t="shared" si="4"/>
        <v>#REF!</v>
      </c>
      <c r="I13" s="95" t="e">
        <f>'Pque N Mundo I'!#REF!</f>
        <v>#REF!</v>
      </c>
      <c r="J13" s="303" t="e">
        <f t="shared" ref="J13" si="37">(I13*$B13)-$D13</f>
        <v>#REF!</v>
      </c>
      <c r="K13" s="239" t="e">
        <f t="shared" si="0"/>
        <v>#REF!</v>
      </c>
      <c r="L13" s="316" t="e">
        <f t="shared" si="1"/>
        <v>#REF!</v>
      </c>
      <c r="M13" s="95" t="e">
        <f>'Pque N Mundo I'!#REF!</f>
        <v>#REF!</v>
      </c>
      <c r="N13" s="303" t="e">
        <f t="shared" ref="N13" si="38">(M13*$B13)-$D13</f>
        <v>#REF!</v>
      </c>
      <c r="O13" s="95" t="e">
        <f>'Pque N Mundo I'!#REF!</f>
        <v>#REF!</v>
      </c>
      <c r="P13" s="303" t="e">
        <f t="shared" ref="P13" si="39">(O13*$B13)-$D13</f>
        <v>#REF!</v>
      </c>
      <c r="Q13" s="95" t="e">
        <f>'Pque N Mundo I'!#REF!</f>
        <v>#REF!</v>
      </c>
      <c r="R13" s="303" t="e">
        <f t="shared" ref="R13" si="40">(Q13*$B13)-$D13</f>
        <v>#REF!</v>
      </c>
      <c r="S13" s="239" t="e">
        <f t="shared" ref="S13:S18" si="41">SUM(M13,O13,Q13)</f>
        <v>#REF!</v>
      </c>
      <c r="T13" s="316" t="e">
        <f t="shared" si="13"/>
        <v>#REF!</v>
      </c>
    </row>
    <row r="14" spans="1:20" x14ac:dyDescent="0.25">
      <c r="A14" s="77" t="s">
        <v>23</v>
      </c>
      <c r="B14" s="262">
        <v>20</v>
      </c>
      <c r="C14" s="73" t="e">
        <f>'Pque N Mundo I'!#REF!</f>
        <v>#REF!</v>
      </c>
      <c r="D14" s="283" t="e">
        <f t="shared" si="3"/>
        <v>#REF!</v>
      </c>
      <c r="E14" s="95" t="e">
        <f>'Pque N Mundo I'!#REF!</f>
        <v>#REF!</v>
      </c>
      <c r="F14" s="303" t="e">
        <f t="shared" si="4"/>
        <v>#REF!</v>
      </c>
      <c r="G14" s="95" t="e">
        <f>'Pque N Mundo I'!#REF!</f>
        <v>#REF!</v>
      </c>
      <c r="H14" s="303" t="e">
        <f t="shared" si="4"/>
        <v>#REF!</v>
      </c>
      <c r="I14" s="95" t="e">
        <f>'Pque N Mundo I'!#REF!</f>
        <v>#REF!</v>
      </c>
      <c r="J14" s="303" t="e">
        <f t="shared" ref="J14" si="42">(I14*$B14)-$D14</f>
        <v>#REF!</v>
      </c>
      <c r="K14" s="239" t="e">
        <f t="shared" si="0"/>
        <v>#REF!</v>
      </c>
      <c r="L14" s="316" t="e">
        <f t="shared" si="1"/>
        <v>#REF!</v>
      </c>
      <c r="M14" s="95" t="e">
        <f>'Pque N Mundo I'!#REF!</f>
        <v>#REF!</v>
      </c>
      <c r="N14" s="303" t="e">
        <f t="shared" ref="N14" si="43">(M14*$B14)-$D14</f>
        <v>#REF!</v>
      </c>
      <c r="O14" s="95" t="e">
        <f>'Pque N Mundo I'!#REF!</f>
        <v>#REF!</v>
      </c>
      <c r="P14" s="303" t="e">
        <f t="shared" ref="P14" si="44">(O14*$B14)-$D14</f>
        <v>#REF!</v>
      </c>
      <c r="Q14" s="95" t="e">
        <f>'Pque N Mundo I'!#REF!</f>
        <v>#REF!</v>
      </c>
      <c r="R14" s="303" t="e">
        <f t="shared" ref="R14" si="45">(Q14*$B14)-$D14</f>
        <v>#REF!</v>
      </c>
      <c r="S14" s="239" t="e">
        <f t="shared" si="41"/>
        <v>#REF!</v>
      </c>
      <c r="T14" s="316" t="e">
        <f t="shared" si="13"/>
        <v>#REF!</v>
      </c>
    </row>
    <row r="15" spans="1:20" x14ac:dyDescent="0.25">
      <c r="A15" s="77" t="s">
        <v>24</v>
      </c>
      <c r="B15" s="262">
        <v>30</v>
      </c>
      <c r="C15" s="73" t="e">
        <f>'Pque N Mundo I'!#REF!</f>
        <v>#REF!</v>
      </c>
      <c r="D15" s="283" t="e">
        <f t="shared" si="3"/>
        <v>#REF!</v>
      </c>
      <c r="E15" s="95" t="e">
        <f>'Pque N Mundo I'!#REF!</f>
        <v>#REF!</v>
      </c>
      <c r="F15" s="303" t="e">
        <f t="shared" si="4"/>
        <v>#REF!</v>
      </c>
      <c r="G15" s="95" t="e">
        <f>'Pque N Mundo I'!#REF!</f>
        <v>#REF!</v>
      </c>
      <c r="H15" s="303" t="e">
        <f t="shared" si="4"/>
        <v>#REF!</v>
      </c>
      <c r="I15" s="95" t="e">
        <f>'Pque N Mundo I'!#REF!</f>
        <v>#REF!</v>
      </c>
      <c r="J15" s="303" t="e">
        <f t="shared" ref="J15" si="46">(I15*$B15)-$D15</f>
        <v>#REF!</v>
      </c>
      <c r="K15" s="239" t="e">
        <f t="shared" ref="K15:K18" si="47">SUM(E15,G15,I15)</f>
        <v>#REF!</v>
      </c>
      <c r="L15" s="316" t="e">
        <f t="shared" si="1"/>
        <v>#REF!</v>
      </c>
      <c r="M15" s="95" t="e">
        <f>'Pque N Mundo I'!#REF!</f>
        <v>#REF!</v>
      </c>
      <c r="N15" s="303" t="e">
        <f t="shared" ref="N15" si="48">(M15*$B15)-$D15</f>
        <v>#REF!</v>
      </c>
      <c r="O15" s="95" t="e">
        <f>'Pque N Mundo I'!#REF!</f>
        <v>#REF!</v>
      </c>
      <c r="P15" s="303" t="e">
        <f t="shared" ref="P15" si="49">(O15*$B15)-$D15</f>
        <v>#REF!</v>
      </c>
      <c r="Q15" s="95" t="e">
        <f>'Pque N Mundo I'!#REF!</f>
        <v>#REF!</v>
      </c>
      <c r="R15" s="303" t="e">
        <f t="shared" ref="R15" si="50">(Q15*$B15)-$D15</f>
        <v>#REF!</v>
      </c>
      <c r="S15" s="239" t="e">
        <f t="shared" si="41"/>
        <v>#REF!</v>
      </c>
      <c r="T15" s="316" t="e">
        <f t="shared" si="13"/>
        <v>#REF!</v>
      </c>
    </row>
    <row r="16" spans="1:20" x14ac:dyDescent="0.25">
      <c r="A16" s="77" t="s">
        <v>25</v>
      </c>
      <c r="B16" s="262">
        <v>30</v>
      </c>
      <c r="C16" s="73" t="e">
        <f>'Pque N Mundo I'!#REF!</f>
        <v>#REF!</v>
      </c>
      <c r="D16" s="283" t="e">
        <f t="shared" si="3"/>
        <v>#REF!</v>
      </c>
      <c r="E16" s="95" t="e">
        <f>'Pque N Mundo I'!#REF!</f>
        <v>#REF!</v>
      </c>
      <c r="F16" s="303" t="e">
        <f t="shared" si="4"/>
        <v>#REF!</v>
      </c>
      <c r="G16" s="95" t="e">
        <f>'Pque N Mundo I'!#REF!</f>
        <v>#REF!</v>
      </c>
      <c r="H16" s="303" t="e">
        <f t="shared" si="4"/>
        <v>#REF!</v>
      </c>
      <c r="I16" s="95" t="e">
        <f>'Pque N Mundo I'!#REF!</f>
        <v>#REF!</v>
      </c>
      <c r="J16" s="303" t="e">
        <f t="shared" ref="J16" si="51">(I16*$B16)-$D16</f>
        <v>#REF!</v>
      </c>
      <c r="K16" s="239" t="e">
        <f>SUM(E16,G16,I16)</f>
        <v>#REF!</v>
      </c>
      <c r="L16" s="316" t="e">
        <f t="shared" si="1"/>
        <v>#REF!</v>
      </c>
      <c r="M16" s="95" t="e">
        <f>'Pque N Mundo I'!#REF!</f>
        <v>#REF!</v>
      </c>
      <c r="N16" s="303" t="e">
        <f t="shared" ref="N16" si="52">(M16*$B16)-$D16</f>
        <v>#REF!</v>
      </c>
      <c r="O16" s="95" t="e">
        <f>'Pque N Mundo I'!#REF!</f>
        <v>#REF!</v>
      </c>
      <c r="P16" s="303" t="e">
        <f t="shared" ref="P16" si="53">(O16*$B16)-$D16</f>
        <v>#REF!</v>
      </c>
      <c r="Q16" s="95" t="e">
        <f>'Pque N Mundo I'!#REF!</f>
        <v>#REF!</v>
      </c>
      <c r="R16" s="303" t="e">
        <f t="shared" ref="R16" si="54">(Q16*$B16)-$D16</f>
        <v>#REF!</v>
      </c>
      <c r="S16" s="239" t="e">
        <f t="shared" si="41"/>
        <v>#REF!</v>
      </c>
      <c r="T16" s="316" t="e">
        <f t="shared" si="13"/>
        <v>#REF!</v>
      </c>
    </row>
    <row r="17" spans="1:20" x14ac:dyDescent="0.25">
      <c r="A17" s="77" t="s">
        <v>26</v>
      </c>
      <c r="B17" s="262">
        <v>40</v>
      </c>
      <c r="C17" s="73" t="e">
        <f>'Pque N Mundo I'!#REF!</f>
        <v>#REF!</v>
      </c>
      <c r="D17" s="283" t="e">
        <f t="shared" si="3"/>
        <v>#REF!</v>
      </c>
      <c r="E17" s="95" t="e">
        <f>'Pque N Mundo I'!#REF!</f>
        <v>#REF!</v>
      </c>
      <c r="F17" s="303" t="e">
        <f t="shared" si="4"/>
        <v>#REF!</v>
      </c>
      <c r="G17" s="95" t="e">
        <f>'Pque N Mundo I'!#REF!</f>
        <v>#REF!</v>
      </c>
      <c r="H17" s="303" t="e">
        <f t="shared" si="4"/>
        <v>#REF!</v>
      </c>
      <c r="I17" s="95" t="e">
        <f>'Pque N Mundo I'!#REF!</f>
        <v>#REF!</v>
      </c>
      <c r="J17" s="303" t="e">
        <f t="shared" ref="J17" si="55">(I17*$B17)-$D17</f>
        <v>#REF!</v>
      </c>
      <c r="K17" s="239" t="e">
        <f>SUM(E17,G17,I17)</f>
        <v>#REF!</v>
      </c>
      <c r="L17" s="316" t="e">
        <f t="shared" si="1"/>
        <v>#REF!</v>
      </c>
      <c r="M17" s="95" t="e">
        <f>'Pque N Mundo I'!#REF!</f>
        <v>#REF!</v>
      </c>
      <c r="N17" s="303" t="e">
        <f t="shared" ref="N17" si="56">(M17*$B17)-$D17</f>
        <v>#REF!</v>
      </c>
      <c r="O17" s="95" t="e">
        <f>'Pque N Mundo I'!#REF!</f>
        <v>#REF!</v>
      </c>
      <c r="P17" s="303" t="e">
        <f t="shared" ref="P17" si="57">(O17*$B17)-$D17</f>
        <v>#REF!</v>
      </c>
      <c r="Q17" s="95" t="e">
        <f>'Pque N Mundo I'!#REF!</f>
        <v>#REF!</v>
      </c>
      <c r="R17" s="303" t="e">
        <f t="shared" ref="R17" si="58">(Q17*$B17)-$D17</f>
        <v>#REF!</v>
      </c>
      <c r="S17" s="239" t="e">
        <f t="shared" si="41"/>
        <v>#REF!</v>
      </c>
      <c r="T17" s="316" t="e">
        <f t="shared" si="13"/>
        <v>#REF!</v>
      </c>
    </row>
    <row r="18" spans="1:20" ht="15.75" thickBot="1" x14ac:dyDescent="0.3">
      <c r="A18" s="96" t="s">
        <v>34</v>
      </c>
      <c r="B18" s="263">
        <v>30</v>
      </c>
      <c r="C18" s="80" t="e">
        <f>'Pque N Mundo I'!#REF!</f>
        <v>#REF!</v>
      </c>
      <c r="D18" s="285" t="e">
        <f t="shared" si="3"/>
        <v>#REF!</v>
      </c>
      <c r="E18" s="484" t="e">
        <f>'Pque N Mundo I'!#REF!</f>
        <v>#REF!</v>
      </c>
      <c r="F18" s="304" t="e">
        <f t="shared" si="4"/>
        <v>#REF!</v>
      </c>
      <c r="G18" s="484" t="e">
        <f>'Pque N Mundo I'!#REF!</f>
        <v>#REF!</v>
      </c>
      <c r="H18" s="304" t="e">
        <f t="shared" si="4"/>
        <v>#REF!</v>
      </c>
      <c r="I18" s="484" t="e">
        <f>'Pque N Mundo I'!#REF!</f>
        <v>#REF!</v>
      </c>
      <c r="J18" s="304" t="e">
        <f t="shared" ref="J18" si="59">(I18*$B18)-$D18</f>
        <v>#REF!</v>
      </c>
      <c r="K18" s="240" t="e">
        <f t="shared" si="47"/>
        <v>#REF!</v>
      </c>
      <c r="L18" s="317" t="e">
        <f t="shared" ref="L18" si="60">(K18*$B18)-$D18*3</f>
        <v>#REF!</v>
      </c>
      <c r="M18" s="484" t="e">
        <f>'Pque N Mundo I'!#REF!</f>
        <v>#REF!</v>
      </c>
      <c r="N18" s="304" t="e">
        <f t="shared" ref="N18" si="61">(M18*$B18)-$D18</f>
        <v>#REF!</v>
      </c>
      <c r="O18" s="484" t="e">
        <f>'Pque N Mundo I'!#REF!</f>
        <v>#REF!</v>
      </c>
      <c r="P18" s="304" t="e">
        <f t="shared" ref="P18" si="62">(O18*$B18)-$D18</f>
        <v>#REF!</v>
      </c>
      <c r="Q18" s="484" t="e">
        <f>'Pque N Mundo I'!#REF!</f>
        <v>#REF!</v>
      </c>
      <c r="R18" s="304" t="e">
        <f t="shared" ref="R18" si="63">(Q18*$B18)-$D18</f>
        <v>#REF!</v>
      </c>
      <c r="S18" s="240" t="e">
        <f t="shared" si="41"/>
        <v>#REF!</v>
      </c>
      <c r="T18" s="317" t="e">
        <f t="shared" si="13"/>
        <v>#REF!</v>
      </c>
    </row>
    <row r="19" spans="1:20" ht="15.75" thickBot="1" x14ac:dyDescent="0.3">
      <c r="A19" s="5" t="s">
        <v>7</v>
      </c>
      <c r="B19" s="279">
        <f>SUM(B6:B18)</f>
        <v>370</v>
      </c>
      <c r="C19" s="6" t="e">
        <f>SUM(C6:C18)</f>
        <v>#REF!</v>
      </c>
      <c r="D19" s="286" t="e">
        <f t="shared" ref="D19:T19" si="64">SUM(D6:D18)</f>
        <v>#REF!</v>
      </c>
      <c r="E19" s="485" t="e">
        <f t="shared" si="64"/>
        <v>#REF!</v>
      </c>
      <c r="F19" s="305" t="e">
        <f t="shared" si="64"/>
        <v>#REF!</v>
      </c>
      <c r="G19" s="485" t="e">
        <f t="shared" si="64"/>
        <v>#REF!</v>
      </c>
      <c r="H19" s="305" t="e">
        <f t="shared" si="64"/>
        <v>#REF!</v>
      </c>
      <c r="I19" s="485" t="e">
        <f t="shared" si="64"/>
        <v>#REF!</v>
      </c>
      <c r="J19" s="305" t="e">
        <f t="shared" si="64"/>
        <v>#REF!</v>
      </c>
      <c r="K19" s="71" t="e">
        <f t="shared" ref="K19:L19" si="65">SUM(K6:K18)</f>
        <v>#REF!</v>
      </c>
      <c r="L19" s="318" t="e">
        <f t="shared" si="65"/>
        <v>#REF!</v>
      </c>
      <c r="M19" s="485" t="e">
        <f t="shared" si="64"/>
        <v>#REF!</v>
      </c>
      <c r="N19" s="305" t="e">
        <f t="shared" si="64"/>
        <v>#REF!</v>
      </c>
      <c r="O19" s="485" t="e">
        <f t="shared" si="64"/>
        <v>#REF!</v>
      </c>
      <c r="P19" s="305" t="e">
        <f t="shared" si="64"/>
        <v>#REF!</v>
      </c>
      <c r="Q19" s="485" t="e">
        <f t="shared" si="64"/>
        <v>#REF!</v>
      </c>
      <c r="R19" s="305" t="e">
        <f t="shared" si="64"/>
        <v>#REF!</v>
      </c>
      <c r="S19" s="71" t="e">
        <f t="shared" si="64"/>
        <v>#REF!</v>
      </c>
      <c r="T19" s="318" t="e">
        <f t="shared" si="64"/>
        <v>#REF!</v>
      </c>
    </row>
    <row r="21" spans="1:20" ht="15.75" x14ac:dyDescent="0.25">
      <c r="A21" s="1000" t="s">
        <v>47</v>
      </c>
      <c r="B21" s="1001"/>
      <c r="C21" s="1001"/>
      <c r="D21" s="1001"/>
      <c r="E21" s="1001"/>
      <c r="F21" s="1001"/>
      <c r="G21" s="1001"/>
      <c r="H21" s="1001"/>
      <c r="I21" s="1001"/>
      <c r="J21" s="1001"/>
      <c r="K21" s="1001"/>
      <c r="L21" s="1001"/>
      <c r="M21" s="1001"/>
      <c r="N21" s="1001"/>
      <c r="O21" s="1001"/>
      <c r="P21" s="1001"/>
      <c r="Q21" s="1001"/>
      <c r="R21" s="1001"/>
      <c r="S21" s="1001"/>
      <c r="T21" s="1001"/>
    </row>
    <row r="22" spans="1:20" ht="36.75" thickBot="1" x14ac:dyDescent="0.3">
      <c r="A22" s="74" t="s">
        <v>14</v>
      </c>
      <c r="B22" s="260" t="str">
        <f t="shared" ref="B22:T22" si="66">B5</f>
        <v>Carga Horária</v>
      </c>
      <c r="C22" s="90" t="str">
        <f t="shared" si="66"/>
        <v>Equipe Mínima TA</v>
      </c>
      <c r="D22" s="288" t="str">
        <f t="shared" si="66"/>
        <v>Total Horas</v>
      </c>
      <c r="E22" s="502" t="str">
        <f t="shared" si="66"/>
        <v>MAR</v>
      </c>
      <c r="F22" s="330" t="str">
        <f t="shared" si="66"/>
        <v>Saldo Mar</v>
      </c>
      <c r="G22" s="502" t="str">
        <f t="shared" si="66"/>
        <v>ABR</v>
      </c>
      <c r="H22" s="330" t="str">
        <f t="shared" si="66"/>
        <v>Saldo Abr</v>
      </c>
      <c r="I22" s="502" t="str">
        <f t="shared" si="66"/>
        <v>MAI</v>
      </c>
      <c r="J22" s="330" t="str">
        <f t="shared" si="66"/>
        <v>Saldo Mai</v>
      </c>
      <c r="K22" s="237" t="str">
        <f t="shared" ref="K22:L22" si="67">K5</f>
        <v>3º Trimestre</v>
      </c>
      <c r="L22" s="328" t="str">
        <f t="shared" si="67"/>
        <v>Saldo Trim</v>
      </c>
      <c r="M22" s="502" t="str">
        <f t="shared" si="66"/>
        <v>JUN</v>
      </c>
      <c r="N22" s="330" t="str">
        <f t="shared" si="66"/>
        <v>Saldo Jun</v>
      </c>
      <c r="O22" s="482" t="str">
        <f t="shared" si="66"/>
        <v>JUL</v>
      </c>
      <c r="P22" s="330" t="str">
        <f t="shared" si="66"/>
        <v>Saldo Jul</v>
      </c>
      <c r="Q22" s="482" t="str">
        <f t="shared" si="66"/>
        <v>AGO</v>
      </c>
      <c r="R22" s="330" t="str">
        <f t="shared" si="66"/>
        <v>Saldo Ago</v>
      </c>
      <c r="S22" s="237" t="str">
        <f t="shared" si="66"/>
        <v>4º Trimestre</v>
      </c>
      <c r="T22" s="328" t="str">
        <f t="shared" si="66"/>
        <v>Saldo Trim</v>
      </c>
    </row>
    <row r="23" spans="1:20" ht="15.75" thickTop="1" x14ac:dyDescent="0.25">
      <c r="A23" s="53" t="s">
        <v>16</v>
      </c>
      <c r="B23" s="264">
        <v>40</v>
      </c>
      <c r="C23" s="234" t="e">
        <f>'Pque N Mundo II'!#REF!</f>
        <v>#REF!</v>
      </c>
      <c r="D23" s="287" t="e">
        <f t="shared" ref="D23:D34" si="68">C23*B23</f>
        <v>#REF!</v>
      </c>
      <c r="E23" s="486" t="e">
        <f>'Pque N Mundo II'!#REF!</f>
        <v>#REF!</v>
      </c>
      <c r="F23" s="306" t="e">
        <f t="shared" ref="F23:F34" si="69">(E23*$B23)-$D23</f>
        <v>#REF!</v>
      </c>
      <c r="G23" s="486" t="e">
        <f>'Pque N Mundo II'!#REF!</f>
        <v>#REF!</v>
      </c>
      <c r="H23" s="306" t="e">
        <f t="shared" ref="H23:H34" si="70">(G23*$B23)-$D23</f>
        <v>#REF!</v>
      </c>
      <c r="I23" s="486" t="e">
        <f>'Pque N Mundo II'!#REF!</f>
        <v>#REF!</v>
      </c>
      <c r="J23" s="306" t="e">
        <f t="shared" ref="J23:J34" si="71">(I23*$B23)-$D23</f>
        <v>#REF!</v>
      </c>
      <c r="K23" s="241" t="e">
        <f t="shared" ref="K23:K34" si="72">SUM(E23,G23,I23)</f>
        <v>#REF!</v>
      </c>
      <c r="L23" s="319" t="e">
        <f t="shared" ref="L23:L34" si="73">(K23*$B23)-$D23*3</f>
        <v>#REF!</v>
      </c>
      <c r="M23" s="486" t="e">
        <f>'Pque N Mundo II'!#REF!</f>
        <v>#REF!</v>
      </c>
      <c r="N23" s="306" t="e">
        <f t="shared" ref="N23:N34" si="74">(M23*$B23)-$D23</f>
        <v>#REF!</v>
      </c>
      <c r="O23" s="486" t="e">
        <f>'Pque N Mundo II'!#REF!</f>
        <v>#REF!</v>
      </c>
      <c r="P23" s="306" t="e">
        <f t="shared" ref="P23:P34" si="75">(O23*$B23)-$D23</f>
        <v>#REF!</v>
      </c>
      <c r="Q23" s="486" t="e">
        <f>'Pque N Mundo II'!#REF!</f>
        <v>#REF!</v>
      </c>
      <c r="R23" s="306" t="e">
        <f t="shared" ref="R23:R34" si="76">(Q23*$B23)-$D23</f>
        <v>#REF!</v>
      </c>
      <c r="S23" s="241" t="e">
        <f t="shared" ref="S23:S34" si="77">SUM(M23,O23,Q23)</f>
        <v>#REF!</v>
      </c>
      <c r="T23" s="319" t="e">
        <f t="shared" ref="T23:T34" si="78">(S23*$B23)-$D23*3</f>
        <v>#REF!</v>
      </c>
    </row>
    <row r="24" spans="1:20" x14ac:dyDescent="0.25">
      <c r="A24" s="77" t="s">
        <v>17</v>
      </c>
      <c r="B24" s="262">
        <v>40</v>
      </c>
      <c r="C24" s="73" t="e">
        <f>'Pque N Mundo II'!#REF!</f>
        <v>#REF!</v>
      </c>
      <c r="D24" s="283" t="e">
        <f t="shared" si="68"/>
        <v>#REF!</v>
      </c>
      <c r="E24" s="95" t="e">
        <f>'Pque N Mundo II'!#REF!</f>
        <v>#REF!</v>
      </c>
      <c r="F24" s="303" t="e">
        <f t="shared" si="69"/>
        <v>#REF!</v>
      </c>
      <c r="G24" s="95" t="e">
        <f>'Pque N Mundo II'!#REF!</f>
        <v>#REF!</v>
      </c>
      <c r="H24" s="303" t="e">
        <f t="shared" si="70"/>
        <v>#REF!</v>
      </c>
      <c r="I24" s="95" t="e">
        <f>'Pque N Mundo II'!#REF!</f>
        <v>#REF!</v>
      </c>
      <c r="J24" s="303" t="e">
        <f t="shared" si="71"/>
        <v>#REF!</v>
      </c>
      <c r="K24" s="239" t="e">
        <f t="shared" si="72"/>
        <v>#REF!</v>
      </c>
      <c r="L24" s="316" t="e">
        <f t="shared" si="73"/>
        <v>#REF!</v>
      </c>
      <c r="M24" s="95" t="e">
        <f>'Pque N Mundo II'!#REF!</f>
        <v>#REF!</v>
      </c>
      <c r="N24" s="303" t="e">
        <f t="shared" si="74"/>
        <v>#REF!</v>
      </c>
      <c r="O24" s="95" t="e">
        <f>'Pque N Mundo II'!#REF!</f>
        <v>#REF!</v>
      </c>
      <c r="P24" s="303" t="e">
        <f t="shared" si="75"/>
        <v>#REF!</v>
      </c>
      <c r="Q24" s="95" t="e">
        <f>'Pque N Mundo II'!#REF!</f>
        <v>#REF!</v>
      </c>
      <c r="R24" s="303" t="e">
        <f t="shared" si="76"/>
        <v>#REF!</v>
      </c>
      <c r="S24" s="239" t="e">
        <f t="shared" si="77"/>
        <v>#REF!</v>
      </c>
      <c r="T24" s="316" t="e">
        <f t="shared" si="78"/>
        <v>#REF!</v>
      </c>
    </row>
    <row r="25" spans="1:20" x14ac:dyDescent="0.25">
      <c r="A25" s="77" t="s">
        <v>18</v>
      </c>
      <c r="B25" s="262">
        <v>40</v>
      </c>
      <c r="C25" s="73" t="e">
        <f>'Pque N Mundo II'!#REF!</f>
        <v>#REF!</v>
      </c>
      <c r="D25" s="283" t="e">
        <f t="shared" si="68"/>
        <v>#REF!</v>
      </c>
      <c r="E25" s="95" t="e">
        <f>'Pque N Mundo II'!#REF!</f>
        <v>#REF!</v>
      </c>
      <c r="F25" s="303" t="e">
        <f t="shared" si="69"/>
        <v>#REF!</v>
      </c>
      <c r="G25" s="95" t="e">
        <f>'Pque N Mundo II'!#REF!</f>
        <v>#REF!</v>
      </c>
      <c r="H25" s="303" t="e">
        <f t="shared" si="70"/>
        <v>#REF!</v>
      </c>
      <c r="I25" s="95" t="e">
        <f>'Pque N Mundo II'!#REF!</f>
        <v>#REF!</v>
      </c>
      <c r="J25" s="303" t="e">
        <f t="shared" si="71"/>
        <v>#REF!</v>
      </c>
      <c r="K25" s="239" t="e">
        <f t="shared" si="72"/>
        <v>#REF!</v>
      </c>
      <c r="L25" s="316" t="e">
        <f t="shared" si="73"/>
        <v>#REF!</v>
      </c>
      <c r="M25" s="95" t="e">
        <f>'Pque N Mundo II'!#REF!</f>
        <v>#REF!</v>
      </c>
      <c r="N25" s="303" t="e">
        <f t="shared" si="74"/>
        <v>#REF!</v>
      </c>
      <c r="O25" s="95" t="e">
        <f>'Pque N Mundo II'!#REF!</f>
        <v>#REF!</v>
      </c>
      <c r="P25" s="303" t="e">
        <f t="shared" si="75"/>
        <v>#REF!</v>
      </c>
      <c r="Q25" s="95" t="e">
        <f>'Pque N Mundo II'!#REF!</f>
        <v>#REF!</v>
      </c>
      <c r="R25" s="303" t="e">
        <f t="shared" si="76"/>
        <v>#REF!</v>
      </c>
      <c r="S25" s="239" t="e">
        <f t="shared" si="77"/>
        <v>#REF!</v>
      </c>
      <c r="T25" s="316" t="e">
        <f t="shared" si="78"/>
        <v>#REF!</v>
      </c>
    </row>
    <row r="26" spans="1:20" x14ac:dyDescent="0.25">
      <c r="A26" s="77" t="s">
        <v>32</v>
      </c>
      <c r="B26" s="262">
        <v>40</v>
      </c>
      <c r="C26" s="73" t="e">
        <f>'Pque N Mundo II'!#REF!</f>
        <v>#REF!</v>
      </c>
      <c r="D26" s="283" t="e">
        <f t="shared" si="68"/>
        <v>#REF!</v>
      </c>
      <c r="E26" s="95" t="e">
        <f>'Pque N Mundo II'!#REF!</f>
        <v>#REF!</v>
      </c>
      <c r="F26" s="303" t="e">
        <f t="shared" si="69"/>
        <v>#REF!</v>
      </c>
      <c r="G26" s="95" t="e">
        <f>'Pque N Mundo II'!#REF!</f>
        <v>#REF!</v>
      </c>
      <c r="H26" s="303" t="e">
        <f t="shared" si="70"/>
        <v>#REF!</v>
      </c>
      <c r="I26" s="95" t="e">
        <f>'Pque N Mundo II'!#REF!</f>
        <v>#REF!</v>
      </c>
      <c r="J26" s="303" t="e">
        <f t="shared" si="71"/>
        <v>#REF!</v>
      </c>
      <c r="K26" s="239" t="e">
        <f t="shared" si="72"/>
        <v>#REF!</v>
      </c>
      <c r="L26" s="316" t="e">
        <f t="shared" si="73"/>
        <v>#REF!</v>
      </c>
      <c r="M26" s="95" t="e">
        <f>'Pque N Mundo II'!#REF!</f>
        <v>#REF!</v>
      </c>
      <c r="N26" s="303" t="e">
        <f t="shared" si="74"/>
        <v>#REF!</v>
      </c>
      <c r="O26" s="95" t="e">
        <f>'Pque N Mundo II'!#REF!</f>
        <v>#REF!</v>
      </c>
      <c r="P26" s="303" t="e">
        <f t="shared" si="75"/>
        <v>#REF!</v>
      </c>
      <c r="Q26" s="95" t="e">
        <f>'Pque N Mundo II'!#REF!</f>
        <v>#REF!</v>
      </c>
      <c r="R26" s="303" t="e">
        <f t="shared" si="76"/>
        <v>#REF!</v>
      </c>
      <c r="S26" s="239" t="e">
        <f t="shared" si="77"/>
        <v>#REF!</v>
      </c>
      <c r="T26" s="316" t="e">
        <f t="shared" si="78"/>
        <v>#REF!</v>
      </c>
    </row>
    <row r="27" spans="1:20" x14ac:dyDescent="0.25">
      <c r="A27" s="77" t="s">
        <v>33</v>
      </c>
      <c r="B27" s="262">
        <v>20</v>
      </c>
      <c r="C27" s="73" t="e">
        <f>'Pque N Mundo II'!#REF!</f>
        <v>#REF!</v>
      </c>
      <c r="D27" s="283" t="e">
        <f t="shared" si="68"/>
        <v>#REF!</v>
      </c>
      <c r="E27" s="95" t="e">
        <f>'Pque N Mundo II'!#REF!</f>
        <v>#REF!</v>
      </c>
      <c r="F27" s="303" t="e">
        <f t="shared" si="69"/>
        <v>#REF!</v>
      </c>
      <c r="G27" s="95" t="e">
        <f>'Pque N Mundo II'!#REF!</f>
        <v>#REF!</v>
      </c>
      <c r="H27" s="303" t="e">
        <f t="shared" si="70"/>
        <v>#REF!</v>
      </c>
      <c r="I27" s="95" t="e">
        <f>'Pque N Mundo II'!#REF!</f>
        <v>#REF!</v>
      </c>
      <c r="J27" s="303" t="e">
        <f t="shared" si="71"/>
        <v>#REF!</v>
      </c>
      <c r="K27" s="239" t="e">
        <f t="shared" si="72"/>
        <v>#REF!</v>
      </c>
      <c r="L27" s="316" t="e">
        <f t="shared" si="73"/>
        <v>#REF!</v>
      </c>
      <c r="M27" s="95" t="e">
        <f>'Pque N Mundo II'!#REF!</f>
        <v>#REF!</v>
      </c>
      <c r="N27" s="303" t="e">
        <f t="shared" si="74"/>
        <v>#REF!</v>
      </c>
      <c r="O27" s="95" t="e">
        <f>'Pque N Mundo II'!#REF!</f>
        <v>#REF!</v>
      </c>
      <c r="P27" s="303" t="e">
        <f t="shared" si="75"/>
        <v>#REF!</v>
      </c>
      <c r="Q27" s="95" t="e">
        <f>'Pque N Mundo II'!#REF!</f>
        <v>#REF!</v>
      </c>
      <c r="R27" s="303" t="e">
        <f t="shared" si="76"/>
        <v>#REF!</v>
      </c>
      <c r="S27" s="239" t="e">
        <f t="shared" si="77"/>
        <v>#REF!</v>
      </c>
      <c r="T27" s="316" t="e">
        <f t="shared" si="78"/>
        <v>#REF!</v>
      </c>
    </row>
    <row r="28" spans="1:20" x14ac:dyDescent="0.25">
      <c r="A28" s="77" t="s">
        <v>20</v>
      </c>
      <c r="B28" s="262">
        <v>20</v>
      </c>
      <c r="C28" s="73" t="e">
        <f>'Pque N Mundo II'!#REF!</f>
        <v>#REF!</v>
      </c>
      <c r="D28" s="283" t="e">
        <f t="shared" si="68"/>
        <v>#REF!</v>
      </c>
      <c r="E28" s="95" t="e">
        <f>'Pque N Mundo II'!#REF!</f>
        <v>#REF!</v>
      </c>
      <c r="F28" s="303" t="e">
        <f t="shared" si="69"/>
        <v>#REF!</v>
      </c>
      <c r="G28" s="95" t="e">
        <f>'Pque N Mundo II'!#REF!</f>
        <v>#REF!</v>
      </c>
      <c r="H28" s="303" t="e">
        <f t="shared" si="70"/>
        <v>#REF!</v>
      </c>
      <c r="I28" s="95" t="e">
        <f>'Pque N Mundo II'!#REF!</f>
        <v>#REF!</v>
      </c>
      <c r="J28" s="303" t="e">
        <f t="shared" si="71"/>
        <v>#REF!</v>
      </c>
      <c r="K28" s="239" t="e">
        <f t="shared" si="72"/>
        <v>#REF!</v>
      </c>
      <c r="L28" s="316" t="e">
        <f t="shared" si="73"/>
        <v>#REF!</v>
      </c>
      <c r="M28" s="95" t="e">
        <f>'Pque N Mundo II'!#REF!</f>
        <v>#REF!</v>
      </c>
      <c r="N28" s="303" t="e">
        <f t="shared" si="74"/>
        <v>#REF!</v>
      </c>
      <c r="O28" s="95" t="e">
        <f>'Pque N Mundo II'!#REF!</f>
        <v>#REF!</v>
      </c>
      <c r="P28" s="303" t="e">
        <f t="shared" si="75"/>
        <v>#REF!</v>
      </c>
      <c r="Q28" s="95" t="e">
        <f>'Pque N Mundo II'!#REF!</f>
        <v>#REF!</v>
      </c>
      <c r="R28" s="303" t="e">
        <f t="shared" si="76"/>
        <v>#REF!</v>
      </c>
      <c r="S28" s="239" t="e">
        <f t="shared" si="77"/>
        <v>#REF!</v>
      </c>
      <c r="T28" s="316" t="e">
        <f t="shared" si="78"/>
        <v>#REF!</v>
      </c>
    </row>
    <row r="29" spans="1:20" x14ac:dyDescent="0.25">
      <c r="A29" s="77" t="s">
        <v>43</v>
      </c>
      <c r="B29" s="262">
        <v>20</v>
      </c>
      <c r="C29" s="73" t="e">
        <f>'Pque N Mundo II'!#REF!</f>
        <v>#REF!</v>
      </c>
      <c r="D29" s="283" t="e">
        <f t="shared" si="68"/>
        <v>#REF!</v>
      </c>
      <c r="E29" s="95" t="e">
        <f>'Pque N Mundo II'!#REF!</f>
        <v>#REF!</v>
      </c>
      <c r="F29" s="303" t="e">
        <f t="shared" si="69"/>
        <v>#REF!</v>
      </c>
      <c r="G29" s="95" t="e">
        <f>'Pque N Mundo II'!#REF!</f>
        <v>#REF!</v>
      </c>
      <c r="H29" s="303" t="e">
        <f t="shared" si="70"/>
        <v>#REF!</v>
      </c>
      <c r="I29" s="95" t="e">
        <f>'Pque N Mundo II'!#REF!</f>
        <v>#REF!</v>
      </c>
      <c r="J29" s="303" t="e">
        <f t="shared" si="71"/>
        <v>#REF!</v>
      </c>
      <c r="K29" s="239" t="e">
        <f t="shared" si="72"/>
        <v>#REF!</v>
      </c>
      <c r="L29" s="316" t="e">
        <f t="shared" si="73"/>
        <v>#REF!</v>
      </c>
      <c r="M29" s="95" t="e">
        <f>'Pque N Mundo II'!#REF!</f>
        <v>#REF!</v>
      </c>
      <c r="N29" s="303" t="e">
        <f t="shared" si="74"/>
        <v>#REF!</v>
      </c>
      <c r="O29" s="95" t="e">
        <f>'Pque N Mundo II'!#REF!</f>
        <v>#REF!</v>
      </c>
      <c r="P29" s="303" t="e">
        <f t="shared" si="75"/>
        <v>#REF!</v>
      </c>
      <c r="Q29" s="95" t="e">
        <f>'Pque N Mundo II'!#REF!</f>
        <v>#REF!</v>
      </c>
      <c r="R29" s="303" t="e">
        <f t="shared" si="76"/>
        <v>#REF!</v>
      </c>
      <c r="S29" s="239" t="e">
        <f t="shared" si="77"/>
        <v>#REF!</v>
      </c>
      <c r="T29" s="316" t="e">
        <f t="shared" si="78"/>
        <v>#REF!</v>
      </c>
    </row>
    <row r="30" spans="1:20" x14ac:dyDescent="0.25">
      <c r="A30" s="77" t="s">
        <v>23</v>
      </c>
      <c r="B30" s="262">
        <v>20</v>
      </c>
      <c r="C30" s="73" t="e">
        <f>'Pque N Mundo II'!#REF!</f>
        <v>#REF!</v>
      </c>
      <c r="D30" s="283" t="e">
        <f t="shared" si="68"/>
        <v>#REF!</v>
      </c>
      <c r="E30" s="95" t="e">
        <f>'Pque N Mundo II'!#REF!</f>
        <v>#REF!</v>
      </c>
      <c r="F30" s="303" t="e">
        <f t="shared" si="69"/>
        <v>#REF!</v>
      </c>
      <c r="G30" s="95" t="e">
        <f>'Pque N Mundo II'!#REF!</f>
        <v>#REF!</v>
      </c>
      <c r="H30" s="303" t="e">
        <f t="shared" si="70"/>
        <v>#REF!</v>
      </c>
      <c r="I30" s="95" t="e">
        <f>'Pque N Mundo II'!#REF!</f>
        <v>#REF!</v>
      </c>
      <c r="J30" s="303" t="e">
        <f t="shared" si="71"/>
        <v>#REF!</v>
      </c>
      <c r="K30" s="239" t="e">
        <f t="shared" si="72"/>
        <v>#REF!</v>
      </c>
      <c r="L30" s="316" t="e">
        <f t="shared" si="73"/>
        <v>#REF!</v>
      </c>
      <c r="M30" s="95" t="e">
        <f>'Pque N Mundo II'!#REF!</f>
        <v>#REF!</v>
      </c>
      <c r="N30" s="303" t="e">
        <f t="shared" si="74"/>
        <v>#REF!</v>
      </c>
      <c r="O30" s="95" t="e">
        <f>'Pque N Mundo II'!#REF!</f>
        <v>#REF!</v>
      </c>
      <c r="P30" s="303" t="e">
        <f t="shared" si="75"/>
        <v>#REF!</v>
      </c>
      <c r="Q30" s="95" t="e">
        <f>'Pque N Mundo II'!#REF!</f>
        <v>#REF!</v>
      </c>
      <c r="R30" s="303" t="e">
        <f t="shared" si="76"/>
        <v>#REF!</v>
      </c>
      <c r="S30" s="239" t="e">
        <f t="shared" si="77"/>
        <v>#REF!</v>
      </c>
      <c r="T30" s="316" t="e">
        <f t="shared" si="78"/>
        <v>#REF!</v>
      </c>
    </row>
    <row r="31" spans="1:20" x14ac:dyDescent="0.25">
      <c r="A31" s="77" t="s">
        <v>24</v>
      </c>
      <c r="B31" s="262">
        <v>30</v>
      </c>
      <c r="C31" s="73" t="e">
        <f>'Pque N Mundo II'!#REF!</f>
        <v>#REF!</v>
      </c>
      <c r="D31" s="283" t="e">
        <f t="shared" si="68"/>
        <v>#REF!</v>
      </c>
      <c r="E31" s="95" t="e">
        <f>'Pque N Mundo II'!#REF!</f>
        <v>#REF!</v>
      </c>
      <c r="F31" s="303" t="e">
        <f t="shared" si="69"/>
        <v>#REF!</v>
      </c>
      <c r="G31" s="95" t="e">
        <f>'Pque N Mundo II'!#REF!</f>
        <v>#REF!</v>
      </c>
      <c r="H31" s="303" t="e">
        <f t="shared" si="70"/>
        <v>#REF!</v>
      </c>
      <c r="I31" s="95" t="e">
        <f>'Pque N Mundo II'!#REF!</f>
        <v>#REF!</v>
      </c>
      <c r="J31" s="303" t="e">
        <f t="shared" si="71"/>
        <v>#REF!</v>
      </c>
      <c r="K31" s="239" t="e">
        <f t="shared" si="72"/>
        <v>#REF!</v>
      </c>
      <c r="L31" s="316" t="e">
        <f t="shared" si="73"/>
        <v>#REF!</v>
      </c>
      <c r="M31" s="95" t="e">
        <f>'Pque N Mundo II'!#REF!</f>
        <v>#REF!</v>
      </c>
      <c r="N31" s="303" t="e">
        <f t="shared" si="74"/>
        <v>#REF!</v>
      </c>
      <c r="O31" s="95" t="e">
        <f>'Pque N Mundo II'!#REF!</f>
        <v>#REF!</v>
      </c>
      <c r="P31" s="303" t="e">
        <f t="shared" si="75"/>
        <v>#REF!</v>
      </c>
      <c r="Q31" s="95" t="e">
        <f>'Pque N Mundo II'!#REF!</f>
        <v>#REF!</v>
      </c>
      <c r="R31" s="303" t="e">
        <f t="shared" si="76"/>
        <v>#REF!</v>
      </c>
      <c r="S31" s="239" t="e">
        <f t="shared" si="77"/>
        <v>#REF!</v>
      </c>
      <c r="T31" s="316" t="e">
        <f t="shared" si="78"/>
        <v>#REF!</v>
      </c>
    </row>
    <row r="32" spans="1:20" x14ac:dyDescent="0.25">
      <c r="A32" s="77" t="s">
        <v>25</v>
      </c>
      <c r="B32" s="262">
        <v>30</v>
      </c>
      <c r="C32" s="73" t="e">
        <f>'Pque N Mundo II'!#REF!</f>
        <v>#REF!</v>
      </c>
      <c r="D32" s="283" t="e">
        <f t="shared" si="68"/>
        <v>#REF!</v>
      </c>
      <c r="E32" s="95" t="e">
        <f>'Pque N Mundo II'!#REF!</f>
        <v>#REF!</v>
      </c>
      <c r="F32" s="303" t="e">
        <f>(E32*$B32)-$D32</f>
        <v>#REF!</v>
      </c>
      <c r="G32" s="95" t="e">
        <f>'Pque N Mundo II'!#REF!</f>
        <v>#REF!</v>
      </c>
      <c r="H32" s="303" t="e">
        <f>(G32*$B32)-$D32</f>
        <v>#REF!</v>
      </c>
      <c r="I32" s="95" t="e">
        <f>'Pque N Mundo II'!#REF!</f>
        <v>#REF!</v>
      </c>
      <c r="J32" s="303" t="e">
        <f t="shared" si="71"/>
        <v>#REF!</v>
      </c>
      <c r="K32" s="239" t="e">
        <f t="shared" si="72"/>
        <v>#REF!</v>
      </c>
      <c r="L32" s="316" t="e">
        <f t="shared" si="73"/>
        <v>#REF!</v>
      </c>
      <c r="M32" s="95" t="e">
        <f>'Pque N Mundo II'!#REF!</f>
        <v>#REF!</v>
      </c>
      <c r="N32" s="303" t="e">
        <f t="shared" si="74"/>
        <v>#REF!</v>
      </c>
      <c r="O32" s="95" t="e">
        <f>'Pque N Mundo II'!#REF!</f>
        <v>#REF!</v>
      </c>
      <c r="P32" s="303" t="e">
        <f t="shared" si="75"/>
        <v>#REF!</v>
      </c>
      <c r="Q32" s="95" t="e">
        <f>'Pque N Mundo II'!#REF!</f>
        <v>#REF!</v>
      </c>
      <c r="R32" s="303" t="e">
        <f t="shared" si="76"/>
        <v>#REF!</v>
      </c>
      <c r="S32" s="239" t="e">
        <f t="shared" si="77"/>
        <v>#REF!</v>
      </c>
      <c r="T32" s="316" t="e">
        <f t="shared" si="78"/>
        <v>#REF!</v>
      </c>
    </row>
    <row r="33" spans="1:20" x14ac:dyDescent="0.25">
      <c r="A33" s="77" t="s">
        <v>26</v>
      </c>
      <c r="B33" s="262">
        <v>40</v>
      </c>
      <c r="C33" s="73" t="e">
        <f>'Pque N Mundo II'!#REF!</f>
        <v>#REF!</v>
      </c>
      <c r="D33" s="283" t="e">
        <f t="shared" si="68"/>
        <v>#REF!</v>
      </c>
      <c r="E33" s="95" t="e">
        <f>'Pque N Mundo II'!#REF!</f>
        <v>#REF!</v>
      </c>
      <c r="F33" s="303" t="e">
        <f t="shared" si="69"/>
        <v>#REF!</v>
      </c>
      <c r="G33" s="95" t="e">
        <f>'Pque N Mundo II'!#REF!</f>
        <v>#REF!</v>
      </c>
      <c r="H33" s="303" t="e">
        <f t="shared" si="70"/>
        <v>#REF!</v>
      </c>
      <c r="I33" s="95" t="e">
        <f>'Pque N Mundo II'!#REF!</f>
        <v>#REF!</v>
      </c>
      <c r="J33" s="303" t="e">
        <f t="shared" si="71"/>
        <v>#REF!</v>
      </c>
      <c r="K33" s="239" t="e">
        <f t="shared" si="72"/>
        <v>#REF!</v>
      </c>
      <c r="L33" s="316" t="e">
        <f t="shared" si="73"/>
        <v>#REF!</v>
      </c>
      <c r="M33" s="95" t="e">
        <f>'Pque N Mundo II'!#REF!</f>
        <v>#REF!</v>
      </c>
      <c r="N33" s="303" t="e">
        <f t="shared" si="74"/>
        <v>#REF!</v>
      </c>
      <c r="O33" s="95" t="e">
        <f>'Pque N Mundo II'!#REF!</f>
        <v>#REF!</v>
      </c>
      <c r="P33" s="303" t="e">
        <f t="shared" si="75"/>
        <v>#REF!</v>
      </c>
      <c r="Q33" s="95" t="e">
        <f>'Pque N Mundo II'!#REF!</f>
        <v>#REF!</v>
      </c>
      <c r="R33" s="303" t="e">
        <f t="shared" si="76"/>
        <v>#REF!</v>
      </c>
      <c r="S33" s="239" t="e">
        <f t="shared" si="77"/>
        <v>#REF!</v>
      </c>
      <c r="T33" s="316" t="e">
        <f t="shared" si="78"/>
        <v>#REF!</v>
      </c>
    </row>
    <row r="34" spans="1:20" ht="15.75" thickBot="1" x14ac:dyDescent="0.3">
      <c r="A34" s="55" t="s">
        <v>34</v>
      </c>
      <c r="B34" s="270">
        <v>30</v>
      </c>
      <c r="C34" s="79" t="e">
        <f>'Pque N Mundo II'!#REF!</f>
        <v>#REF!</v>
      </c>
      <c r="D34" s="340" t="e">
        <f t="shared" si="68"/>
        <v>#REF!</v>
      </c>
      <c r="E34" s="487" t="e">
        <f>'Pque N Mundo II'!#REF!</f>
        <v>#REF!</v>
      </c>
      <c r="F34" s="311" t="e">
        <f t="shared" si="69"/>
        <v>#REF!</v>
      </c>
      <c r="G34" s="487" t="e">
        <f>'Pque N Mundo II'!#REF!</f>
        <v>#REF!</v>
      </c>
      <c r="H34" s="311" t="e">
        <f t="shared" si="70"/>
        <v>#REF!</v>
      </c>
      <c r="I34" s="487" t="e">
        <f>'Pque N Mundo II'!#REF!</f>
        <v>#REF!</v>
      </c>
      <c r="J34" s="311" t="e">
        <f t="shared" si="71"/>
        <v>#REF!</v>
      </c>
      <c r="K34" s="247" t="e">
        <f t="shared" si="72"/>
        <v>#REF!</v>
      </c>
      <c r="L34" s="317" t="e">
        <f t="shared" si="73"/>
        <v>#REF!</v>
      </c>
      <c r="M34" s="487" t="e">
        <f>'Pque N Mundo II'!#REF!</f>
        <v>#REF!</v>
      </c>
      <c r="N34" s="311" t="e">
        <f t="shared" si="74"/>
        <v>#REF!</v>
      </c>
      <c r="O34" s="487" t="e">
        <f>'Pque N Mundo II'!#REF!</f>
        <v>#REF!</v>
      </c>
      <c r="P34" s="311" t="e">
        <f t="shared" si="75"/>
        <v>#REF!</v>
      </c>
      <c r="Q34" s="487" t="e">
        <f>'Pque N Mundo II'!#REF!</f>
        <v>#REF!</v>
      </c>
      <c r="R34" s="311" t="e">
        <f t="shared" si="76"/>
        <v>#REF!</v>
      </c>
      <c r="S34" s="247" t="e">
        <f t="shared" si="77"/>
        <v>#REF!</v>
      </c>
      <c r="T34" s="317" t="e">
        <f t="shared" si="78"/>
        <v>#REF!</v>
      </c>
    </row>
    <row r="35" spans="1:20" ht="15.75" thickBot="1" x14ac:dyDescent="0.3">
      <c r="A35" s="333" t="s">
        <v>7</v>
      </c>
      <c r="B35" s="334">
        <f>SUM(B23:B34)</f>
        <v>370</v>
      </c>
      <c r="C35" s="335" t="e">
        <f>SUM(C23:C34)</f>
        <v>#REF!</v>
      </c>
      <c r="D35" s="336" t="e">
        <f t="shared" ref="D35:T35" si="79">SUM(D23:D34)</f>
        <v>#REF!</v>
      </c>
      <c r="E35" s="488" t="e">
        <f t="shared" si="79"/>
        <v>#REF!</v>
      </c>
      <c r="F35" s="338" t="e">
        <f t="shared" si="79"/>
        <v>#REF!</v>
      </c>
      <c r="G35" s="488" t="e">
        <f t="shared" si="79"/>
        <v>#REF!</v>
      </c>
      <c r="H35" s="338" t="e">
        <f t="shared" si="79"/>
        <v>#REF!</v>
      </c>
      <c r="I35" s="488" t="e">
        <f t="shared" si="79"/>
        <v>#REF!</v>
      </c>
      <c r="J35" s="338" t="e">
        <f t="shared" si="79"/>
        <v>#REF!</v>
      </c>
      <c r="K35" s="339" t="e">
        <f t="shared" ref="K35:L35" si="80">SUM(K23:K34)</f>
        <v>#REF!</v>
      </c>
      <c r="L35" s="318" t="e">
        <f t="shared" si="80"/>
        <v>#REF!</v>
      </c>
      <c r="M35" s="488" t="e">
        <f t="shared" si="79"/>
        <v>#REF!</v>
      </c>
      <c r="N35" s="338" t="e">
        <f t="shared" si="79"/>
        <v>#REF!</v>
      </c>
      <c r="O35" s="488" t="e">
        <f t="shared" si="79"/>
        <v>#REF!</v>
      </c>
      <c r="P35" s="338" t="e">
        <f t="shared" si="79"/>
        <v>#REF!</v>
      </c>
      <c r="Q35" s="488" t="e">
        <f t="shared" si="79"/>
        <v>#REF!</v>
      </c>
      <c r="R35" s="338" t="e">
        <f t="shared" si="79"/>
        <v>#REF!</v>
      </c>
      <c r="S35" s="339" t="e">
        <f t="shared" si="79"/>
        <v>#REF!</v>
      </c>
      <c r="T35" s="318" t="e">
        <f t="shared" si="79"/>
        <v>#REF!</v>
      </c>
    </row>
    <row r="37" spans="1:20" ht="15.75" x14ac:dyDescent="0.25">
      <c r="A37" s="1000" t="s">
        <v>262</v>
      </c>
      <c r="B37" s="1001"/>
      <c r="C37" s="1001"/>
      <c r="D37" s="1001"/>
      <c r="E37" s="1001"/>
      <c r="F37" s="1001"/>
      <c r="G37" s="1001"/>
      <c r="H37" s="1001"/>
      <c r="I37" s="1001"/>
      <c r="J37" s="1001"/>
      <c r="K37" s="1001"/>
      <c r="L37" s="1001"/>
      <c r="M37" s="1001"/>
      <c r="N37" s="1001"/>
      <c r="O37" s="1001"/>
      <c r="P37" s="1001"/>
      <c r="Q37" s="1001"/>
      <c r="R37" s="1001"/>
      <c r="S37" s="1001"/>
      <c r="T37" s="1001"/>
    </row>
    <row r="38" spans="1:20" ht="36.75" thickBot="1" x14ac:dyDescent="0.3">
      <c r="A38" s="13" t="s">
        <v>14</v>
      </c>
      <c r="B38" s="260" t="str">
        <f t="shared" ref="B38:T38" si="81">B5</f>
        <v>Carga Horária</v>
      </c>
      <c r="C38" s="90" t="str">
        <f t="shared" si="81"/>
        <v>Equipe Mínima TA</v>
      </c>
      <c r="D38" s="288" t="str">
        <f t="shared" si="81"/>
        <v>Total Horas</v>
      </c>
      <c r="E38" s="502" t="str">
        <f t="shared" si="81"/>
        <v>MAR</v>
      </c>
      <c r="F38" s="330" t="str">
        <f t="shared" si="81"/>
        <v>Saldo Mar</v>
      </c>
      <c r="G38" s="502" t="str">
        <f t="shared" si="81"/>
        <v>ABR</v>
      </c>
      <c r="H38" s="330" t="str">
        <f t="shared" si="81"/>
        <v>Saldo Abr</v>
      </c>
      <c r="I38" s="502" t="str">
        <f t="shared" si="81"/>
        <v>MAI</v>
      </c>
      <c r="J38" s="330" t="str">
        <f t="shared" si="81"/>
        <v>Saldo Mai</v>
      </c>
      <c r="K38" s="237" t="str">
        <f t="shared" ref="K38:L38" si="82">K5</f>
        <v>3º Trimestre</v>
      </c>
      <c r="L38" s="328" t="str">
        <f t="shared" si="82"/>
        <v>Saldo Trim</v>
      </c>
      <c r="M38" s="502" t="str">
        <f t="shared" si="81"/>
        <v>JUN</v>
      </c>
      <c r="N38" s="330" t="str">
        <f t="shared" si="81"/>
        <v>Saldo Jun</v>
      </c>
      <c r="O38" s="482" t="str">
        <f t="shared" si="81"/>
        <v>JUL</v>
      </c>
      <c r="P38" s="330" t="str">
        <f t="shared" si="81"/>
        <v>Saldo Jul</v>
      </c>
      <c r="Q38" s="482" t="str">
        <f t="shared" si="81"/>
        <v>AGO</v>
      </c>
      <c r="R38" s="330" t="str">
        <f t="shared" si="81"/>
        <v>Saldo Ago</v>
      </c>
      <c r="S38" s="237" t="str">
        <f t="shared" si="81"/>
        <v>4º Trimestre</v>
      </c>
      <c r="T38" s="328" t="str">
        <f t="shared" si="81"/>
        <v>Saldo Trim</v>
      </c>
    </row>
    <row r="39" spans="1:20" ht="15.75" thickTop="1" x14ac:dyDescent="0.25">
      <c r="A39" s="2" t="s">
        <v>35</v>
      </c>
      <c r="B39" s="262">
        <v>30</v>
      </c>
      <c r="C39" s="4" t="e">
        <f>'Pque N Mundo II'!#REF!</f>
        <v>#REF!</v>
      </c>
      <c r="D39" s="283" t="e">
        <f t="shared" ref="D39:D45" si="83">C39*B39</f>
        <v>#REF!</v>
      </c>
      <c r="E39" s="489" t="e">
        <f>'Pque N Mundo II'!#REF!</f>
        <v>#REF!</v>
      </c>
      <c r="F39" s="307" t="e">
        <f t="shared" ref="F39:F45" si="84">(E39*$B39)-$D39</f>
        <v>#REF!</v>
      </c>
      <c r="G39" s="95" t="e">
        <f>'Pque N Mundo II'!#REF!</f>
        <v>#REF!</v>
      </c>
      <c r="H39" s="307" t="e">
        <f t="shared" ref="H39:H45" si="85">(G39*$B39)-$D39</f>
        <v>#REF!</v>
      </c>
      <c r="I39" s="95" t="e">
        <f>'Pque N Mundo II'!#REF!</f>
        <v>#REF!</v>
      </c>
      <c r="J39" s="307" t="e">
        <f t="shared" ref="J39:J45" si="86">(I39*$B39)-$D39</f>
        <v>#REF!</v>
      </c>
      <c r="K39" s="242" t="e">
        <f t="shared" ref="K39:K45" si="87">SUM(E39,G39,I39)</f>
        <v>#REF!</v>
      </c>
      <c r="L39" s="320" t="e">
        <f t="shared" ref="L39:L45" si="88">(K39*$B39)-$D39*3</f>
        <v>#REF!</v>
      </c>
      <c r="M39" s="489" t="e">
        <f>'Pque N Mundo II'!#REF!</f>
        <v>#REF!</v>
      </c>
      <c r="N39" s="307" t="e">
        <f t="shared" ref="N39:N45" si="89">(M39*$B39)-$D39</f>
        <v>#REF!</v>
      </c>
      <c r="O39" s="489" t="e">
        <f>'Pque N Mundo II'!#REF!</f>
        <v>#REF!</v>
      </c>
      <c r="P39" s="307" t="e">
        <f t="shared" ref="P39:P45" si="90">(O39*$B39)-$D39</f>
        <v>#REF!</v>
      </c>
      <c r="Q39" s="489" t="e">
        <f>'Pque N Mundo II'!#REF!</f>
        <v>#REF!</v>
      </c>
      <c r="R39" s="307" t="e">
        <f t="shared" ref="R39:R45" si="91">(Q39*$B39)-$D39</f>
        <v>#REF!</v>
      </c>
      <c r="S39" s="242" t="e">
        <f t="shared" ref="S39:S45" si="92">SUM(M39,O39,Q39)</f>
        <v>#REF!</v>
      </c>
      <c r="T39" s="320" t="e">
        <f t="shared" ref="T39:T45" si="93">(S39*$B39)-$D39*3</f>
        <v>#REF!</v>
      </c>
    </row>
    <row r="40" spans="1:20" x14ac:dyDescent="0.25">
      <c r="A40" s="2" t="s">
        <v>36</v>
      </c>
      <c r="B40" s="262">
        <v>20</v>
      </c>
      <c r="C40" s="4" t="e">
        <f>'Pque N Mundo II'!#REF!</f>
        <v>#REF!</v>
      </c>
      <c r="D40" s="283" t="e">
        <f t="shared" si="83"/>
        <v>#REF!</v>
      </c>
      <c r="E40" s="489" t="e">
        <f>'Pque N Mundo II'!#REF!</f>
        <v>#REF!</v>
      </c>
      <c r="F40" s="307" t="e">
        <f t="shared" si="84"/>
        <v>#REF!</v>
      </c>
      <c r="G40" s="95" t="e">
        <f>'Pque N Mundo II'!#REF!</f>
        <v>#REF!</v>
      </c>
      <c r="H40" s="307" t="e">
        <f t="shared" si="85"/>
        <v>#REF!</v>
      </c>
      <c r="I40" s="95" t="e">
        <f>'Pque N Mundo II'!#REF!</f>
        <v>#REF!</v>
      </c>
      <c r="J40" s="307" t="e">
        <f t="shared" si="86"/>
        <v>#REF!</v>
      </c>
      <c r="K40" s="242" t="e">
        <f t="shared" si="87"/>
        <v>#REF!</v>
      </c>
      <c r="L40" s="320" t="e">
        <f t="shared" si="88"/>
        <v>#REF!</v>
      </c>
      <c r="M40" s="489" t="e">
        <f>'Pque N Mundo II'!#REF!</f>
        <v>#REF!</v>
      </c>
      <c r="N40" s="307" t="e">
        <f t="shared" si="89"/>
        <v>#REF!</v>
      </c>
      <c r="O40" s="489" t="e">
        <f>'Pque N Mundo II'!#REF!</f>
        <v>#REF!</v>
      </c>
      <c r="P40" s="307" t="e">
        <f t="shared" si="90"/>
        <v>#REF!</v>
      </c>
      <c r="Q40" s="489" t="e">
        <f>'Pque N Mundo II'!#REF!</f>
        <v>#REF!</v>
      </c>
      <c r="R40" s="307" t="e">
        <f t="shared" si="91"/>
        <v>#REF!</v>
      </c>
      <c r="S40" s="242" t="e">
        <f t="shared" si="92"/>
        <v>#REF!</v>
      </c>
      <c r="T40" s="320" t="e">
        <f t="shared" si="93"/>
        <v>#REF!</v>
      </c>
    </row>
    <row r="41" spans="1:20" x14ac:dyDescent="0.25">
      <c r="A41" s="2" t="s">
        <v>37</v>
      </c>
      <c r="B41" s="262">
        <v>20</v>
      </c>
      <c r="C41" s="4" t="e">
        <f>'Pque N Mundo II'!#REF!</f>
        <v>#REF!</v>
      </c>
      <c r="D41" s="283" t="e">
        <f t="shared" si="83"/>
        <v>#REF!</v>
      </c>
      <c r="E41" s="489" t="e">
        <f>'Pque N Mundo II'!#REF!</f>
        <v>#REF!</v>
      </c>
      <c r="F41" s="307" t="e">
        <f t="shared" si="84"/>
        <v>#REF!</v>
      </c>
      <c r="G41" s="95" t="e">
        <f>'Pque N Mundo II'!#REF!</f>
        <v>#REF!</v>
      </c>
      <c r="H41" s="307" t="e">
        <f t="shared" si="85"/>
        <v>#REF!</v>
      </c>
      <c r="I41" s="95" t="e">
        <f>'Pque N Mundo II'!#REF!</f>
        <v>#REF!</v>
      </c>
      <c r="J41" s="307" t="e">
        <f t="shared" si="86"/>
        <v>#REF!</v>
      </c>
      <c r="K41" s="242" t="e">
        <f t="shared" si="87"/>
        <v>#REF!</v>
      </c>
      <c r="L41" s="320" t="e">
        <f t="shared" si="88"/>
        <v>#REF!</v>
      </c>
      <c r="M41" s="489" t="e">
        <f>'Pque N Mundo II'!#REF!</f>
        <v>#REF!</v>
      </c>
      <c r="N41" s="307" t="e">
        <f t="shared" si="89"/>
        <v>#REF!</v>
      </c>
      <c r="O41" s="489" t="e">
        <f>'Pque N Mundo II'!#REF!</f>
        <v>#REF!</v>
      </c>
      <c r="P41" s="307" t="e">
        <f t="shared" si="90"/>
        <v>#REF!</v>
      </c>
      <c r="Q41" s="489" t="e">
        <f>'Pque N Mundo II'!#REF!</f>
        <v>#REF!</v>
      </c>
      <c r="R41" s="307" t="e">
        <f t="shared" si="91"/>
        <v>#REF!</v>
      </c>
      <c r="S41" s="242" t="e">
        <f t="shared" si="92"/>
        <v>#REF!</v>
      </c>
      <c r="T41" s="320" t="e">
        <f t="shared" si="93"/>
        <v>#REF!</v>
      </c>
    </row>
    <row r="42" spans="1:20" x14ac:dyDescent="0.25">
      <c r="A42" s="2" t="s">
        <v>39</v>
      </c>
      <c r="B42" s="262">
        <v>40</v>
      </c>
      <c r="C42" s="4" t="e">
        <f>'Pque N Mundo II'!#REF!</f>
        <v>#REF!</v>
      </c>
      <c r="D42" s="283" t="e">
        <f t="shared" si="83"/>
        <v>#REF!</v>
      </c>
      <c r="E42" s="489" t="e">
        <f>'Pque N Mundo II'!#REF!</f>
        <v>#REF!</v>
      </c>
      <c r="F42" s="307" t="e">
        <f t="shared" si="84"/>
        <v>#REF!</v>
      </c>
      <c r="G42" s="95" t="e">
        <f>'Pque N Mundo II'!#REF!</f>
        <v>#REF!</v>
      </c>
      <c r="H42" s="307" t="e">
        <f t="shared" si="85"/>
        <v>#REF!</v>
      </c>
      <c r="I42" s="95" t="e">
        <f>'Pque N Mundo II'!#REF!</f>
        <v>#REF!</v>
      </c>
      <c r="J42" s="307" t="e">
        <f t="shared" si="86"/>
        <v>#REF!</v>
      </c>
      <c r="K42" s="242" t="e">
        <f t="shared" si="87"/>
        <v>#REF!</v>
      </c>
      <c r="L42" s="320" t="e">
        <f t="shared" si="88"/>
        <v>#REF!</v>
      </c>
      <c r="M42" s="489" t="e">
        <f>'Pque N Mundo II'!#REF!</f>
        <v>#REF!</v>
      </c>
      <c r="N42" s="307" t="e">
        <f t="shared" si="89"/>
        <v>#REF!</v>
      </c>
      <c r="O42" s="489" t="e">
        <f>'Pque N Mundo II'!#REF!</f>
        <v>#REF!</v>
      </c>
      <c r="P42" s="307" t="e">
        <f t="shared" si="90"/>
        <v>#REF!</v>
      </c>
      <c r="Q42" s="489" t="e">
        <f>'Pque N Mundo II'!#REF!</f>
        <v>#REF!</v>
      </c>
      <c r="R42" s="307" t="e">
        <f t="shared" si="91"/>
        <v>#REF!</v>
      </c>
      <c r="S42" s="242" t="e">
        <f t="shared" si="92"/>
        <v>#REF!</v>
      </c>
      <c r="T42" s="320" t="e">
        <f t="shared" si="93"/>
        <v>#REF!</v>
      </c>
    </row>
    <row r="43" spans="1:20" x14ac:dyDescent="0.25">
      <c r="A43" s="2" t="s">
        <v>44</v>
      </c>
      <c r="B43" s="262">
        <v>40</v>
      </c>
      <c r="C43" s="4" t="e">
        <f>'Pque N Mundo II'!#REF!</f>
        <v>#REF!</v>
      </c>
      <c r="D43" s="283" t="e">
        <f t="shared" si="83"/>
        <v>#REF!</v>
      </c>
      <c r="E43" s="489" t="e">
        <f>'Pque N Mundo II'!#REF!</f>
        <v>#REF!</v>
      </c>
      <c r="F43" s="307" t="e">
        <f t="shared" si="84"/>
        <v>#REF!</v>
      </c>
      <c r="G43" s="95" t="e">
        <f>'Pque N Mundo II'!#REF!</f>
        <v>#REF!</v>
      </c>
      <c r="H43" s="307" t="e">
        <f t="shared" si="85"/>
        <v>#REF!</v>
      </c>
      <c r="I43" s="95" t="e">
        <f>'Pque N Mundo II'!#REF!</f>
        <v>#REF!</v>
      </c>
      <c r="J43" s="307" t="e">
        <f t="shared" si="86"/>
        <v>#REF!</v>
      </c>
      <c r="K43" s="242" t="e">
        <f t="shared" si="87"/>
        <v>#REF!</v>
      </c>
      <c r="L43" s="320" t="e">
        <f t="shared" si="88"/>
        <v>#REF!</v>
      </c>
      <c r="M43" s="489" t="e">
        <f>'Pque N Mundo II'!#REF!</f>
        <v>#REF!</v>
      </c>
      <c r="N43" s="307" t="e">
        <f t="shared" si="89"/>
        <v>#REF!</v>
      </c>
      <c r="O43" s="489" t="e">
        <f>'Pque N Mundo II'!#REF!</f>
        <v>#REF!</v>
      </c>
      <c r="P43" s="307" t="e">
        <f t="shared" si="90"/>
        <v>#REF!</v>
      </c>
      <c r="Q43" s="489" t="e">
        <f>'Pque N Mundo II'!#REF!</f>
        <v>#REF!</v>
      </c>
      <c r="R43" s="307" t="e">
        <f t="shared" si="91"/>
        <v>#REF!</v>
      </c>
      <c r="S43" s="242" t="e">
        <f t="shared" si="92"/>
        <v>#REF!</v>
      </c>
      <c r="T43" s="320" t="e">
        <f t="shared" si="93"/>
        <v>#REF!</v>
      </c>
    </row>
    <row r="44" spans="1:20" x14ac:dyDescent="0.25">
      <c r="A44" s="2" t="s">
        <v>38</v>
      </c>
      <c r="B44" s="262">
        <v>20</v>
      </c>
      <c r="C44" s="4" t="e">
        <f>'Pque N Mundo II'!#REF!</f>
        <v>#REF!</v>
      </c>
      <c r="D44" s="283" t="e">
        <f t="shared" si="83"/>
        <v>#REF!</v>
      </c>
      <c r="E44" s="489" t="e">
        <f>'Pque N Mundo II'!#REF!</f>
        <v>#REF!</v>
      </c>
      <c r="F44" s="307" t="e">
        <f t="shared" si="84"/>
        <v>#REF!</v>
      </c>
      <c r="G44" s="95" t="e">
        <f>'Pque N Mundo II'!#REF!</f>
        <v>#REF!</v>
      </c>
      <c r="H44" s="307" t="e">
        <f t="shared" si="85"/>
        <v>#REF!</v>
      </c>
      <c r="I44" s="95" t="e">
        <f>'Pque N Mundo II'!#REF!</f>
        <v>#REF!</v>
      </c>
      <c r="J44" s="307" t="e">
        <f t="shared" si="86"/>
        <v>#REF!</v>
      </c>
      <c r="K44" s="242" t="e">
        <f t="shared" si="87"/>
        <v>#REF!</v>
      </c>
      <c r="L44" s="320" t="e">
        <f t="shared" si="88"/>
        <v>#REF!</v>
      </c>
      <c r="M44" s="489" t="e">
        <f>'Pque N Mundo II'!#REF!</f>
        <v>#REF!</v>
      </c>
      <c r="N44" s="307" t="e">
        <f t="shared" si="89"/>
        <v>#REF!</v>
      </c>
      <c r="O44" s="489" t="e">
        <f>'Pque N Mundo II'!#REF!</f>
        <v>#REF!</v>
      </c>
      <c r="P44" s="307" t="e">
        <f t="shared" si="90"/>
        <v>#REF!</v>
      </c>
      <c r="Q44" s="489" t="e">
        <f>'Pque N Mundo II'!#REF!</f>
        <v>#REF!</v>
      </c>
      <c r="R44" s="307" t="e">
        <f t="shared" si="91"/>
        <v>#REF!</v>
      </c>
      <c r="S44" s="242" t="e">
        <f t="shared" si="92"/>
        <v>#REF!</v>
      </c>
      <c r="T44" s="320" t="e">
        <f t="shared" si="93"/>
        <v>#REF!</v>
      </c>
    </row>
    <row r="45" spans="1:20" ht="15.75" thickBot="1" x14ac:dyDescent="0.3">
      <c r="A45" s="15" t="s">
        <v>40</v>
      </c>
      <c r="B45" s="263">
        <v>40</v>
      </c>
      <c r="C45" s="16" t="e">
        <f>'Pque N Mundo II'!#REF!</f>
        <v>#REF!</v>
      </c>
      <c r="D45" s="285" t="e">
        <f t="shared" si="83"/>
        <v>#REF!</v>
      </c>
      <c r="E45" s="490" t="e">
        <f>'Pque N Mundo II'!#REF!</f>
        <v>#REF!</v>
      </c>
      <c r="F45" s="308" t="e">
        <f t="shared" si="84"/>
        <v>#REF!</v>
      </c>
      <c r="G45" s="487" t="e">
        <f>'Pque N Mundo II'!#REF!</f>
        <v>#REF!</v>
      </c>
      <c r="H45" s="311" t="e">
        <f t="shared" si="85"/>
        <v>#REF!</v>
      </c>
      <c r="I45" s="487" t="e">
        <f>'Pque N Mundo II'!#REF!</f>
        <v>#REF!</v>
      </c>
      <c r="J45" s="311" t="e">
        <f t="shared" si="86"/>
        <v>#REF!</v>
      </c>
      <c r="K45" s="243" t="e">
        <f t="shared" si="87"/>
        <v>#REF!</v>
      </c>
      <c r="L45" s="321" t="e">
        <f t="shared" si="88"/>
        <v>#REF!</v>
      </c>
      <c r="M45" s="490" t="e">
        <f>'Pque N Mundo II'!#REF!</f>
        <v>#REF!</v>
      </c>
      <c r="N45" s="308" t="e">
        <f t="shared" si="89"/>
        <v>#REF!</v>
      </c>
      <c r="O45" s="490" t="e">
        <f>'Pque N Mundo II'!#REF!</f>
        <v>#REF!</v>
      </c>
      <c r="P45" s="308" t="e">
        <f t="shared" si="90"/>
        <v>#REF!</v>
      </c>
      <c r="Q45" s="490" t="e">
        <f>'Pque N Mundo II'!#REF!</f>
        <v>#REF!</v>
      </c>
      <c r="R45" s="308" t="e">
        <f t="shared" si="91"/>
        <v>#REF!</v>
      </c>
      <c r="S45" s="243" t="e">
        <f t="shared" si="92"/>
        <v>#REF!</v>
      </c>
      <c r="T45" s="321" t="e">
        <f t="shared" si="93"/>
        <v>#REF!</v>
      </c>
    </row>
    <row r="46" spans="1:20" ht="15.75" thickBot="1" x14ac:dyDescent="0.3">
      <c r="A46" s="5" t="s">
        <v>7</v>
      </c>
      <c r="B46" s="279">
        <f>SUM(B39:B45)</f>
        <v>210</v>
      </c>
      <c r="C46" s="6" t="e">
        <f>SUM(C39:C45)</f>
        <v>#REF!</v>
      </c>
      <c r="D46" s="286" t="e">
        <f t="shared" ref="D46:T46" si="94">SUM(D39:D45)</f>
        <v>#REF!</v>
      </c>
      <c r="E46" s="485" t="e">
        <f t="shared" si="94"/>
        <v>#REF!</v>
      </c>
      <c r="F46" s="305" t="e">
        <f t="shared" si="94"/>
        <v>#REF!</v>
      </c>
      <c r="G46" s="488" t="e">
        <f t="shared" si="94"/>
        <v>#REF!</v>
      </c>
      <c r="H46" s="338" t="e">
        <f t="shared" si="94"/>
        <v>#REF!</v>
      </c>
      <c r="I46" s="488" t="e">
        <f t="shared" si="94"/>
        <v>#REF!</v>
      </c>
      <c r="J46" s="338" t="e">
        <f t="shared" si="94"/>
        <v>#REF!</v>
      </c>
      <c r="K46" s="71" t="e">
        <f t="shared" ref="K46:L46" si="95">SUM(K39:K45)</f>
        <v>#REF!</v>
      </c>
      <c r="L46" s="318" t="e">
        <f t="shared" si="95"/>
        <v>#REF!</v>
      </c>
      <c r="M46" s="485" t="e">
        <f t="shared" si="94"/>
        <v>#REF!</v>
      </c>
      <c r="N46" s="305" t="e">
        <f t="shared" si="94"/>
        <v>#REF!</v>
      </c>
      <c r="O46" s="485" t="e">
        <f t="shared" si="94"/>
        <v>#REF!</v>
      </c>
      <c r="P46" s="305" t="e">
        <f t="shared" si="94"/>
        <v>#REF!</v>
      </c>
      <c r="Q46" s="485" t="e">
        <f t="shared" si="94"/>
        <v>#REF!</v>
      </c>
      <c r="R46" s="305" t="e">
        <f t="shared" si="94"/>
        <v>#REF!</v>
      </c>
      <c r="S46" s="71" t="e">
        <f t="shared" si="94"/>
        <v>#REF!</v>
      </c>
      <c r="T46" s="318" t="e">
        <f t="shared" si="94"/>
        <v>#REF!</v>
      </c>
    </row>
    <row r="48" spans="1:20" ht="15.75" x14ac:dyDescent="0.25">
      <c r="A48" s="1000" t="s">
        <v>264</v>
      </c>
      <c r="B48" s="1001"/>
      <c r="C48" s="1001"/>
      <c r="D48" s="1001"/>
      <c r="E48" s="1001"/>
      <c r="F48" s="1001"/>
      <c r="G48" s="1001"/>
      <c r="H48" s="1001"/>
      <c r="I48" s="1001"/>
      <c r="J48" s="1001"/>
      <c r="K48" s="1001"/>
      <c r="L48" s="1001"/>
      <c r="M48" s="1001"/>
      <c r="N48" s="1001"/>
      <c r="O48" s="1001"/>
      <c r="P48" s="1001"/>
      <c r="Q48" s="1001"/>
      <c r="R48" s="1001"/>
      <c r="S48" s="1001"/>
      <c r="T48" s="1001"/>
    </row>
    <row r="49" spans="1:20" ht="36.75" thickBot="1" x14ac:dyDescent="0.3">
      <c r="A49" s="74" t="s">
        <v>14</v>
      </c>
      <c r="B49" s="260" t="str">
        <f t="shared" ref="B49:T49" si="96">B5</f>
        <v>Carga Horária</v>
      </c>
      <c r="C49" s="90" t="str">
        <f t="shared" si="96"/>
        <v>Equipe Mínima TA</v>
      </c>
      <c r="D49" s="288" t="str">
        <f t="shared" si="96"/>
        <v>Total Horas</v>
      </c>
      <c r="E49" s="502" t="str">
        <f t="shared" si="96"/>
        <v>MAR</v>
      </c>
      <c r="F49" s="330" t="str">
        <f t="shared" si="96"/>
        <v>Saldo Mar</v>
      </c>
      <c r="G49" s="502" t="str">
        <f t="shared" si="96"/>
        <v>ABR</v>
      </c>
      <c r="H49" s="330" t="str">
        <f t="shared" si="96"/>
        <v>Saldo Abr</v>
      </c>
      <c r="I49" s="502" t="str">
        <f t="shared" si="96"/>
        <v>MAI</v>
      </c>
      <c r="J49" s="330" t="str">
        <f t="shared" si="96"/>
        <v>Saldo Mai</v>
      </c>
      <c r="K49" s="237" t="str">
        <f t="shared" ref="K49:L49" si="97">K5</f>
        <v>3º Trimestre</v>
      </c>
      <c r="L49" s="328" t="str">
        <f t="shared" si="97"/>
        <v>Saldo Trim</v>
      </c>
      <c r="M49" s="502" t="str">
        <f t="shared" si="96"/>
        <v>JUN</v>
      </c>
      <c r="N49" s="330" t="str">
        <f t="shared" si="96"/>
        <v>Saldo Jun</v>
      </c>
      <c r="O49" s="482" t="str">
        <f t="shared" si="96"/>
        <v>JUL</v>
      </c>
      <c r="P49" s="330" t="str">
        <f t="shared" si="96"/>
        <v>Saldo Jul</v>
      </c>
      <c r="Q49" s="482" t="str">
        <f t="shared" si="96"/>
        <v>AGO</v>
      </c>
      <c r="R49" s="330" t="str">
        <f t="shared" si="96"/>
        <v>Saldo Ago</v>
      </c>
      <c r="S49" s="237" t="str">
        <f t="shared" si="96"/>
        <v>4º Trimestre</v>
      </c>
      <c r="T49" s="328" t="str">
        <f t="shared" si="96"/>
        <v>Saldo Trim</v>
      </c>
    </row>
    <row r="50" spans="1:20" ht="15.75" thickTop="1" x14ac:dyDescent="0.25">
      <c r="A50" s="77" t="s">
        <v>33</v>
      </c>
      <c r="B50" s="261">
        <v>20</v>
      </c>
      <c r="C50" s="76" t="e">
        <f>'AMA_UBS J Brasil'!#REF!</f>
        <v>#REF!</v>
      </c>
      <c r="D50" s="289" t="e">
        <f t="shared" ref="D50:D59" si="98">C50*B50</f>
        <v>#REF!</v>
      </c>
      <c r="E50" s="483" t="e">
        <f>'AMA_UBS J Brasil'!#REF!</f>
        <v>#REF!</v>
      </c>
      <c r="F50" s="302" t="e">
        <f t="shared" ref="F50:F59" si="99">(E50*$B50)-$D50</f>
        <v>#REF!</v>
      </c>
      <c r="G50" s="483" t="e">
        <f>'AMA_UBS J Brasil'!#REF!</f>
        <v>#REF!</v>
      </c>
      <c r="H50" s="302" t="e">
        <f t="shared" ref="H50:H59" si="100">(G50*$B50)-$D50</f>
        <v>#REF!</v>
      </c>
      <c r="I50" s="483" t="e">
        <f>'AMA_UBS J Brasil'!#REF!</f>
        <v>#REF!</v>
      </c>
      <c r="J50" s="302" t="e">
        <f t="shared" ref="J50:J59" si="101">(I50*$B50)-$D50</f>
        <v>#REF!</v>
      </c>
      <c r="K50" s="227" t="e">
        <f t="shared" ref="K50:K59" si="102">SUM(E50,G50,I50)</f>
        <v>#REF!</v>
      </c>
      <c r="L50" s="315" t="e">
        <f t="shared" ref="L50:L56" si="103">(K50*$B50)-$D50*3</f>
        <v>#REF!</v>
      </c>
      <c r="M50" s="483" t="e">
        <f>'AMA_UBS J Brasil'!#REF!</f>
        <v>#REF!</v>
      </c>
      <c r="N50" s="302" t="e">
        <f t="shared" ref="N50:N59" si="104">(M50*$B50)-$D50</f>
        <v>#REF!</v>
      </c>
      <c r="O50" s="483" t="e">
        <f>'AMA_UBS J Brasil'!#REF!</f>
        <v>#REF!</v>
      </c>
      <c r="P50" s="302" t="e">
        <f t="shared" ref="P50:P59" si="105">(O50*$B50)-$D50</f>
        <v>#REF!</v>
      </c>
      <c r="Q50" s="483" t="e">
        <f>'AMA_UBS J Brasil'!#REF!</f>
        <v>#REF!</v>
      </c>
      <c r="R50" s="302" t="e">
        <f t="shared" ref="R50:R59" si="106">(Q50*$B50)-$D50</f>
        <v>#REF!</v>
      </c>
      <c r="S50" s="227" t="e">
        <f t="shared" ref="S50:S59" si="107">SUM(M50,O50,Q50)</f>
        <v>#REF!</v>
      </c>
      <c r="T50" s="315" t="e">
        <f t="shared" ref="T50:T59" si="108">(S50*$B50)-$D50*3</f>
        <v>#REF!</v>
      </c>
    </row>
    <row r="51" spans="1:20" x14ac:dyDescent="0.25">
      <c r="A51" s="77" t="s">
        <v>20</v>
      </c>
      <c r="B51" s="262">
        <v>20</v>
      </c>
      <c r="C51" s="78" t="e">
        <f>'AMA_UBS J Brasil'!#REF!</f>
        <v>#REF!</v>
      </c>
      <c r="D51" s="290" t="e">
        <f t="shared" si="98"/>
        <v>#REF!</v>
      </c>
      <c r="E51" s="95" t="e">
        <f>'AMA_UBS J Brasil'!#REF!</f>
        <v>#REF!</v>
      </c>
      <c r="F51" s="303" t="e">
        <f t="shared" si="99"/>
        <v>#REF!</v>
      </c>
      <c r="G51" s="95" t="e">
        <f>'AMA_UBS J Brasil'!#REF!</f>
        <v>#REF!</v>
      </c>
      <c r="H51" s="303" t="e">
        <f t="shared" si="100"/>
        <v>#REF!</v>
      </c>
      <c r="I51" s="95" t="e">
        <f>'AMA_UBS J Brasil'!#REF!</f>
        <v>#REF!</v>
      </c>
      <c r="J51" s="303" t="e">
        <f t="shared" si="101"/>
        <v>#REF!</v>
      </c>
      <c r="K51" s="239" t="e">
        <f t="shared" si="102"/>
        <v>#REF!</v>
      </c>
      <c r="L51" s="316" t="e">
        <f t="shared" si="103"/>
        <v>#REF!</v>
      </c>
      <c r="M51" s="95" t="e">
        <f>'AMA_UBS J Brasil'!#REF!</f>
        <v>#REF!</v>
      </c>
      <c r="N51" s="303" t="e">
        <f t="shared" si="104"/>
        <v>#REF!</v>
      </c>
      <c r="O51" s="95" t="e">
        <f>'AMA_UBS J Brasil'!#REF!</f>
        <v>#REF!</v>
      </c>
      <c r="P51" s="303" t="e">
        <f t="shared" si="105"/>
        <v>#REF!</v>
      </c>
      <c r="Q51" s="95" t="e">
        <f>'AMA_UBS J Brasil'!#REF!</f>
        <v>#REF!</v>
      </c>
      <c r="R51" s="303" t="e">
        <f t="shared" si="106"/>
        <v>#REF!</v>
      </c>
      <c r="S51" s="239" t="e">
        <f t="shared" si="107"/>
        <v>#REF!</v>
      </c>
      <c r="T51" s="316" t="e">
        <f t="shared" si="108"/>
        <v>#REF!</v>
      </c>
    </row>
    <row r="52" spans="1:20" x14ac:dyDescent="0.25">
      <c r="A52" s="77" t="s">
        <v>43</v>
      </c>
      <c r="B52" s="262">
        <v>20</v>
      </c>
      <c r="C52" s="78" t="e">
        <f>'AMA_UBS J Brasil'!#REF!</f>
        <v>#REF!</v>
      </c>
      <c r="D52" s="290" t="e">
        <f t="shared" si="98"/>
        <v>#REF!</v>
      </c>
      <c r="E52" s="95" t="e">
        <f>'AMA_UBS J Brasil'!#REF!</f>
        <v>#REF!</v>
      </c>
      <c r="F52" s="303" t="e">
        <f t="shared" si="99"/>
        <v>#REF!</v>
      </c>
      <c r="G52" s="95" t="e">
        <f>'AMA_UBS J Brasil'!#REF!</f>
        <v>#REF!</v>
      </c>
      <c r="H52" s="303" t="e">
        <f t="shared" si="100"/>
        <v>#REF!</v>
      </c>
      <c r="I52" s="95" t="e">
        <f>'AMA_UBS J Brasil'!#REF!</f>
        <v>#REF!</v>
      </c>
      <c r="J52" s="303" t="e">
        <f>(I52*$B52)-$D52</f>
        <v>#REF!</v>
      </c>
      <c r="K52" s="239" t="e">
        <f t="shared" si="102"/>
        <v>#REF!</v>
      </c>
      <c r="L52" s="316" t="e">
        <f t="shared" si="103"/>
        <v>#REF!</v>
      </c>
      <c r="M52" s="95" t="e">
        <f>'AMA_UBS J Brasil'!#REF!</f>
        <v>#REF!</v>
      </c>
      <c r="N52" s="303" t="e">
        <f>(M52*$B52)-$D52</f>
        <v>#REF!</v>
      </c>
      <c r="O52" s="95" t="e">
        <f>'AMA_UBS J Brasil'!#REF!</f>
        <v>#REF!</v>
      </c>
      <c r="P52" s="303" t="e">
        <f>(O52*$B52)-$D52</f>
        <v>#REF!</v>
      </c>
      <c r="Q52" s="95" t="e">
        <f>'AMA_UBS J Brasil'!#REF!</f>
        <v>#REF!</v>
      </c>
      <c r="R52" s="303" t="e">
        <f t="shared" si="106"/>
        <v>#REF!</v>
      </c>
      <c r="S52" s="239" t="e">
        <f t="shared" si="107"/>
        <v>#REF!</v>
      </c>
      <c r="T52" s="316" t="e">
        <f t="shared" si="108"/>
        <v>#REF!</v>
      </c>
    </row>
    <row r="53" spans="1:20" x14ac:dyDescent="0.25">
      <c r="A53" s="77" t="s">
        <v>22</v>
      </c>
      <c r="B53" s="262">
        <v>20</v>
      </c>
      <c r="C53" s="78" t="e">
        <f>'AMA_UBS J Brasil'!#REF!</f>
        <v>#REF!</v>
      </c>
      <c r="D53" s="290" t="e">
        <f t="shared" si="98"/>
        <v>#REF!</v>
      </c>
      <c r="E53" s="95" t="e">
        <f>'AMA_UBS J Brasil'!#REF!</f>
        <v>#REF!</v>
      </c>
      <c r="F53" s="303" t="e">
        <f t="shared" si="99"/>
        <v>#REF!</v>
      </c>
      <c r="G53" s="95" t="e">
        <f>'AMA_UBS J Brasil'!#REF!</f>
        <v>#REF!</v>
      </c>
      <c r="H53" s="303" t="e">
        <f t="shared" si="100"/>
        <v>#REF!</v>
      </c>
      <c r="I53" s="95" t="e">
        <f>'AMA_UBS J Brasil'!#REF!</f>
        <v>#REF!</v>
      </c>
      <c r="J53" s="303" t="e">
        <f t="shared" si="101"/>
        <v>#REF!</v>
      </c>
      <c r="K53" s="239" t="e">
        <f t="shared" si="102"/>
        <v>#REF!</v>
      </c>
      <c r="L53" s="316" t="e">
        <f t="shared" si="103"/>
        <v>#REF!</v>
      </c>
      <c r="M53" s="95" t="e">
        <f>'AMA_UBS J Brasil'!#REF!</f>
        <v>#REF!</v>
      </c>
      <c r="N53" s="303" t="e">
        <f t="shared" si="104"/>
        <v>#REF!</v>
      </c>
      <c r="O53" s="95" t="e">
        <f>'AMA_UBS J Brasil'!#REF!</f>
        <v>#REF!</v>
      </c>
      <c r="P53" s="303" t="e">
        <f t="shared" si="105"/>
        <v>#REF!</v>
      </c>
      <c r="Q53" s="95" t="e">
        <f>'AMA_UBS J Brasil'!#REF!</f>
        <v>#REF!</v>
      </c>
      <c r="R53" s="303" t="e">
        <f t="shared" si="106"/>
        <v>#REF!</v>
      </c>
      <c r="S53" s="239" t="e">
        <f t="shared" si="107"/>
        <v>#REF!</v>
      </c>
      <c r="T53" s="316" t="e">
        <f t="shared" si="108"/>
        <v>#REF!</v>
      </c>
    </row>
    <row r="54" spans="1:20" x14ac:dyDescent="0.25">
      <c r="A54" s="77" t="s">
        <v>23</v>
      </c>
      <c r="B54" s="262">
        <v>20</v>
      </c>
      <c r="C54" s="78" t="e">
        <f>'AMA_UBS J Brasil'!#REF!</f>
        <v>#REF!</v>
      </c>
      <c r="D54" s="290" t="e">
        <f t="shared" si="98"/>
        <v>#REF!</v>
      </c>
      <c r="E54" s="95" t="e">
        <f>'AMA_UBS J Brasil'!#REF!</f>
        <v>#REF!</v>
      </c>
      <c r="F54" s="303" t="e">
        <f t="shared" si="99"/>
        <v>#REF!</v>
      </c>
      <c r="G54" s="95" t="e">
        <f>'AMA_UBS J Brasil'!#REF!</f>
        <v>#REF!</v>
      </c>
      <c r="H54" s="303" t="e">
        <f t="shared" si="100"/>
        <v>#REF!</v>
      </c>
      <c r="I54" s="95" t="e">
        <f>'AMA_UBS J Brasil'!#REF!</f>
        <v>#REF!</v>
      </c>
      <c r="J54" s="303" t="e">
        <f t="shared" si="101"/>
        <v>#REF!</v>
      </c>
      <c r="K54" s="239" t="e">
        <f t="shared" si="102"/>
        <v>#REF!</v>
      </c>
      <c r="L54" s="316" t="e">
        <f t="shared" si="103"/>
        <v>#REF!</v>
      </c>
      <c r="M54" s="95" t="e">
        <f>'AMA_UBS J Brasil'!#REF!</f>
        <v>#REF!</v>
      </c>
      <c r="N54" s="303" t="e">
        <f t="shared" si="104"/>
        <v>#REF!</v>
      </c>
      <c r="O54" s="95" t="e">
        <f>'AMA_UBS J Brasil'!#REF!</f>
        <v>#REF!</v>
      </c>
      <c r="P54" s="303" t="e">
        <f t="shared" si="105"/>
        <v>#REF!</v>
      </c>
      <c r="Q54" s="95" t="e">
        <f>'AMA_UBS J Brasil'!#REF!</f>
        <v>#REF!</v>
      </c>
      <c r="R54" s="303" t="e">
        <f t="shared" si="106"/>
        <v>#REF!</v>
      </c>
      <c r="S54" s="239" t="e">
        <f t="shared" si="107"/>
        <v>#REF!</v>
      </c>
      <c r="T54" s="316" t="e">
        <f t="shared" si="108"/>
        <v>#REF!</v>
      </c>
    </row>
    <row r="55" spans="1:20" x14ac:dyDescent="0.25">
      <c r="A55" s="77" t="s">
        <v>24</v>
      </c>
      <c r="B55" s="262">
        <v>30</v>
      </c>
      <c r="C55" s="78" t="e">
        <f>'AMA_UBS J Brasil'!#REF!</f>
        <v>#REF!</v>
      </c>
      <c r="D55" s="290" t="e">
        <f t="shared" si="98"/>
        <v>#REF!</v>
      </c>
      <c r="E55" s="95" t="e">
        <f>'AMA_UBS J Brasil'!#REF!</f>
        <v>#REF!</v>
      </c>
      <c r="F55" s="303" t="e">
        <f t="shared" si="99"/>
        <v>#REF!</v>
      </c>
      <c r="G55" s="95" t="e">
        <f>'AMA_UBS J Brasil'!#REF!</f>
        <v>#REF!</v>
      </c>
      <c r="H55" s="303" t="e">
        <f t="shared" si="100"/>
        <v>#REF!</v>
      </c>
      <c r="I55" s="95" t="e">
        <f>'AMA_UBS J Brasil'!#REF!</f>
        <v>#REF!</v>
      </c>
      <c r="J55" s="303" t="e">
        <f t="shared" si="101"/>
        <v>#REF!</v>
      </c>
      <c r="K55" s="239" t="e">
        <f t="shared" si="102"/>
        <v>#REF!</v>
      </c>
      <c r="L55" s="316" t="e">
        <f t="shared" si="103"/>
        <v>#REF!</v>
      </c>
      <c r="M55" s="95" t="e">
        <f>'AMA_UBS J Brasil'!#REF!</f>
        <v>#REF!</v>
      </c>
      <c r="N55" s="303" t="e">
        <f t="shared" si="104"/>
        <v>#REF!</v>
      </c>
      <c r="O55" s="95" t="e">
        <f>'AMA_UBS J Brasil'!#REF!</f>
        <v>#REF!</v>
      </c>
      <c r="P55" s="303" t="e">
        <f t="shared" si="105"/>
        <v>#REF!</v>
      </c>
      <c r="Q55" s="95" t="e">
        <f>'AMA_UBS J Brasil'!#REF!</f>
        <v>#REF!</v>
      </c>
      <c r="R55" s="303" t="e">
        <f t="shared" si="106"/>
        <v>#REF!</v>
      </c>
      <c r="S55" s="239" t="e">
        <f t="shared" si="107"/>
        <v>#REF!</v>
      </c>
      <c r="T55" s="316" t="e">
        <f t="shared" si="108"/>
        <v>#REF!</v>
      </c>
    </row>
    <row r="56" spans="1:20" x14ac:dyDescent="0.25">
      <c r="A56" s="77" t="s">
        <v>25</v>
      </c>
      <c r="B56" s="262">
        <v>30</v>
      </c>
      <c r="C56" s="78" t="e">
        <f>'AMA_UBS J Brasil'!#REF!</f>
        <v>#REF!</v>
      </c>
      <c r="D56" s="290" t="e">
        <f t="shared" si="98"/>
        <v>#REF!</v>
      </c>
      <c r="E56" s="95" t="e">
        <f>'AMA_UBS J Brasil'!#REF!</f>
        <v>#REF!</v>
      </c>
      <c r="F56" s="303" t="e">
        <f t="shared" si="99"/>
        <v>#REF!</v>
      </c>
      <c r="G56" s="95" t="e">
        <f>'AMA_UBS J Brasil'!#REF!</f>
        <v>#REF!</v>
      </c>
      <c r="H56" s="303" t="e">
        <f t="shared" si="100"/>
        <v>#REF!</v>
      </c>
      <c r="I56" s="95" t="e">
        <f>'AMA_UBS J Brasil'!#REF!</f>
        <v>#REF!</v>
      </c>
      <c r="J56" s="303" t="e">
        <f t="shared" si="101"/>
        <v>#REF!</v>
      </c>
      <c r="K56" s="239" t="e">
        <f t="shared" si="102"/>
        <v>#REF!</v>
      </c>
      <c r="L56" s="316" t="e">
        <f t="shared" si="103"/>
        <v>#REF!</v>
      </c>
      <c r="M56" s="95" t="e">
        <f>'AMA_UBS J Brasil'!#REF!</f>
        <v>#REF!</v>
      </c>
      <c r="N56" s="303" t="e">
        <f t="shared" si="104"/>
        <v>#REF!</v>
      </c>
      <c r="O56" s="95" t="e">
        <f>'AMA_UBS J Brasil'!#REF!</f>
        <v>#REF!</v>
      </c>
      <c r="P56" s="303" t="e">
        <f t="shared" si="105"/>
        <v>#REF!</v>
      </c>
      <c r="Q56" s="95" t="e">
        <f>'AMA_UBS J Brasil'!#REF!</f>
        <v>#REF!</v>
      </c>
      <c r="R56" s="303" t="e">
        <f t="shared" si="106"/>
        <v>#REF!</v>
      </c>
      <c r="S56" s="239" t="e">
        <f t="shared" si="107"/>
        <v>#REF!</v>
      </c>
      <c r="T56" s="316" t="e">
        <f t="shared" si="108"/>
        <v>#REF!</v>
      </c>
    </row>
    <row r="57" spans="1:20" x14ac:dyDescent="0.25">
      <c r="A57" s="61" t="s">
        <v>167</v>
      </c>
      <c r="B57" s="262">
        <v>36</v>
      </c>
      <c r="C57" s="78">
        <v>8</v>
      </c>
      <c r="D57" s="290">
        <f>C57*B57</f>
        <v>288</v>
      </c>
      <c r="E57" s="95" t="e">
        <f>'AMA_UBS J Brasil'!#REF!</f>
        <v>#REF!</v>
      </c>
      <c r="F57" s="303" t="e">
        <f>(E57*$B57)-$D57</f>
        <v>#REF!</v>
      </c>
      <c r="G57" s="95" t="e">
        <f>'AMA_UBS J Brasil'!#REF!</f>
        <v>#REF!</v>
      </c>
      <c r="H57" s="303" t="e">
        <f>(G57*$B57)-$D57</f>
        <v>#REF!</v>
      </c>
      <c r="I57" s="95" t="e">
        <f>'AMA_UBS J Brasil'!#REF!</f>
        <v>#REF!</v>
      </c>
      <c r="J57" s="303" t="e">
        <f>(I57*$B57)-$D57</f>
        <v>#REF!</v>
      </c>
      <c r="K57" s="239" t="e">
        <f t="shared" si="102"/>
        <v>#REF!</v>
      </c>
      <c r="L57" s="316" t="e">
        <f>(K57*$B57)-$D57*3</f>
        <v>#REF!</v>
      </c>
      <c r="M57" s="95" t="e">
        <f>'AMA_UBS J Brasil'!#REF!</f>
        <v>#REF!</v>
      </c>
      <c r="N57" s="303" t="e">
        <f>(M57*$B57)-$D57</f>
        <v>#REF!</v>
      </c>
      <c r="O57" s="95" t="e">
        <f>'AMA_UBS J Brasil'!#REF!</f>
        <v>#REF!</v>
      </c>
      <c r="P57" s="303" t="e">
        <f>(O57*$B57)-$D57</f>
        <v>#REF!</v>
      </c>
      <c r="Q57" s="95" t="e">
        <f>'AMA_UBS J Brasil'!#REF!</f>
        <v>#REF!</v>
      </c>
      <c r="R57" s="303" t="e">
        <f>(Q57*$B57)-$D57</f>
        <v>#REF!</v>
      </c>
      <c r="S57" s="239" t="e">
        <f t="shared" ref="S57" si="109">SUM(M57,O57,Q57)</f>
        <v>#REF!</v>
      </c>
      <c r="T57" s="316" t="e">
        <f>(S57*$B57)-$D57*3</f>
        <v>#REF!</v>
      </c>
    </row>
    <row r="58" spans="1:20" hidden="1" x14ac:dyDescent="0.25">
      <c r="A58" s="66" t="s">
        <v>45</v>
      </c>
      <c r="B58" s="262">
        <v>40</v>
      </c>
      <c r="C58" s="78"/>
      <c r="D58" s="290">
        <f t="shared" si="98"/>
        <v>0</v>
      </c>
      <c r="E58" s="95" t="e">
        <f>'AMA_UBS J Brasil'!#REF!</f>
        <v>#REF!</v>
      </c>
      <c r="F58" s="303" t="e">
        <f t="shared" si="99"/>
        <v>#REF!</v>
      </c>
      <c r="G58" s="95" t="e">
        <f>'AMA_UBS J Brasil'!#REF!</f>
        <v>#REF!</v>
      </c>
      <c r="H58" s="303" t="e">
        <f t="shared" si="100"/>
        <v>#REF!</v>
      </c>
      <c r="I58" s="95" t="e">
        <f>'AMA_UBS J Brasil'!#REF!</f>
        <v>#REF!</v>
      </c>
      <c r="J58" s="303" t="e">
        <f t="shared" si="101"/>
        <v>#REF!</v>
      </c>
      <c r="K58" s="239" t="e">
        <f t="shared" si="102"/>
        <v>#REF!</v>
      </c>
      <c r="L58" s="316" t="e">
        <f t="shared" ref="L58:L59" si="110">(K58*$B58)-$D58*3</f>
        <v>#REF!</v>
      </c>
      <c r="M58" s="95" t="e">
        <f>'AMA_UBS J Brasil'!#REF!</f>
        <v>#REF!</v>
      </c>
      <c r="N58" s="303" t="e">
        <f t="shared" si="104"/>
        <v>#REF!</v>
      </c>
      <c r="O58" s="95" t="e">
        <f>'AMA_UBS J Brasil'!#REF!</f>
        <v>#REF!</v>
      </c>
      <c r="P58" s="303" t="e">
        <f t="shared" si="105"/>
        <v>#REF!</v>
      </c>
      <c r="Q58" s="95" t="e">
        <f>'AMA_UBS J Brasil'!#REF!</f>
        <v>#REF!</v>
      </c>
      <c r="R58" s="303" t="e">
        <f t="shared" si="106"/>
        <v>#REF!</v>
      </c>
      <c r="S58" s="239" t="e">
        <f t="shared" si="107"/>
        <v>#REF!</v>
      </c>
      <c r="T58" s="316" t="e">
        <f t="shared" si="108"/>
        <v>#REF!</v>
      </c>
    </row>
    <row r="59" spans="1:20" ht="15.75" thickBot="1" x14ac:dyDescent="0.3">
      <c r="A59" s="55" t="s">
        <v>34</v>
      </c>
      <c r="B59" s="270">
        <v>30</v>
      </c>
      <c r="C59" s="79" t="e">
        <f>'AMA_UBS J Brasil'!#REF!</f>
        <v>#REF!</v>
      </c>
      <c r="D59" s="340" t="e">
        <f t="shared" si="98"/>
        <v>#REF!</v>
      </c>
      <c r="E59" s="487" t="e">
        <f>'AMA_UBS J Brasil'!#REF!</f>
        <v>#REF!</v>
      </c>
      <c r="F59" s="311" t="e">
        <f t="shared" si="99"/>
        <v>#REF!</v>
      </c>
      <c r="G59" s="487" t="e">
        <f>'AMA_UBS J Brasil'!#REF!</f>
        <v>#REF!</v>
      </c>
      <c r="H59" s="311" t="e">
        <f t="shared" si="100"/>
        <v>#REF!</v>
      </c>
      <c r="I59" s="487" t="e">
        <f>'AMA_UBS J Brasil'!#REF!</f>
        <v>#REF!</v>
      </c>
      <c r="J59" s="311" t="e">
        <f t="shared" si="101"/>
        <v>#REF!</v>
      </c>
      <c r="K59" s="247" t="e">
        <f t="shared" si="102"/>
        <v>#REF!</v>
      </c>
      <c r="L59" s="324" t="e">
        <f t="shared" si="110"/>
        <v>#REF!</v>
      </c>
      <c r="M59" s="487" t="e">
        <f>'AMA_UBS J Brasil'!#REF!</f>
        <v>#REF!</v>
      </c>
      <c r="N59" s="311" t="e">
        <f t="shared" si="104"/>
        <v>#REF!</v>
      </c>
      <c r="O59" s="487" t="e">
        <f>'AMA_UBS J Brasil'!#REF!</f>
        <v>#REF!</v>
      </c>
      <c r="P59" s="311" t="e">
        <f t="shared" si="105"/>
        <v>#REF!</v>
      </c>
      <c r="Q59" s="487" t="e">
        <f>'AMA_UBS J Brasil'!#REF!</f>
        <v>#REF!</v>
      </c>
      <c r="R59" s="311" t="e">
        <f t="shared" si="106"/>
        <v>#REF!</v>
      </c>
      <c r="S59" s="247" t="e">
        <f t="shared" si="107"/>
        <v>#REF!</v>
      </c>
      <c r="T59" s="324" t="e">
        <f t="shared" si="108"/>
        <v>#REF!</v>
      </c>
    </row>
    <row r="60" spans="1:20" ht="15.75" thickBot="1" x14ac:dyDescent="0.3">
      <c r="A60" s="341" t="s">
        <v>7</v>
      </c>
      <c r="B60" s="342">
        <f t="shared" ref="B60:T60" si="111">SUM(B50:B59)</f>
        <v>266</v>
      </c>
      <c r="C60" s="363" t="e">
        <f t="shared" si="111"/>
        <v>#REF!</v>
      </c>
      <c r="D60" s="364" t="e">
        <f t="shared" si="111"/>
        <v>#REF!</v>
      </c>
      <c r="E60" s="491" t="e">
        <f t="shared" si="111"/>
        <v>#REF!</v>
      </c>
      <c r="F60" s="344" t="e">
        <f t="shared" si="111"/>
        <v>#REF!</v>
      </c>
      <c r="G60" s="491" t="e">
        <f t="shared" si="111"/>
        <v>#REF!</v>
      </c>
      <c r="H60" s="344" t="e">
        <f t="shared" si="111"/>
        <v>#REF!</v>
      </c>
      <c r="I60" s="491" t="e">
        <f t="shared" si="111"/>
        <v>#REF!</v>
      </c>
      <c r="J60" s="344" t="e">
        <f t="shared" si="111"/>
        <v>#REF!</v>
      </c>
      <c r="K60" s="345" t="e">
        <f t="shared" ref="K60:L60" si="112">SUM(K50:K59)</f>
        <v>#REF!</v>
      </c>
      <c r="L60" s="346" t="e">
        <f t="shared" si="112"/>
        <v>#REF!</v>
      </c>
      <c r="M60" s="491" t="e">
        <f t="shared" si="111"/>
        <v>#REF!</v>
      </c>
      <c r="N60" s="344" t="e">
        <f t="shared" si="111"/>
        <v>#REF!</v>
      </c>
      <c r="O60" s="491" t="e">
        <f t="shared" si="111"/>
        <v>#REF!</v>
      </c>
      <c r="P60" s="344" t="e">
        <f t="shared" si="111"/>
        <v>#REF!</v>
      </c>
      <c r="Q60" s="491" t="e">
        <f t="shared" si="111"/>
        <v>#REF!</v>
      </c>
      <c r="R60" s="344" t="e">
        <f t="shared" si="111"/>
        <v>#REF!</v>
      </c>
      <c r="S60" s="345" t="e">
        <f t="shared" si="111"/>
        <v>#REF!</v>
      </c>
      <c r="T60" s="346" t="e">
        <f t="shared" si="111"/>
        <v>#REF!</v>
      </c>
    </row>
    <row r="62" spans="1:20" ht="15.75" x14ac:dyDescent="0.25">
      <c r="A62" s="1000" t="s">
        <v>266</v>
      </c>
      <c r="B62" s="1001"/>
      <c r="C62" s="1001"/>
      <c r="D62" s="1001"/>
      <c r="E62" s="1001"/>
      <c r="F62" s="1001"/>
      <c r="G62" s="1001"/>
      <c r="H62" s="1001"/>
      <c r="I62" s="1001"/>
      <c r="J62" s="1001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</row>
    <row r="63" spans="1:20" ht="36.75" thickBot="1" x14ac:dyDescent="0.3">
      <c r="A63" s="74" t="s">
        <v>14</v>
      </c>
      <c r="B63" s="260" t="str">
        <f t="shared" ref="B63:T63" si="113">B5</f>
        <v>Carga Horária</v>
      </c>
      <c r="C63" s="90" t="str">
        <f t="shared" si="113"/>
        <v>Equipe Mínima TA</v>
      </c>
      <c r="D63" s="288" t="str">
        <f t="shared" si="113"/>
        <v>Total Horas</v>
      </c>
      <c r="E63" s="502" t="str">
        <f t="shared" si="113"/>
        <v>MAR</v>
      </c>
      <c r="F63" s="330" t="str">
        <f t="shared" si="113"/>
        <v>Saldo Mar</v>
      </c>
      <c r="G63" s="502" t="str">
        <f t="shared" si="113"/>
        <v>ABR</v>
      </c>
      <c r="H63" s="330" t="str">
        <f t="shared" si="113"/>
        <v>Saldo Abr</v>
      </c>
      <c r="I63" s="502" t="str">
        <f t="shared" si="113"/>
        <v>MAI</v>
      </c>
      <c r="J63" s="330" t="str">
        <f t="shared" si="113"/>
        <v>Saldo Mai</v>
      </c>
      <c r="K63" s="237" t="str">
        <f t="shared" ref="K63:L63" si="114">K5</f>
        <v>3º Trimestre</v>
      </c>
      <c r="L63" s="328" t="str">
        <f t="shared" si="114"/>
        <v>Saldo Trim</v>
      </c>
      <c r="M63" s="502" t="str">
        <f t="shared" si="113"/>
        <v>JUN</v>
      </c>
      <c r="N63" s="330" t="str">
        <f t="shared" si="113"/>
        <v>Saldo Jun</v>
      </c>
      <c r="O63" s="482" t="str">
        <f t="shared" si="113"/>
        <v>JUL</v>
      </c>
      <c r="P63" s="330" t="str">
        <f t="shared" si="113"/>
        <v>Saldo Jul</v>
      </c>
      <c r="Q63" s="482" t="str">
        <f t="shared" si="113"/>
        <v>AGO</v>
      </c>
      <c r="R63" s="330" t="str">
        <f t="shared" si="113"/>
        <v>Saldo Ago</v>
      </c>
      <c r="S63" s="237" t="str">
        <f t="shared" si="113"/>
        <v>4º Trimestre</v>
      </c>
      <c r="T63" s="328" t="str">
        <f t="shared" si="113"/>
        <v>Saldo Trim</v>
      </c>
    </row>
    <row r="64" spans="1:20" ht="15.75" thickTop="1" x14ac:dyDescent="0.25">
      <c r="A64" s="77" t="s">
        <v>20</v>
      </c>
      <c r="B64" s="262">
        <v>20</v>
      </c>
      <c r="C64" s="78" t="e">
        <f>'UBS V Guilherme'!#REF!</f>
        <v>#REF!</v>
      </c>
      <c r="D64" s="290" t="e">
        <f t="shared" ref="D64:D73" si="115">C64*B64</f>
        <v>#REF!</v>
      </c>
      <c r="E64" s="95" t="e">
        <f>'UBS V Guilherme'!#REF!</f>
        <v>#REF!</v>
      </c>
      <c r="F64" s="303" t="e">
        <f t="shared" ref="F64:F73" si="116">(E64*$B64)-$D64</f>
        <v>#REF!</v>
      </c>
      <c r="G64" s="95" t="e">
        <f>'UBS V Guilherme'!#REF!</f>
        <v>#REF!</v>
      </c>
      <c r="H64" s="303" t="e">
        <f t="shared" ref="H64:H73" si="117">(G64*$B64)-$D64</f>
        <v>#REF!</v>
      </c>
      <c r="I64" s="95" t="e">
        <f>'UBS V Guilherme'!#REF!</f>
        <v>#REF!</v>
      </c>
      <c r="J64" s="303" t="e">
        <f t="shared" ref="J64:J73" si="118">(I64*$B64)-$D64</f>
        <v>#REF!</v>
      </c>
      <c r="K64" s="239" t="e">
        <f t="shared" ref="K64:K73" si="119">SUM(E64,G64,I64)</f>
        <v>#REF!</v>
      </c>
      <c r="L64" s="316" t="e">
        <f t="shared" ref="L64:L73" si="120">(K64*$B64)-$D64*3</f>
        <v>#REF!</v>
      </c>
      <c r="M64" s="95" t="e">
        <f>'UBS V Guilherme'!#REF!</f>
        <v>#REF!</v>
      </c>
      <c r="N64" s="303" t="e">
        <f t="shared" ref="N64:N73" si="121">(M64*$B64)-$D64</f>
        <v>#REF!</v>
      </c>
      <c r="O64" s="95" t="e">
        <f>'UBS V Guilherme'!#REF!</f>
        <v>#REF!</v>
      </c>
      <c r="P64" s="303" t="e">
        <f t="shared" ref="P64:P73" si="122">(O64*$B64)-$D64</f>
        <v>#REF!</v>
      </c>
      <c r="Q64" s="95" t="e">
        <f>'UBS V Guilherme'!#REF!</f>
        <v>#REF!</v>
      </c>
      <c r="R64" s="303" t="e">
        <f t="shared" ref="R64:R73" si="123">(Q64*$B64)-$D64</f>
        <v>#REF!</v>
      </c>
      <c r="S64" s="239" t="e">
        <f t="shared" ref="S64:S73" si="124">SUM(M64,O64,Q64)</f>
        <v>#REF!</v>
      </c>
      <c r="T64" s="316" t="e">
        <f t="shared" ref="T64:T73" si="125">(S64*$B64)-$D64*3</f>
        <v>#REF!</v>
      </c>
    </row>
    <row r="65" spans="1:20" x14ac:dyDescent="0.25">
      <c r="A65" s="77" t="s">
        <v>43</v>
      </c>
      <c r="B65" s="262">
        <v>20</v>
      </c>
      <c r="C65" s="78" t="e">
        <f>'UBS V Guilherme'!#REF!</f>
        <v>#REF!</v>
      </c>
      <c r="D65" s="290" t="e">
        <f t="shared" si="115"/>
        <v>#REF!</v>
      </c>
      <c r="E65" s="95" t="e">
        <f>'UBS V Guilherme'!#REF!</f>
        <v>#REF!</v>
      </c>
      <c r="F65" s="303" t="e">
        <f t="shared" si="116"/>
        <v>#REF!</v>
      </c>
      <c r="G65" s="95" t="e">
        <f>'UBS V Guilherme'!#REF!</f>
        <v>#REF!</v>
      </c>
      <c r="H65" s="303" t="e">
        <f t="shared" si="117"/>
        <v>#REF!</v>
      </c>
      <c r="I65" s="95" t="e">
        <f>'UBS V Guilherme'!#REF!</f>
        <v>#REF!</v>
      </c>
      <c r="J65" s="303" t="e">
        <f t="shared" si="118"/>
        <v>#REF!</v>
      </c>
      <c r="K65" s="239" t="e">
        <f t="shared" si="119"/>
        <v>#REF!</v>
      </c>
      <c r="L65" s="316" t="e">
        <f t="shared" si="120"/>
        <v>#REF!</v>
      </c>
      <c r="M65" s="95" t="e">
        <f>'UBS V Guilherme'!#REF!</f>
        <v>#REF!</v>
      </c>
      <c r="N65" s="303" t="e">
        <f t="shared" si="121"/>
        <v>#REF!</v>
      </c>
      <c r="O65" s="95" t="e">
        <f>'UBS V Guilherme'!#REF!</f>
        <v>#REF!</v>
      </c>
      <c r="P65" s="303" t="e">
        <f t="shared" si="122"/>
        <v>#REF!</v>
      </c>
      <c r="Q65" s="95" t="e">
        <f>'UBS V Guilherme'!#REF!</f>
        <v>#REF!</v>
      </c>
      <c r="R65" s="303" t="e">
        <f t="shared" si="123"/>
        <v>#REF!</v>
      </c>
      <c r="S65" s="239" t="e">
        <f t="shared" si="124"/>
        <v>#REF!</v>
      </c>
      <c r="T65" s="316" t="e">
        <f t="shared" si="125"/>
        <v>#REF!</v>
      </c>
    </row>
    <row r="66" spans="1:20" x14ac:dyDescent="0.25">
      <c r="A66" s="77" t="s">
        <v>22</v>
      </c>
      <c r="B66" s="262">
        <v>20</v>
      </c>
      <c r="C66" s="78" t="e">
        <f>'UBS V Guilherme'!#REF!</f>
        <v>#REF!</v>
      </c>
      <c r="D66" s="290" t="e">
        <f t="shared" si="115"/>
        <v>#REF!</v>
      </c>
      <c r="E66" s="95" t="e">
        <f>'UBS V Guilherme'!#REF!</f>
        <v>#REF!</v>
      </c>
      <c r="F66" s="303" t="e">
        <f t="shared" si="116"/>
        <v>#REF!</v>
      </c>
      <c r="G66" s="95" t="e">
        <f>'UBS V Guilherme'!#REF!</f>
        <v>#REF!</v>
      </c>
      <c r="H66" s="303" t="e">
        <f t="shared" si="117"/>
        <v>#REF!</v>
      </c>
      <c r="I66" s="95" t="e">
        <f>'UBS V Guilherme'!#REF!</f>
        <v>#REF!</v>
      </c>
      <c r="J66" s="303" t="e">
        <f t="shared" si="118"/>
        <v>#REF!</v>
      </c>
      <c r="K66" s="239" t="e">
        <f t="shared" si="119"/>
        <v>#REF!</v>
      </c>
      <c r="L66" s="316" t="e">
        <f t="shared" si="120"/>
        <v>#REF!</v>
      </c>
      <c r="M66" s="95" t="e">
        <f>'UBS V Guilherme'!#REF!</f>
        <v>#REF!</v>
      </c>
      <c r="N66" s="303" t="e">
        <f t="shared" si="121"/>
        <v>#REF!</v>
      </c>
      <c r="O66" s="95" t="e">
        <f>'UBS V Guilherme'!#REF!</f>
        <v>#REF!</v>
      </c>
      <c r="P66" s="303" t="e">
        <f t="shared" si="122"/>
        <v>#REF!</v>
      </c>
      <c r="Q66" s="95" t="e">
        <f>'UBS V Guilherme'!#REF!</f>
        <v>#REF!</v>
      </c>
      <c r="R66" s="303" t="e">
        <f t="shared" si="123"/>
        <v>#REF!</v>
      </c>
      <c r="S66" s="239" t="e">
        <f t="shared" si="124"/>
        <v>#REF!</v>
      </c>
      <c r="T66" s="316" t="e">
        <f t="shared" si="125"/>
        <v>#REF!</v>
      </c>
    </row>
    <row r="67" spans="1:20" x14ac:dyDescent="0.25">
      <c r="A67" s="77" t="s">
        <v>23</v>
      </c>
      <c r="B67" s="262">
        <v>20</v>
      </c>
      <c r="C67" s="78" t="e">
        <f>'UBS V Guilherme'!#REF!</f>
        <v>#REF!</v>
      </c>
      <c r="D67" s="290" t="e">
        <f t="shared" si="115"/>
        <v>#REF!</v>
      </c>
      <c r="E67" s="95" t="e">
        <f>'UBS V Guilherme'!#REF!</f>
        <v>#REF!</v>
      </c>
      <c r="F67" s="303" t="e">
        <f t="shared" si="116"/>
        <v>#REF!</v>
      </c>
      <c r="G67" s="95" t="e">
        <f>'UBS V Guilherme'!#REF!</f>
        <v>#REF!</v>
      </c>
      <c r="H67" s="303" t="e">
        <f t="shared" si="117"/>
        <v>#REF!</v>
      </c>
      <c r="I67" s="95" t="e">
        <f>'UBS V Guilherme'!#REF!</f>
        <v>#REF!</v>
      </c>
      <c r="J67" s="303" t="e">
        <f t="shared" si="118"/>
        <v>#REF!</v>
      </c>
      <c r="K67" s="239" t="e">
        <f t="shared" si="119"/>
        <v>#REF!</v>
      </c>
      <c r="L67" s="316" t="e">
        <f t="shared" si="120"/>
        <v>#REF!</v>
      </c>
      <c r="M67" s="95" t="e">
        <f>'UBS V Guilherme'!#REF!</f>
        <v>#REF!</v>
      </c>
      <c r="N67" s="303" t="e">
        <f t="shared" si="121"/>
        <v>#REF!</v>
      </c>
      <c r="O67" s="95" t="e">
        <f>'UBS V Guilherme'!#REF!</f>
        <v>#REF!</v>
      </c>
      <c r="P67" s="303" t="e">
        <f t="shared" si="122"/>
        <v>#REF!</v>
      </c>
      <c r="Q67" s="95" t="e">
        <f>'UBS V Guilherme'!#REF!</f>
        <v>#REF!</v>
      </c>
      <c r="R67" s="303" t="e">
        <f t="shared" si="123"/>
        <v>#REF!</v>
      </c>
      <c r="S67" s="239" t="e">
        <f t="shared" si="124"/>
        <v>#REF!</v>
      </c>
      <c r="T67" s="316" t="e">
        <f t="shared" si="125"/>
        <v>#REF!</v>
      </c>
    </row>
    <row r="68" spans="1:20" hidden="1" x14ac:dyDescent="0.25">
      <c r="A68" s="66" t="s">
        <v>169</v>
      </c>
      <c r="B68" s="265">
        <v>40</v>
      </c>
      <c r="C68" s="64" t="e">
        <f>'UBS V Guilherme'!#REF!</f>
        <v>#REF!</v>
      </c>
      <c r="D68" s="284" t="e">
        <f t="shared" si="115"/>
        <v>#REF!</v>
      </c>
      <c r="E68" s="95" t="e">
        <f>'UBS V Guilherme'!#REF!</f>
        <v>#REF!</v>
      </c>
      <c r="F68" s="303" t="e">
        <f t="shared" si="116"/>
        <v>#REF!</v>
      </c>
      <c r="G68" s="95" t="e">
        <f>'UBS V Guilherme'!#REF!</f>
        <v>#REF!</v>
      </c>
      <c r="H68" s="303" t="e">
        <f t="shared" si="117"/>
        <v>#REF!</v>
      </c>
      <c r="I68" s="95" t="e">
        <f>'UBS V Guilherme'!#REF!</f>
        <v>#REF!</v>
      </c>
      <c r="J68" s="303" t="e">
        <f t="shared" si="118"/>
        <v>#REF!</v>
      </c>
      <c r="K68" s="239" t="e">
        <f t="shared" si="119"/>
        <v>#REF!</v>
      </c>
      <c r="L68" s="316" t="e">
        <f t="shared" si="120"/>
        <v>#REF!</v>
      </c>
      <c r="M68" s="95" t="e">
        <f>'UBS V Guilherme'!#REF!</f>
        <v>#REF!</v>
      </c>
      <c r="N68" s="303" t="e">
        <f t="shared" si="121"/>
        <v>#REF!</v>
      </c>
      <c r="O68" s="95" t="e">
        <f>'UBS V Guilherme'!#REF!</f>
        <v>#REF!</v>
      </c>
      <c r="P68" s="303" t="e">
        <f t="shared" si="122"/>
        <v>#REF!</v>
      </c>
      <c r="Q68" s="95" t="e">
        <f>'UBS V Guilherme'!#REF!</f>
        <v>#REF!</v>
      </c>
      <c r="R68" s="303" t="e">
        <f t="shared" si="123"/>
        <v>#REF!</v>
      </c>
      <c r="S68" s="239" t="e">
        <f t="shared" si="124"/>
        <v>#REF!</v>
      </c>
      <c r="T68" s="316" t="e">
        <f t="shared" si="125"/>
        <v>#REF!</v>
      </c>
    </row>
    <row r="69" spans="1:20" x14ac:dyDescent="0.25">
      <c r="A69" s="77" t="s">
        <v>24</v>
      </c>
      <c r="B69" s="262">
        <v>30</v>
      </c>
      <c r="C69" s="78" t="e">
        <f>'UBS V Guilherme'!#REF!</f>
        <v>#REF!</v>
      </c>
      <c r="D69" s="290" t="e">
        <f t="shared" si="115"/>
        <v>#REF!</v>
      </c>
      <c r="E69" s="95" t="e">
        <f>'UBS V Guilherme'!#REF!</f>
        <v>#REF!</v>
      </c>
      <c r="F69" s="303" t="e">
        <f t="shared" si="116"/>
        <v>#REF!</v>
      </c>
      <c r="G69" s="95" t="e">
        <f>'UBS V Guilherme'!#REF!</f>
        <v>#REF!</v>
      </c>
      <c r="H69" s="303" t="e">
        <f t="shared" si="117"/>
        <v>#REF!</v>
      </c>
      <c r="I69" s="95" t="e">
        <f>'UBS V Guilherme'!#REF!</f>
        <v>#REF!</v>
      </c>
      <c r="J69" s="303" t="e">
        <f t="shared" si="118"/>
        <v>#REF!</v>
      </c>
      <c r="K69" s="239" t="e">
        <f t="shared" si="119"/>
        <v>#REF!</v>
      </c>
      <c r="L69" s="316" t="e">
        <f t="shared" si="120"/>
        <v>#REF!</v>
      </c>
      <c r="M69" s="95" t="e">
        <f>'UBS V Guilherme'!#REF!</f>
        <v>#REF!</v>
      </c>
      <c r="N69" s="303" t="e">
        <f t="shared" si="121"/>
        <v>#REF!</v>
      </c>
      <c r="O69" s="95" t="e">
        <f>'UBS V Guilherme'!#REF!</f>
        <v>#REF!</v>
      </c>
      <c r="P69" s="303" t="e">
        <f t="shared" si="122"/>
        <v>#REF!</v>
      </c>
      <c r="Q69" s="95" t="e">
        <f>'UBS V Guilherme'!#REF!</f>
        <v>#REF!</v>
      </c>
      <c r="R69" s="303" t="e">
        <f t="shared" si="123"/>
        <v>#REF!</v>
      </c>
      <c r="S69" s="239" t="e">
        <f t="shared" si="124"/>
        <v>#REF!</v>
      </c>
      <c r="T69" s="316" t="e">
        <f t="shared" si="125"/>
        <v>#REF!</v>
      </c>
    </row>
    <row r="70" spans="1:20" x14ac:dyDescent="0.25">
      <c r="A70" s="77" t="s">
        <v>25</v>
      </c>
      <c r="B70" s="262">
        <v>30</v>
      </c>
      <c r="C70" s="78" t="e">
        <f>'UBS V Guilherme'!#REF!</f>
        <v>#REF!</v>
      </c>
      <c r="D70" s="290" t="e">
        <f t="shared" si="115"/>
        <v>#REF!</v>
      </c>
      <c r="E70" s="95" t="e">
        <f>'UBS V Guilherme'!#REF!</f>
        <v>#REF!</v>
      </c>
      <c r="F70" s="303" t="e">
        <f t="shared" si="116"/>
        <v>#REF!</v>
      </c>
      <c r="G70" s="95" t="e">
        <f>'UBS V Guilherme'!#REF!</f>
        <v>#REF!</v>
      </c>
      <c r="H70" s="303" t="e">
        <f t="shared" si="117"/>
        <v>#REF!</v>
      </c>
      <c r="I70" s="95" t="e">
        <f>'UBS V Guilherme'!#REF!</f>
        <v>#REF!</v>
      </c>
      <c r="J70" s="303" t="e">
        <f t="shared" si="118"/>
        <v>#REF!</v>
      </c>
      <c r="K70" s="239" t="e">
        <f t="shared" si="119"/>
        <v>#REF!</v>
      </c>
      <c r="L70" s="316" t="e">
        <f t="shared" si="120"/>
        <v>#REF!</v>
      </c>
      <c r="M70" s="95" t="e">
        <f>'UBS V Guilherme'!#REF!</f>
        <v>#REF!</v>
      </c>
      <c r="N70" s="303" t="e">
        <f t="shared" si="121"/>
        <v>#REF!</v>
      </c>
      <c r="O70" s="95" t="e">
        <f>'UBS V Guilherme'!#REF!</f>
        <v>#REF!</v>
      </c>
      <c r="P70" s="303" t="e">
        <f t="shared" si="122"/>
        <v>#REF!</v>
      </c>
      <c r="Q70" s="95" t="e">
        <f>'UBS V Guilherme'!#REF!</f>
        <v>#REF!</v>
      </c>
      <c r="R70" s="303" t="e">
        <f t="shared" si="123"/>
        <v>#REF!</v>
      </c>
      <c r="S70" s="239" t="e">
        <f t="shared" si="124"/>
        <v>#REF!</v>
      </c>
      <c r="T70" s="316" t="e">
        <f t="shared" si="125"/>
        <v>#REF!</v>
      </c>
    </row>
    <row r="71" spans="1:20" x14ac:dyDescent="0.25">
      <c r="A71" s="61" t="s">
        <v>167</v>
      </c>
      <c r="B71" s="270">
        <v>36</v>
      </c>
      <c r="C71" s="332">
        <v>3</v>
      </c>
      <c r="D71" s="290">
        <f t="shared" si="115"/>
        <v>108</v>
      </c>
      <c r="E71" s="95" t="e">
        <f>'UBS V Guilherme'!#REF!</f>
        <v>#REF!</v>
      </c>
      <c r="F71" s="303" t="e">
        <f t="shared" si="116"/>
        <v>#REF!</v>
      </c>
      <c r="G71" s="95" t="e">
        <f>'UBS V Guilherme'!#REF!</f>
        <v>#REF!</v>
      </c>
      <c r="H71" s="303" t="e">
        <f t="shared" si="117"/>
        <v>#REF!</v>
      </c>
      <c r="I71" s="95" t="e">
        <f>'UBS V Guilherme'!#REF!</f>
        <v>#REF!</v>
      </c>
      <c r="J71" s="303" t="e">
        <f t="shared" si="118"/>
        <v>#REF!</v>
      </c>
      <c r="K71" s="239" t="e">
        <f t="shared" si="119"/>
        <v>#REF!</v>
      </c>
      <c r="L71" s="316" t="e">
        <f t="shared" si="120"/>
        <v>#REF!</v>
      </c>
      <c r="M71" s="95" t="e">
        <f>'UBS V Guilherme'!#REF!</f>
        <v>#REF!</v>
      </c>
      <c r="N71" s="303" t="e">
        <f t="shared" si="121"/>
        <v>#REF!</v>
      </c>
      <c r="O71" s="95" t="e">
        <f>'UBS V Guilherme'!#REF!</f>
        <v>#REF!</v>
      </c>
      <c r="P71" s="303" t="e">
        <f t="shared" si="122"/>
        <v>#REF!</v>
      </c>
      <c r="Q71" s="95" t="e">
        <f>'UBS V Guilherme'!#REF!</f>
        <v>#REF!</v>
      </c>
      <c r="R71" s="303" t="e">
        <f t="shared" ref="R71:R72" si="126">(Q71*$B71)-$D71</f>
        <v>#REF!</v>
      </c>
      <c r="S71" s="239" t="e">
        <f t="shared" ref="S71:S72" si="127">SUM(M71,O71,Q71)</f>
        <v>#REF!</v>
      </c>
      <c r="T71" s="316" t="e">
        <f t="shared" ref="T71:T72" si="128">(S71*$B71)-$D71*3</f>
        <v>#REF!</v>
      </c>
    </row>
    <row r="72" spans="1:20" x14ac:dyDescent="0.25">
      <c r="A72" s="66" t="s">
        <v>45</v>
      </c>
      <c r="B72" s="270">
        <v>40</v>
      </c>
      <c r="C72" s="332">
        <v>1</v>
      </c>
      <c r="D72" s="290">
        <f t="shared" si="115"/>
        <v>40</v>
      </c>
      <c r="E72" s="95" t="e">
        <f>'UBS V Guilherme'!#REF!</f>
        <v>#REF!</v>
      </c>
      <c r="F72" s="303" t="e">
        <f t="shared" si="116"/>
        <v>#REF!</v>
      </c>
      <c r="G72" s="95" t="e">
        <f>'UBS V Guilherme'!#REF!</f>
        <v>#REF!</v>
      </c>
      <c r="H72" s="303" t="e">
        <f t="shared" si="117"/>
        <v>#REF!</v>
      </c>
      <c r="I72" s="95" t="e">
        <f>'UBS V Guilherme'!#REF!</f>
        <v>#REF!</v>
      </c>
      <c r="J72" s="303" t="e">
        <f t="shared" si="118"/>
        <v>#REF!</v>
      </c>
      <c r="K72" s="239" t="e">
        <f t="shared" si="119"/>
        <v>#REF!</v>
      </c>
      <c r="L72" s="316" t="e">
        <f t="shared" si="120"/>
        <v>#REF!</v>
      </c>
      <c r="M72" s="95" t="e">
        <f>'UBS V Guilherme'!#REF!</f>
        <v>#REF!</v>
      </c>
      <c r="N72" s="303" t="e">
        <f t="shared" si="121"/>
        <v>#REF!</v>
      </c>
      <c r="O72" s="95" t="e">
        <f>'UBS V Guilherme'!#REF!</f>
        <v>#REF!</v>
      </c>
      <c r="P72" s="303" t="e">
        <f t="shared" si="122"/>
        <v>#REF!</v>
      </c>
      <c r="Q72" s="95" t="e">
        <f>'UBS V Guilherme'!#REF!</f>
        <v>#REF!</v>
      </c>
      <c r="R72" s="303" t="e">
        <f t="shared" si="126"/>
        <v>#REF!</v>
      </c>
      <c r="S72" s="239" t="e">
        <f t="shared" si="127"/>
        <v>#REF!</v>
      </c>
      <c r="T72" s="316" t="e">
        <f t="shared" si="128"/>
        <v>#REF!</v>
      </c>
    </row>
    <row r="73" spans="1:20" ht="15.75" thickBot="1" x14ac:dyDescent="0.3">
      <c r="A73" s="55" t="s">
        <v>34</v>
      </c>
      <c r="B73" s="270">
        <v>30</v>
      </c>
      <c r="C73" s="79" t="e">
        <f>'UBS V Guilherme'!#REF!</f>
        <v>#REF!</v>
      </c>
      <c r="D73" s="340" t="e">
        <f t="shared" si="115"/>
        <v>#REF!</v>
      </c>
      <c r="E73" s="487" t="e">
        <f>'UBS V Guilherme'!#REF!</f>
        <v>#REF!</v>
      </c>
      <c r="F73" s="311" t="e">
        <f t="shared" si="116"/>
        <v>#REF!</v>
      </c>
      <c r="G73" s="487" t="e">
        <f>'UBS V Guilherme'!#REF!</f>
        <v>#REF!</v>
      </c>
      <c r="H73" s="311" t="e">
        <f t="shared" si="117"/>
        <v>#REF!</v>
      </c>
      <c r="I73" s="487" t="e">
        <f>'UBS V Guilherme'!#REF!</f>
        <v>#REF!</v>
      </c>
      <c r="J73" s="311" t="e">
        <f t="shared" si="118"/>
        <v>#REF!</v>
      </c>
      <c r="K73" s="247" t="e">
        <f t="shared" si="119"/>
        <v>#REF!</v>
      </c>
      <c r="L73" s="324" t="e">
        <f t="shared" si="120"/>
        <v>#REF!</v>
      </c>
      <c r="M73" s="487" t="e">
        <f>'UBS V Guilherme'!#REF!</f>
        <v>#REF!</v>
      </c>
      <c r="N73" s="311" t="e">
        <f t="shared" si="121"/>
        <v>#REF!</v>
      </c>
      <c r="O73" s="487" t="e">
        <f>'UBS V Guilherme'!#REF!</f>
        <v>#REF!</v>
      </c>
      <c r="P73" s="311" t="e">
        <f t="shared" si="122"/>
        <v>#REF!</v>
      </c>
      <c r="Q73" s="487" t="e">
        <f>'UBS V Guilherme'!#REF!</f>
        <v>#REF!</v>
      </c>
      <c r="R73" s="311" t="e">
        <f t="shared" si="123"/>
        <v>#REF!</v>
      </c>
      <c r="S73" s="247" t="e">
        <f t="shared" si="124"/>
        <v>#REF!</v>
      </c>
      <c r="T73" s="324" t="e">
        <f t="shared" si="125"/>
        <v>#REF!</v>
      </c>
    </row>
    <row r="74" spans="1:20" ht="15.75" thickBot="1" x14ac:dyDescent="0.3">
      <c r="A74" s="347" t="s">
        <v>7</v>
      </c>
      <c r="B74" s="348">
        <f>SUM(B64:B73)</f>
        <v>286</v>
      </c>
      <c r="C74" s="349" t="e">
        <f>SUM(C64:C73)</f>
        <v>#REF!</v>
      </c>
      <c r="D74" s="350" t="e">
        <f t="shared" ref="D74:T74" si="129">SUM(D64:D73)</f>
        <v>#REF!</v>
      </c>
      <c r="E74" s="492" t="e">
        <f t="shared" si="129"/>
        <v>#REF!</v>
      </c>
      <c r="F74" s="352" t="e">
        <f t="shared" si="129"/>
        <v>#REF!</v>
      </c>
      <c r="G74" s="492" t="e">
        <f t="shared" si="129"/>
        <v>#REF!</v>
      </c>
      <c r="H74" s="352" t="e">
        <f t="shared" si="129"/>
        <v>#REF!</v>
      </c>
      <c r="I74" s="492" t="e">
        <f t="shared" si="129"/>
        <v>#REF!</v>
      </c>
      <c r="J74" s="352" t="e">
        <f t="shared" si="129"/>
        <v>#REF!</v>
      </c>
      <c r="K74" s="353" t="e">
        <f t="shared" ref="K74:L74" si="130">SUM(K64:K73)</f>
        <v>#REF!</v>
      </c>
      <c r="L74" s="354" t="e">
        <f t="shared" si="130"/>
        <v>#REF!</v>
      </c>
      <c r="M74" s="492" t="e">
        <f t="shared" si="129"/>
        <v>#REF!</v>
      </c>
      <c r="N74" s="352" t="e">
        <f t="shared" si="129"/>
        <v>#REF!</v>
      </c>
      <c r="O74" s="492" t="e">
        <f t="shared" si="129"/>
        <v>#REF!</v>
      </c>
      <c r="P74" s="352" t="e">
        <f t="shared" si="129"/>
        <v>#REF!</v>
      </c>
      <c r="Q74" s="492" t="e">
        <f t="shared" si="129"/>
        <v>#REF!</v>
      </c>
      <c r="R74" s="352" t="e">
        <f t="shared" si="129"/>
        <v>#REF!</v>
      </c>
      <c r="S74" s="353" t="e">
        <f t="shared" si="129"/>
        <v>#REF!</v>
      </c>
      <c r="T74" s="354" t="e">
        <f t="shared" si="129"/>
        <v>#REF!</v>
      </c>
    </row>
    <row r="76" spans="1:20" ht="15.75" x14ac:dyDescent="0.25">
      <c r="A76" s="1000" t="s">
        <v>268</v>
      </c>
      <c r="B76" s="1001"/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</row>
    <row r="77" spans="1:20" ht="36.75" thickBot="1" x14ac:dyDescent="0.3">
      <c r="A77" s="74" t="s">
        <v>14</v>
      </c>
      <c r="B77" s="260" t="str">
        <f t="shared" ref="B77:T77" si="131">B5</f>
        <v>Carga Horária</v>
      </c>
      <c r="C77" s="90" t="str">
        <f t="shared" si="131"/>
        <v>Equipe Mínima TA</v>
      </c>
      <c r="D77" s="288" t="str">
        <f t="shared" si="131"/>
        <v>Total Horas</v>
      </c>
      <c r="E77" s="502" t="str">
        <f t="shared" si="131"/>
        <v>MAR</v>
      </c>
      <c r="F77" s="330" t="str">
        <f t="shared" si="131"/>
        <v>Saldo Mar</v>
      </c>
      <c r="G77" s="502" t="str">
        <f t="shared" si="131"/>
        <v>ABR</v>
      </c>
      <c r="H77" s="330" t="str">
        <f t="shared" si="131"/>
        <v>Saldo Abr</v>
      </c>
      <c r="I77" s="502" t="str">
        <f t="shared" si="131"/>
        <v>MAI</v>
      </c>
      <c r="J77" s="330" t="str">
        <f t="shared" si="131"/>
        <v>Saldo Mai</v>
      </c>
      <c r="K77" s="237" t="str">
        <f t="shared" ref="K77:L77" si="132">K5</f>
        <v>3º Trimestre</v>
      </c>
      <c r="L77" s="328" t="str">
        <f t="shared" si="132"/>
        <v>Saldo Trim</v>
      </c>
      <c r="M77" s="502" t="str">
        <f t="shared" si="131"/>
        <v>JUN</v>
      </c>
      <c r="N77" s="330" t="str">
        <f t="shared" si="131"/>
        <v>Saldo Jun</v>
      </c>
      <c r="O77" s="482" t="str">
        <f t="shared" si="131"/>
        <v>JUL</v>
      </c>
      <c r="P77" s="330" t="str">
        <f t="shared" si="131"/>
        <v>Saldo Jul</v>
      </c>
      <c r="Q77" s="482" t="str">
        <f t="shared" si="131"/>
        <v>AGO</v>
      </c>
      <c r="R77" s="330" t="str">
        <f t="shared" si="131"/>
        <v>Saldo Ago</v>
      </c>
      <c r="S77" s="237" t="str">
        <f t="shared" si="131"/>
        <v>4º Trimestre</v>
      </c>
      <c r="T77" s="328" t="str">
        <f t="shared" si="131"/>
        <v>Saldo Trim</v>
      </c>
    </row>
    <row r="78" spans="1:20" ht="15.75" thickTop="1" x14ac:dyDescent="0.25">
      <c r="A78" s="26" t="s">
        <v>91</v>
      </c>
      <c r="B78" s="266">
        <v>20</v>
      </c>
      <c r="C78" s="76" t="e">
        <f>'CEO II VG'!#REF!</f>
        <v>#REF!</v>
      </c>
      <c r="D78" s="289" t="e">
        <f t="shared" ref="D78:D84" si="133">C78*B78</f>
        <v>#REF!</v>
      </c>
      <c r="E78" s="483" t="e">
        <f>'CEO II VG'!#REF!</f>
        <v>#REF!</v>
      </c>
      <c r="F78" s="302" t="e">
        <f t="shared" ref="F78:F85" si="134">(E78*$B78)-$D78</f>
        <v>#REF!</v>
      </c>
      <c r="G78" s="483" t="e">
        <f>'CEO II VG'!#REF!</f>
        <v>#REF!</v>
      </c>
      <c r="H78" s="302" t="e">
        <f t="shared" ref="H78:H85" si="135">(G78*$B78)-$D78</f>
        <v>#REF!</v>
      </c>
      <c r="I78" s="483" t="e">
        <f>'CEO II VG'!#REF!</f>
        <v>#REF!</v>
      </c>
      <c r="J78" s="302" t="e">
        <f t="shared" ref="J78:J85" si="136">(I78*$B78)-$D78</f>
        <v>#REF!</v>
      </c>
      <c r="K78" s="227" t="e">
        <f t="shared" ref="K78:K85" si="137">SUM(E78,G78,I78)</f>
        <v>#REF!</v>
      </c>
      <c r="L78" s="315" t="e">
        <f t="shared" ref="L78:L85" si="138">(K78*$B78)-$D78*3</f>
        <v>#REF!</v>
      </c>
      <c r="M78" s="483" t="e">
        <f>'CEO II VG'!#REF!</f>
        <v>#REF!</v>
      </c>
      <c r="N78" s="302" t="e">
        <f t="shared" ref="N78:N85" si="139">(M78*$B78)-$D78</f>
        <v>#REF!</v>
      </c>
      <c r="O78" s="483" t="e">
        <f>'CEO II VG'!#REF!</f>
        <v>#REF!</v>
      </c>
      <c r="P78" s="302" t="e">
        <f t="shared" ref="P78:P85" si="140">(O78*$B78)-$D78</f>
        <v>#REF!</v>
      </c>
      <c r="Q78" s="483" t="e">
        <f>'CEO II VG'!#REF!</f>
        <v>#REF!</v>
      </c>
      <c r="R78" s="302" t="e">
        <f t="shared" ref="R78:R85" si="141">(Q78*$B78)-$D78</f>
        <v>#REF!</v>
      </c>
      <c r="S78" s="227" t="e">
        <f t="shared" ref="S78:S85" si="142">SUM(M78,O78,Q78)</f>
        <v>#REF!</v>
      </c>
      <c r="T78" s="315" t="e">
        <f t="shared" ref="T78:T85" si="143">(S78*$B78)-$D78*3</f>
        <v>#REF!</v>
      </c>
    </row>
    <row r="79" spans="1:20" ht="24" x14ac:dyDescent="0.25">
      <c r="A79" s="105" t="s">
        <v>163</v>
      </c>
      <c r="B79" s="267">
        <v>20</v>
      </c>
      <c r="C79" s="78" t="e">
        <f>'CEO II VG'!#REF!</f>
        <v>#REF!</v>
      </c>
      <c r="D79" s="290" t="e">
        <f t="shared" si="133"/>
        <v>#REF!</v>
      </c>
      <c r="E79" s="95" t="e">
        <f>'CEO II VG'!#REF!</f>
        <v>#REF!</v>
      </c>
      <c r="F79" s="303" t="e">
        <f t="shared" si="134"/>
        <v>#REF!</v>
      </c>
      <c r="G79" s="95" t="e">
        <f>'CEO II VG'!#REF!</f>
        <v>#REF!</v>
      </c>
      <c r="H79" s="303" t="e">
        <f t="shared" si="135"/>
        <v>#REF!</v>
      </c>
      <c r="I79" s="95" t="e">
        <f>'CEO II VG'!#REF!</f>
        <v>#REF!</v>
      </c>
      <c r="J79" s="303" t="e">
        <f t="shared" si="136"/>
        <v>#REF!</v>
      </c>
      <c r="K79" s="239" t="e">
        <f t="shared" si="137"/>
        <v>#REF!</v>
      </c>
      <c r="L79" s="316" t="e">
        <f t="shared" si="138"/>
        <v>#REF!</v>
      </c>
      <c r="M79" s="95" t="e">
        <f>'CEO II VG'!#REF!</f>
        <v>#REF!</v>
      </c>
      <c r="N79" s="303" t="e">
        <f t="shared" si="139"/>
        <v>#REF!</v>
      </c>
      <c r="O79" s="95" t="e">
        <f>'CEO II VG'!#REF!</f>
        <v>#REF!</v>
      </c>
      <c r="P79" s="303" t="e">
        <f t="shared" si="140"/>
        <v>#REF!</v>
      </c>
      <c r="Q79" s="95" t="e">
        <f>'CEO II VG'!#REF!</f>
        <v>#REF!</v>
      </c>
      <c r="R79" s="303" t="e">
        <f t="shared" si="141"/>
        <v>#REF!</v>
      </c>
      <c r="S79" s="239" t="e">
        <f t="shared" si="142"/>
        <v>#REF!</v>
      </c>
      <c r="T79" s="316" t="e">
        <f t="shared" si="143"/>
        <v>#REF!</v>
      </c>
    </row>
    <row r="80" spans="1:20" ht="24" x14ac:dyDescent="0.25">
      <c r="A80" s="105" t="s">
        <v>92</v>
      </c>
      <c r="B80" s="267">
        <v>20</v>
      </c>
      <c r="C80" s="78" t="e">
        <f>'CEO II VG'!#REF!</f>
        <v>#REF!</v>
      </c>
      <c r="D80" s="290" t="e">
        <f t="shared" si="133"/>
        <v>#REF!</v>
      </c>
      <c r="E80" s="95" t="e">
        <f>'CEO II VG'!#REF!</f>
        <v>#REF!</v>
      </c>
      <c r="F80" s="303" t="e">
        <f t="shared" si="134"/>
        <v>#REF!</v>
      </c>
      <c r="G80" s="95" t="e">
        <f>'CEO II VG'!#REF!</f>
        <v>#REF!</v>
      </c>
      <c r="H80" s="303" t="e">
        <f t="shared" si="135"/>
        <v>#REF!</v>
      </c>
      <c r="I80" s="95" t="e">
        <f>'CEO II VG'!#REF!</f>
        <v>#REF!</v>
      </c>
      <c r="J80" s="303" t="e">
        <f t="shared" si="136"/>
        <v>#REF!</v>
      </c>
      <c r="K80" s="239" t="e">
        <f t="shared" si="137"/>
        <v>#REF!</v>
      </c>
      <c r="L80" s="316" t="e">
        <f t="shared" si="138"/>
        <v>#REF!</v>
      </c>
      <c r="M80" s="95" t="e">
        <f>'CEO II VG'!#REF!</f>
        <v>#REF!</v>
      </c>
      <c r="N80" s="303" t="e">
        <f t="shared" si="139"/>
        <v>#REF!</v>
      </c>
      <c r="O80" s="95" t="e">
        <f>'CEO II VG'!#REF!</f>
        <v>#REF!</v>
      </c>
      <c r="P80" s="303" t="e">
        <f t="shared" si="140"/>
        <v>#REF!</v>
      </c>
      <c r="Q80" s="95" t="e">
        <f>'CEO II VG'!#REF!</f>
        <v>#REF!</v>
      </c>
      <c r="R80" s="303" t="e">
        <f t="shared" si="141"/>
        <v>#REF!</v>
      </c>
      <c r="S80" s="239" t="e">
        <f t="shared" si="142"/>
        <v>#REF!</v>
      </c>
      <c r="T80" s="316" t="e">
        <f t="shared" si="143"/>
        <v>#REF!</v>
      </c>
    </row>
    <row r="81" spans="1:20" x14ac:dyDescent="0.25">
      <c r="A81" s="105" t="s">
        <v>93</v>
      </c>
      <c r="B81" s="267">
        <v>20</v>
      </c>
      <c r="C81" s="78" t="e">
        <f>'CEO II VG'!#REF!</f>
        <v>#REF!</v>
      </c>
      <c r="D81" s="290" t="e">
        <f t="shared" si="133"/>
        <v>#REF!</v>
      </c>
      <c r="E81" s="95" t="e">
        <f>'CEO II VG'!#REF!</f>
        <v>#REF!</v>
      </c>
      <c r="F81" s="303" t="e">
        <f t="shared" si="134"/>
        <v>#REF!</v>
      </c>
      <c r="G81" s="95" t="e">
        <f>'CEO II VG'!#REF!</f>
        <v>#REF!</v>
      </c>
      <c r="H81" s="303" t="e">
        <f t="shared" si="135"/>
        <v>#REF!</v>
      </c>
      <c r="I81" s="95" t="e">
        <f>'CEO II VG'!#REF!</f>
        <v>#REF!</v>
      </c>
      <c r="J81" s="303" t="e">
        <f t="shared" si="136"/>
        <v>#REF!</v>
      </c>
      <c r="K81" s="239" t="e">
        <f t="shared" si="137"/>
        <v>#REF!</v>
      </c>
      <c r="L81" s="316" t="e">
        <f t="shared" si="138"/>
        <v>#REF!</v>
      </c>
      <c r="M81" s="95" t="e">
        <f>'CEO II VG'!#REF!</f>
        <v>#REF!</v>
      </c>
      <c r="N81" s="303" t="e">
        <f t="shared" si="139"/>
        <v>#REF!</v>
      </c>
      <c r="O81" s="95" t="e">
        <f>'CEO II VG'!#REF!</f>
        <v>#REF!</v>
      </c>
      <c r="P81" s="303" t="e">
        <f t="shared" si="140"/>
        <v>#REF!</v>
      </c>
      <c r="Q81" s="95" t="e">
        <f>'CEO II VG'!#REF!</f>
        <v>#REF!</v>
      </c>
      <c r="R81" s="303" t="e">
        <f t="shared" si="141"/>
        <v>#REF!</v>
      </c>
      <c r="S81" s="239" t="e">
        <f t="shared" si="142"/>
        <v>#REF!</v>
      </c>
      <c r="T81" s="316" t="e">
        <f t="shared" si="143"/>
        <v>#REF!</v>
      </c>
    </row>
    <row r="82" spans="1:20" x14ac:dyDescent="0.25">
      <c r="A82" s="105" t="s">
        <v>60</v>
      </c>
      <c r="B82" s="267">
        <v>20</v>
      </c>
      <c r="C82" s="78" t="e">
        <f>'CEO II VG'!#REF!</f>
        <v>#REF!</v>
      </c>
      <c r="D82" s="290" t="e">
        <f t="shared" si="133"/>
        <v>#REF!</v>
      </c>
      <c r="E82" s="95" t="e">
        <f>'CEO II VG'!#REF!</f>
        <v>#REF!</v>
      </c>
      <c r="F82" s="303" t="e">
        <f t="shared" si="134"/>
        <v>#REF!</v>
      </c>
      <c r="G82" s="95" t="e">
        <f>'CEO II VG'!#REF!</f>
        <v>#REF!</v>
      </c>
      <c r="H82" s="303" t="e">
        <f t="shared" si="135"/>
        <v>#REF!</v>
      </c>
      <c r="I82" s="95" t="e">
        <f>'CEO II VG'!#REF!</f>
        <v>#REF!</v>
      </c>
      <c r="J82" s="303" t="e">
        <f t="shared" si="136"/>
        <v>#REF!</v>
      </c>
      <c r="K82" s="239" t="e">
        <f t="shared" si="137"/>
        <v>#REF!</v>
      </c>
      <c r="L82" s="316" t="e">
        <f t="shared" si="138"/>
        <v>#REF!</v>
      </c>
      <c r="M82" s="95" t="e">
        <f>'CEO II VG'!#REF!</f>
        <v>#REF!</v>
      </c>
      <c r="N82" s="303" t="e">
        <f t="shared" si="139"/>
        <v>#REF!</v>
      </c>
      <c r="O82" s="95" t="e">
        <f>'CEO II VG'!#REF!</f>
        <v>#REF!</v>
      </c>
      <c r="P82" s="303" t="e">
        <f t="shared" si="140"/>
        <v>#REF!</v>
      </c>
      <c r="Q82" s="95" t="e">
        <f>'CEO II VG'!#REF!</f>
        <v>#REF!</v>
      </c>
      <c r="R82" s="303" t="e">
        <f t="shared" si="141"/>
        <v>#REF!</v>
      </c>
      <c r="S82" s="239" t="e">
        <f t="shared" si="142"/>
        <v>#REF!</v>
      </c>
      <c r="T82" s="316" t="e">
        <f t="shared" si="143"/>
        <v>#REF!</v>
      </c>
    </row>
    <row r="83" spans="1:20" ht="24" x14ac:dyDescent="0.25">
      <c r="A83" s="105" t="s">
        <v>94</v>
      </c>
      <c r="B83" s="267">
        <v>20</v>
      </c>
      <c r="C83" s="78" t="e">
        <f>'CEO II VG'!#REF!</f>
        <v>#REF!</v>
      </c>
      <c r="D83" s="290" t="e">
        <f t="shared" si="133"/>
        <v>#REF!</v>
      </c>
      <c r="E83" s="95" t="e">
        <f>'CEO II VG'!#REF!</f>
        <v>#REF!</v>
      </c>
      <c r="F83" s="303" t="e">
        <f t="shared" si="134"/>
        <v>#REF!</v>
      </c>
      <c r="G83" s="95" t="e">
        <f>'CEO II VG'!#REF!</f>
        <v>#REF!</v>
      </c>
      <c r="H83" s="303" t="e">
        <f t="shared" si="135"/>
        <v>#REF!</v>
      </c>
      <c r="I83" s="95" t="e">
        <f>'CEO II VG'!#REF!</f>
        <v>#REF!</v>
      </c>
      <c r="J83" s="303" t="e">
        <f t="shared" si="136"/>
        <v>#REF!</v>
      </c>
      <c r="K83" s="239" t="e">
        <f t="shared" si="137"/>
        <v>#REF!</v>
      </c>
      <c r="L83" s="316" t="e">
        <f t="shared" si="138"/>
        <v>#REF!</v>
      </c>
      <c r="M83" s="95" t="e">
        <f>'CEO II VG'!#REF!</f>
        <v>#REF!</v>
      </c>
      <c r="N83" s="303" t="e">
        <f t="shared" si="139"/>
        <v>#REF!</v>
      </c>
      <c r="O83" s="95" t="e">
        <f>'CEO II VG'!#REF!</f>
        <v>#REF!</v>
      </c>
      <c r="P83" s="303" t="e">
        <f t="shared" si="140"/>
        <v>#REF!</v>
      </c>
      <c r="Q83" s="95" t="e">
        <f>'CEO II VG'!#REF!</f>
        <v>#REF!</v>
      </c>
      <c r="R83" s="303" t="e">
        <f t="shared" si="141"/>
        <v>#REF!</v>
      </c>
      <c r="S83" s="239" t="e">
        <f t="shared" si="142"/>
        <v>#REF!</v>
      </c>
      <c r="T83" s="316" t="e">
        <f t="shared" si="143"/>
        <v>#REF!</v>
      </c>
    </row>
    <row r="84" spans="1:20" ht="36" x14ac:dyDescent="0.25">
      <c r="A84" s="105" t="s">
        <v>95</v>
      </c>
      <c r="B84" s="267">
        <v>20</v>
      </c>
      <c r="C84" s="78" t="e">
        <f>'CEO II VG'!#REF!</f>
        <v>#REF!</v>
      </c>
      <c r="D84" s="290" t="e">
        <f t="shared" si="133"/>
        <v>#REF!</v>
      </c>
      <c r="E84" s="95" t="e">
        <f>'CEO II VG'!#REF!</f>
        <v>#REF!</v>
      </c>
      <c r="F84" s="303" t="e">
        <f t="shared" si="134"/>
        <v>#REF!</v>
      </c>
      <c r="G84" s="95" t="e">
        <f>'CEO II VG'!#REF!</f>
        <v>#REF!</v>
      </c>
      <c r="H84" s="303" t="e">
        <f t="shared" si="135"/>
        <v>#REF!</v>
      </c>
      <c r="I84" s="95" t="e">
        <f>'CEO II VG'!#REF!</f>
        <v>#REF!</v>
      </c>
      <c r="J84" s="303" t="e">
        <f t="shared" si="136"/>
        <v>#REF!</v>
      </c>
      <c r="K84" s="239" t="e">
        <f t="shared" si="137"/>
        <v>#REF!</v>
      </c>
      <c r="L84" s="316" t="e">
        <f t="shared" si="138"/>
        <v>#REF!</v>
      </c>
      <c r="M84" s="95" t="e">
        <f>'CEO II VG'!#REF!</f>
        <v>#REF!</v>
      </c>
      <c r="N84" s="303" t="e">
        <f t="shared" si="139"/>
        <v>#REF!</v>
      </c>
      <c r="O84" s="95" t="e">
        <f>'CEO II VG'!#REF!</f>
        <v>#REF!</v>
      </c>
      <c r="P84" s="303" t="e">
        <f t="shared" si="140"/>
        <v>#REF!</v>
      </c>
      <c r="Q84" s="95" t="e">
        <f>'CEO II VG'!#REF!</f>
        <v>#REF!</v>
      </c>
      <c r="R84" s="303" t="e">
        <f t="shared" si="141"/>
        <v>#REF!</v>
      </c>
      <c r="S84" s="239" t="e">
        <f t="shared" si="142"/>
        <v>#REF!</v>
      </c>
      <c r="T84" s="316" t="e">
        <f t="shared" si="143"/>
        <v>#REF!</v>
      </c>
    </row>
    <row r="85" spans="1:20" ht="24.75" thickBot="1" x14ac:dyDescent="0.3">
      <c r="A85" s="106" t="s">
        <v>59</v>
      </c>
      <c r="B85" s="260"/>
      <c r="C85" s="145" t="e">
        <f>'CEO II VG'!#REF!</f>
        <v>#REF!</v>
      </c>
      <c r="D85" s="292"/>
      <c r="E85" s="484" t="e">
        <f>'CEO II VG'!#REF!</f>
        <v>#REF!</v>
      </c>
      <c r="F85" s="304" t="e">
        <f t="shared" si="134"/>
        <v>#REF!</v>
      </c>
      <c r="G85" s="484" t="e">
        <f>'CEO II VG'!#REF!</f>
        <v>#REF!</v>
      </c>
      <c r="H85" s="304" t="e">
        <f t="shared" si="135"/>
        <v>#REF!</v>
      </c>
      <c r="I85" s="484" t="e">
        <f>'CEO II VG'!#REF!</f>
        <v>#REF!</v>
      </c>
      <c r="J85" s="304" t="e">
        <f t="shared" si="136"/>
        <v>#REF!</v>
      </c>
      <c r="K85" s="240" t="e">
        <f t="shared" si="137"/>
        <v>#REF!</v>
      </c>
      <c r="L85" s="317" t="e">
        <f t="shared" si="138"/>
        <v>#REF!</v>
      </c>
      <c r="M85" s="484" t="e">
        <f>'CEO II VG'!#REF!</f>
        <v>#REF!</v>
      </c>
      <c r="N85" s="304" t="e">
        <f t="shared" si="139"/>
        <v>#REF!</v>
      </c>
      <c r="O85" s="484" t="e">
        <f>'CEO II VG'!#REF!</f>
        <v>#REF!</v>
      </c>
      <c r="P85" s="304" t="e">
        <f t="shared" si="140"/>
        <v>#REF!</v>
      </c>
      <c r="Q85" s="484" t="e">
        <f>'CEO II VG'!#REF!</f>
        <v>#REF!</v>
      </c>
      <c r="R85" s="304" t="e">
        <f t="shared" si="141"/>
        <v>#REF!</v>
      </c>
      <c r="S85" s="240" t="e">
        <f t="shared" si="142"/>
        <v>#REF!</v>
      </c>
      <c r="T85" s="317" t="e">
        <f t="shared" si="143"/>
        <v>#REF!</v>
      </c>
    </row>
    <row r="86" spans="1:20" ht="15.75" thickBot="1" x14ac:dyDescent="0.3">
      <c r="A86" s="5" t="s">
        <v>7</v>
      </c>
      <c r="B86" s="279">
        <f>SUM(B78:B85)</f>
        <v>140</v>
      </c>
      <c r="C86" s="6" t="e">
        <f>SUM(C78:C85)</f>
        <v>#REF!</v>
      </c>
      <c r="D86" s="286" t="e">
        <f t="shared" ref="D86:T86" si="144">SUM(D78:D85)</f>
        <v>#REF!</v>
      </c>
      <c r="E86" s="485" t="e">
        <f t="shared" si="144"/>
        <v>#REF!</v>
      </c>
      <c r="F86" s="305" t="e">
        <f t="shared" si="144"/>
        <v>#REF!</v>
      </c>
      <c r="G86" s="485" t="e">
        <f t="shared" si="144"/>
        <v>#REF!</v>
      </c>
      <c r="H86" s="305" t="e">
        <f t="shared" si="144"/>
        <v>#REF!</v>
      </c>
      <c r="I86" s="485" t="e">
        <f t="shared" si="144"/>
        <v>#REF!</v>
      </c>
      <c r="J86" s="305" t="e">
        <f t="shared" si="144"/>
        <v>#REF!</v>
      </c>
      <c r="K86" s="71" t="e">
        <f t="shared" ref="K86:L86" si="145">SUM(K78:K85)</f>
        <v>#REF!</v>
      </c>
      <c r="L86" s="318" t="e">
        <f t="shared" si="145"/>
        <v>#REF!</v>
      </c>
      <c r="M86" s="485" t="e">
        <f t="shared" si="144"/>
        <v>#REF!</v>
      </c>
      <c r="N86" s="305" t="e">
        <f t="shared" si="144"/>
        <v>#REF!</v>
      </c>
      <c r="O86" s="485" t="e">
        <f t="shared" si="144"/>
        <v>#REF!</v>
      </c>
      <c r="P86" s="305" t="e">
        <f t="shared" si="144"/>
        <v>#REF!</v>
      </c>
      <c r="Q86" s="485" t="e">
        <f t="shared" si="144"/>
        <v>#REF!</v>
      </c>
      <c r="R86" s="305" t="e">
        <f t="shared" si="144"/>
        <v>#REF!</v>
      </c>
      <c r="S86" s="71" t="e">
        <f t="shared" si="144"/>
        <v>#REF!</v>
      </c>
      <c r="T86" s="318" t="e">
        <f t="shared" si="144"/>
        <v>#REF!</v>
      </c>
    </row>
    <row r="88" spans="1:20" ht="15.75" x14ac:dyDescent="0.25">
      <c r="A88" s="1000" t="s">
        <v>270</v>
      </c>
      <c r="B88" s="1001"/>
      <c r="C88" s="1001"/>
      <c r="D88" s="1001"/>
      <c r="E88" s="1001"/>
      <c r="F88" s="1001"/>
      <c r="G88" s="1001"/>
      <c r="H88" s="1001"/>
      <c r="I88" s="1001"/>
      <c r="J88" s="1001"/>
      <c r="K88" s="1001"/>
      <c r="L88" s="1001"/>
      <c r="M88" s="1001"/>
      <c r="N88" s="1001"/>
      <c r="O88" s="1001"/>
      <c r="P88" s="1001"/>
      <c r="Q88" s="1001"/>
      <c r="R88" s="1001"/>
      <c r="S88" s="1001"/>
      <c r="T88" s="1001"/>
    </row>
    <row r="89" spans="1:20" ht="36.75" thickBot="1" x14ac:dyDescent="0.3">
      <c r="A89" s="74" t="s">
        <v>14</v>
      </c>
      <c r="B89" s="260" t="str">
        <f t="shared" ref="B89:T89" si="146">B5</f>
        <v>Carga Horária</v>
      </c>
      <c r="C89" s="90" t="str">
        <f t="shared" si="146"/>
        <v>Equipe Mínima TA</v>
      </c>
      <c r="D89" s="288" t="str">
        <f t="shared" si="146"/>
        <v>Total Horas</v>
      </c>
      <c r="E89" s="502" t="str">
        <f t="shared" si="146"/>
        <v>MAR</v>
      </c>
      <c r="F89" s="330" t="str">
        <f t="shared" si="146"/>
        <v>Saldo Mar</v>
      </c>
      <c r="G89" s="502" t="str">
        <f t="shared" si="146"/>
        <v>ABR</v>
      </c>
      <c r="H89" s="330" t="str">
        <f t="shared" si="146"/>
        <v>Saldo Abr</v>
      </c>
      <c r="I89" s="502" t="str">
        <f t="shared" si="146"/>
        <v>MAI</v>
      </c>
      <c r="J89" s="330" t="str">
        <f t="shared" si="146"/>
        <v>Saldo Mai</v>
      </c>
      <c r="K89" s="237" t="str">
        <f t="shared" ref="K89:L89" si="147">K5</f>
        <v>3º Trimestre</v>
      </c>
      <c r="L89" s="328" t="str">
        <f t="shared" si="147"/>
        <v>Saldo Trim</v>
      </c>
      <c r="M89" s="502" t="str">
        <f t="shared" si="146"/>
        <v>JUN</v>
      </c>
      <c r="N89" s="330" t="str">
        <f t="shared" si="146"/>
        <v>Saldo Jun</v>
      </c>
      <c r="O89" s="482" t="str">
        <f t="shared" si="146"/>
        <v>JUL</v>
      </c>
      <c r="P89" s="330" t="str">
        <f t="shared" si="146"/>
        <v>Saldo Jul</v>
      </c>
      <c r="Q89" s="482" t="str">
        <f t="shared" si="146"/>
        <v>AGO</v>
      </c>
      <c r="R89" s="330" t="str">
        <f t="shared" si="146"/>
        <v>Saldo Ago</v>
      </c>
      <c r="S89" s="237" t="str">
        <f t="shared" si="146"/>
        <v>4º Trimestre</v>
      </c>
      <c r="T89" s="328" t="str">
        <f t="shared" si="146"/>
        <v>Saldo Trim</v>
      </c>
    </row>
    <row r="90" spans="1:20" ht="15.75" thickTop="1" x14ac:dyDescent="0.25">
      <c r="A90" s="77" t="s">
        <v>33</v>
      </c>
      <c r="B90" s="261">
        <v>20</v>
      </c>
      <c r="C90" s="76" t="e">
        <f>'AMA_UBS V Medeiros'!#REF!</f>
        <v>#REF!</v>
      </c>
      <c r="D90" s="289" t="e">
        <f t="shared" ref="D90:D100" si="148">C90*B90</f>
        <v>#REF!</v>
      </c>
      <c r="E90" s="483" t="e">
        <f>'AMA_UBS V Medeiros'!#REF!</f>
        <v>#REF!</v>
      </c>
      <c r="F90" s="302" t="e">
        <f t="shared" ref="F90:F100" si="149">(E90*$B90)-$D90</f>
        <v>#REF!</v>
      </c>
      <c r="G90" s="483" t="e">
        <f>'AMA_UBS V Medeiros'!#REF!</f>
        <v>#REF!</v>
      </c>
      <c r="H90" s="302" t="e">
        <f t="shared" ref="H90:H100" si="150">(G90*$B90)-$D90</f>
        <v>#REF!</v>
      </c>
      <c r="I90" s="483" t="e">
        <f>'AMA_UBS V Medeiros'!#REF!</f>
        <v>#REF!</v>
      </c>
      <c r="J90" s="302" t="e">
        <f t="shared" ref="J90:J100" si="151">(I90*$B90)-$D90</f>
        <v>#REF!</v>
      </c>
      <c r="K90" s="227" t="e">
        <f t="shared" ref="K90:K100" si="152">SUM(E90,G90,I90)</f>
        <v>#REF!</v>
      </c>
      <c r="L90" s="315" t="e">
        <f t="shared" ref="L90:L100" si="153">(K90*$B90)-$D90*3</f>
        <v>#REF!</v>
      </c>
      <c r="M90" s="483" t="e">
        <f>'AMA_UBS V Medeiros'!#REF!</f>
        <v>#REF!</v>
      </c>
      <c r="N90" s="302" t="e">
        <f t="shared" ref="N90:N100" si="154">(M90*$B90)-$D90</f>
        <v>#REF!</v>
      </c>
      <c r="O90" s="483" t="e">
        <f>'AMA_UBS V Medeiros'!#REF!</f>
        <v>#REF!</v>
      </c>
      <c r="P90" s="302" t="e">
        <f t="shared" ref="P90:P100" si="155">(O90*$B90)-$D90</f>
        <v>#REF!</v>
      </c>
      <c r="Q90" s="483" t="e">
        <f>'AMA_UBS V Medeiros'!#REF!</f>
        <v>#REF!</v>
      </c>
      <c r="R90" s="302" t="e">
        <f t="shared" ref="R90:R100" si="156">(Q90*$B90)-$D90</f>
        <v>#REF!</v>
      </c>
      <c r="S90" s="227" t="e">
        <f t="shared" ref="S90:S100" si="157">SUM(M90,O90,Q90)</f>
        <v>#REF!</v>
      </c>
      <c r="T90" s="315" t="e">
        <f t="shared" ref="T90:T100" si="158">(S90*$B90)-$D90*3</f>
        <v>#REF!</v>
      </c>
    </row>
    <row r="91" spans="1:20" x14ac:dyDescent="0.25">
      <c r="A91" s="77" t="s">
        <v>20</v>
      </c>
      <c r="B91" s="262">
        <v>20</v>
      </c>
      <c r="C91" s="78" t="e">
        <f>'AMA_UBS V Medeiros'!#REF!</f>
        <v>#REF!</v>
      </c>
      <c r="D91" s="290" t="e">
        <f t="shared" si="148"/>
        <v>#REF!</v>
      </c>
      <c r="E91" s="95" t="e">
        <f>'AMA_UBS V Medeiros'!#REF!</f>
        <v>#REF!</v>
      </c>
      <c r="F91" s="303" t="e">
        <f t="shared" si="149"/>
        <v>#REF!</v>
      </c>
      <c r="G91" s="95" t="e">
        <f>'AMA_UBS V Medeiros'!#REF!</f>
        <v>#REF!</v>
      </c>
      <c r="H91" s="303" t="e">
        <f t="shared" si="150"/>
        <v>#REF!</v>
      </c>
      <c r="I91" s="95" t="e">
        <f>'AMA_UBS V Medeiros'!#REF!</f>
        <v>#REF!</v>
      </c>
      <c r="J91" s="303" t="e">
        <f t="shared" si="151"/>
        <v>#REF!</v>
      </c>
      <c r="K91" s="239" t="e">
        <f t="shared" si="152"/>
        <v>#REF!</v>
      </c>
      <c r="L91" s="316" t="e">
        <f t="shared" si="153"/>
        <v>#REF!</v>
      </c>
      <c r="M91" s="95" t="e">
        <f>'AMA_UBS V Medeiros'!#REF!</f>
        <v>#REF!</v>
      </c>
      <c r="N91" s="303" t="e">
        <f t="shared" si="154"/>
        <v>#REF!</v>
      </c>
      <c r="O91" s="95" t="e">
        <f>'AMA_UBS V Medeiros'!#REF!</f>
        <v>#REF!</v>
      </c>
      <c r="P91" s="303" t="e">
        <f t="shared" si="155"/>
        <v>#REF!</v>
      </c>
      <c r="Q91" s="95" t="e">
        <f>'AMA_UBS V Medeiros'!#REF!</f>
        <v>#REF!</v>
      </c>
      <c r="R91" s="303" t="e">
        <f t="shared" si="156"/>
        <v>#REF!</v>
      </c>
      <c r="S91" s="239" t="e">
        <f t="shared" si="157"/>
        <v>#REF!</v>
      </c>
      <c r="T91" s="316" t="e">
        <f t="shared" si="158"/>
        <v>#REF!</v>
      </c>
    </row>
    <row r="92" spans="1:20" x14ac:dyDescent="0.25">
      <c r="A92" s="77" t="s">
        <v>21</v>
      </c>
      <c r="B92" s="262">
        <v>20</v>
      </c>
      <c r="C92" s="78" t="e">
        <f>'AMA_UBS V Medeiros'!#REF!</f>
        <v>#REF!</v>
      </c>
      <c r="D92" s="290" t="e">
        <f t="shared" si="148"/>
        <v>#REF!</v>
      </c>
      <c r="E92" s="95" t="e">
        <f>'AMA_UBS V Medeiros'!#REF!</f>
        <v>#REF!</v>
      </c>
      <c r="F92" s="303" t="e">
        <f t="shared" si="149"/>
        <v>#REF!</v>
      </c>
      <c r="G92" s="95" t="e">
        <f>'AMA_UBS V Medeiros'!#REF!</f>
        <v>#REF!</v>
      </c>
      <c r="H92" s="303" t="e">
        <f t="shared" si="150"/>
        <v>#REF!</v>
      </c>
      <c r="I92" s="95" t="e">
        <f>'AMA_UBS V Medeiros'!#REF!</f>
        <v>#REF!</v>
      </c>
      <c r="J92" s="303" t="e">
        <f t="shared" si="151"/>
        <v>#REF!</v>
      </c>
      <c r="K92" s="239" t="e">
        <f t="shared" si="152"/>
        <v>#REF!</v>
      </c>
      <c r="L92" s="316" t="e">
        <f t="shared" si="153"/>
        <v>#REF!</v>
      </c>
      <c r="M92" s="95" t="e">
        <f>'AMA_UBS V Medeiros'!#REF!</f>
        <v>#REF!</v>
      </c>
      <c r="N92" s="303" t="e">
        <f t="shared" si="154"/>
        <v>#REF!</v>
      </c>
      <c r="O92" s="95" t="e">
        <f>'AMA_UBS V Medeiros'!#REF!</f>
        <v>#REF!</v>
      </c>
      <c r="P92" s="303" t="e">
        <f t="shared" si="155"/>
        <v>#REF!</v>
      </c>
      <c r="Q92" s="95" t="e">
        <f>'AMA_UBS V Medeiros'!#REF!</f>
        <v>#REF!</v>
      </c>
      <c r="R92" s="303" t="e">
        <f t="shared" si="156"/>
        <v>#REF!</v>
      </c>
      <c r="S92" s="239" t="e">
        <f t="shared" si="157"/>
        <v>#REF!</v>
      </c>
      <c r="T92" s="316" t="e">
        <f t="shared" si="158"/>
        <v>#REF!</v>
      </c>
    </row>
    <row r="93" spans="1:20" x14ac:dyDescent="0.25">
      <c r="A93" s="77" t="s">
        <v>22</v>
      </c>
      <c r="B93" s="262">
        <v>20</v>
      </c>
      <c r="C93" s="73" t="e">
        <f>'AMA_UBS V Medeiros'!#REF!</f>
        <v>#REF!</v>
      </c>
      <c r="D93" s="283" t="e">
        <f t="shared" si="148"/>
        <v>#REF!</v>
      </c>
      <c r="E93" s="95" t="e">
        <f>'AMA_UBS V Medeiros'!#REF!</f>
        <v>#REF!</v>
      </c>
      <c r="F93" s="303" t="e">
        <f t="shared" si="149"/>
        <v>#REF!</v>
      </c>
      <c r="G93" s="95" t="e">
        <f>'AMA_UBS V Medeiros'!#REF!</f>
        <v>#REF!</v>
      </c>
      <c r="H93" s="303" t="e">
        <f t="shared" si="150"/>
        <v>#REF!</v>
      </c>
      <c r="I93" s="95" t="e">
        <f>'AMA_UBS V Medeiros'!#REF!</f>
        <v>#REF!</v>
      </c>
      <c r="J93" s="303" t="e">
        <f t="shared" si="151"/>
        <v>#REF!</v>
      </c>
      <c r="K93" s="239" t="e">
        <f t="shared" si="152"/>
        <v>#REF!</v>
      </c>
      <c r="L93" s="316" t="e">
        <f t="shared" si="153"/>
        <v>#REF!</v>
      </c>
      <c r="M93" s="95" t="e">
        <f>'AMA_UBS V Medeiros'!#REF!</f>
        <v>#REF!</v>
      </c>
      <c r="N93" s="303" t="e">
        <f t="shared" si="154"/>
        <v>#REF!</v>
      </c>
      <c r="O93" s="95" t="e">
        <f>'AMA_UBS V Medeiros'!#REF!</f>
        <v>#REF!</v>
      </c>
      <c r="P93" s="303" t="e">
        <f t="shared" si="155"/>
        <v>#REF!</v>
      </c>
      <c r="Q93" s="95" t="e">
        <f>'AMA_UBS V Medeiros'!#REF!</f>
        <v>#REF!</v>
      </c>
      <c r="R93" s="303" t="e">
        <f t="shared" si="156"/>
        <v>#REF!</v>
      </c>
      <c r="S93" s="239" t="e">
        <f t="shared" si="157"/>
        <v>#REF!</v>
      </c>
      <c r="T93" s="316" t="e">
        <f t="shared" si="158"/>
        <v>#REF!</v>
      </c>
    </row>
    <row r="94" spans="1:20" x14ac:dyDescent="0.25">
      <c r="A94" s="77" t="s">
        <v>23</v>
      </c>
      <c r="B94" s="262">
        <v>20</v>
      </c>
      <c r="C94" s="78" t="e">
        <f>'AMA_UBS V Medeiros'!#REF!</f>
        <v>#REF!</v>
      </c>
      <c r="D94" s="290" t="e">
        <f t="shared" si="148"/>
        <v>#REF!</v>
      </c>
      <c r="E94" s="95" t="e">
        <f>'AMA_UBS V Medeiros'!#REF!</f>
        <v>#REF!</v>
      </c>
      <c r="F94" s="303" t="e">
        <f t="shared" si="149"/>
        <v>#REF!</v>
      </c>
      <c r="G94" s="95" t="e">
        <f>'AMA_UBS V Medeiros'!#REF!</f>
        <v>#REF!</v>
      </c>
      <c r="H94" s="303" t="e">
        <f t="shared" si="150"/>
        <v>#REF!</v>
      </c>
      <c r="I94" s="95" t="e">
        <f>'AMA_UBS V Medeiros'!#REF!</f>
        <v>#REF!</v>
      </c>
      <c r="J94" s="303" t="e">
        <f t="shared" si="151"/>
        <v>#REF!</v>
      </c>
      <c r="K94" s="239" t="e">
        <f t="shared" si="152"/>
        <v>#REF!</v>
      </c>
      <c r="L94" s="316" t="e">
        <f t="shared" si="153"/>
        <v>#REF!</v>
      </c>
      <c r="M94" s="95" t="e">
        <f>'AMA_UBS V Medeiros'!#REF!</f>
        <v>#REF!</v>
      </c>
      <c r="N94" s="303" t="e">
        <f t="shared" si="154"/>
        <v>#REF!</v>
      </c>
      <c r="O94" s="95" t="e">
        <f>'AMA_UBS V Medeiros'!#REF!</f>
        <v>#REF!</v>
      </c>
      <c r="P94" s="303" t="e">
        <f t="shared" si="155"/>
        <v>#REF!</v>
      </c>
      <c r="Q94" s="95" t="e">
        <f>'AMA_UBS V Medeiros'!#REF!</f>
        <v>#REF!</v>
      </c>
      <c r="R94" s="303" t="e">
        <f t="shared" si="156"/>
        <v>#REF!</v>
      </c>
      <c r="S94" s="239" t="e">
        <f t="shared" si="157"/>
        <v>#REF!</v>
      </c>
      <c r="T94" s="316" t="e">
        <f t="shared" si="158"/>
        <v>#REF!</v>
      </c>
    </row>
    <row r="95" spans="1:20" x14ac:dyDescent="0.25">
      <c r="A95" s="77" t="s">
        <v>24</v>
      </c>
      <c r="B95" s="262">
        <v>30</v>
      </c>
      <c r="C95" s="73" t="e">
        <f>'AMA_UBS V Medeiros'!#REF!</f>
        <v>#REF!</v>
      </c>
      <c r="D95" s="283" t="e">
        <f t="shared" si="148"/>
        <v>#REF!</v>
      </c>
      <c r="E95" s="95" t="e">
        <f>'AMA_UBS V Medeiros'!#REF!</f>
        <v>#REF!</v>
      </c>
      <c r="F95" s="303" t="e">
        <f t="shared" si="149"/>
        <v>#REF!</v>
      </c>
      <c r="G95" s="95" t="e">
        <f>'AMA_UBS V Medeiros'!#REF!</f>
        <v>#REF!</v>
      </c>
      <c r="H95" s="303" t="e">
        <f t="shared" si="150"/>
        <v>#REF!</v>
      </c>
      <c r="I95" s="95" t="e">
        <f>'AMA_UBS V Medeiros'!#REF!</f>
        <v>#REF!</v>
      </c>
      <c r="J95" s="303" t="e">
        <f t="shared" si="151"/>
        <v>#REF!</v>
      </c>
      <c r="K95" s="239" t="e">
        <f t="shared" si="152"/>
        <v>#REF!</v>
      </c>
      <c r="L95" s="316" t="e">
        <f t="shared" si="153"/>
        <v>#REF!</v>
      </c>
      <c r="M95" s="95" t="e">
        <f>'AMA_UBS V Medeiros'!#REF!</f>
        <v>#REF!</v>
      </c>
      <c r="N95" s="303" t="e">
        <f t="shared" si="154"/>
        <v>#REF!</v>
      </c>
      <c r="O95" s="95" t="e">
        <f>'AMA_UBS V Medeiros'!#REF!</f>
        <v>#REF!</v>
      </c>
      <c r="P95" s="303" t="e">
        <f t="shared" si="155"/>
        <v>#REF!</v>
      </c>
      <c r="Q95" s="95" t="e">
        <f>'AMA_UBS V Medeiros'!#REF!</f>
        <v>#REF!</v>
      </c>
      <c r="R95" s="303" t="e">
        <f t="shared" si="156"/>
        <v>#REF!</v>
      </c>
      <c r="S95" s="239" t="e">
        <f t="shared" si="157"/>
        <v>#REF!</v>
      </c>
      <c r="T95" s="316" t="e">
        <f t="shared" si="158"/>
        <v>#REF!</v>
      </c>
    </row>
    <row r="96" spans="1:20" x14ac:dyDescent="0.25">
      <c r="A96" s="66" t="s">
        <v>45</v>
      </c>
      <c r="B96" s="265">
        <v>40</v>
      </c>
      <c r="C96" s="64" t="e">
        <f>'AMA_UBS V Medeiros'!#REF!</f>
        <v>#REF!</v>
      </c>
      <c r="D96" s="291" t="e">
        <f t="shared" si="148"/>
        <v>#REF!</v>
      </c>
      <c r="E96" s="483" t="e">
        <f>'AMA_UBS V Medeiros'!#REF!</f>
        <v>#REF!</v>
      </c>
      <c r="F96" s="302" t="e">
        <f t="shared" si="149"/>
        <v>#REF!</v>
      </c>
      <c r="G96" s="483" t="e">
        <f>'AMA_UBS V Medeiros'!#REF!</f>
        <v>#REF!</v>
      </c>
      <c r="H96" s="302" t="e">
        <f t="shared" si="150"/>
        <v>#REF!</v>
      </c>
      <c r="I96" s="483" t="e">
        <f>'AMA_UBS V Medeiros'!#REF!</f>
        <v>#REF!</v>
      </c>
      <c r="J96" s="302" t="e">
        <f t="shared" si="151"/>
        <v>#REF!</v>
      </c>
      <c r="K96" s="227" t="e">
        <f t="shared" si="152"/>
        <v>#REF!</v>
      </c>
      <c r="L96" s="315" t="e">
        <f t="shared" si="153"/>
        <v>#REF!</v>
      </c>
      <c r="M96" s="483" t="e">
        <f>'AMA_UBS V Medeiros'!#REF!</f>
        <v>#REF!</v>
      </c>
      <c r="N96" s="302" t="e">
        <f t="shared" si="154"/>
        <v>#REF!</v>
      </c>
      <c r="O96" s="483" t="e">
        <f>'AMA_UBS V Medeiros'!#REF!</f>
        <v>#REF!</v>
      </c>
      <c r="P96" s="302" t="e">
        <f t="shared" si="155"/>
        <v>#REF!</v>
      </c>
      <c r="Q96" s="483" t="e">
        <f>'AMA_UBS V Medeiros'!#REF!</f>
        <v>#REF!</v>
      </c>
      <c r="R96" s="302" t="e">
        <f t="shared" si="156"/>
        <v>#REF!</v>
      </c>
      <c r="S96" s="227" t="e">
        <f t="shared" si="157"/>
        <v>#REF!</v>
      </c>
      <c r="T96" s="315" t="e">
        <f t="shared" si="158"/>
        <v>#REF!</v>
      </c>
    </row>
    <row r="97" spans="1:20" x14ac:dyDescent="0.25">
      <c r="A97" s="66" t="s">
        <v>167</v>
      </c>
      <c r="B97" s="265">
        <v>36</v>
      </c>
      <c r="C97" s="64" t="e">
        <f>'AMA_UBS V Medeiros'!#REF!</f>
        <v>#REF!</v>
      </c>
      <c r="D97" s="291" t="e">
        <f t="shared" si="148"/>
        <v>#REF!</v>
      </c>
      <c r="E97" s="483" t="e">
        <f>'AMA_UBS V Medeiros'!#REF!</f>
        <v>#REF!</v>
      </c>
      <c r="F97" s="302" t="e">
        <f t="shared" si="149"/>
        <v>#REF!</v>
      </c>
      <c r="G97" s="483" t="e">
        <f>'AMA_UBS V Medeiros'!#REF!</f>
        <v>#REF!</v>
      </c>
      <c r="H97" s="302" t="e">
        <f t="shared" si="150"/>
        <v>#REF!</v>
      </c>
      <c r="I97" s="483" t="e">
        <f>'AMA_UBS V Medeiros'!#REF!</f>
        <v>#REF!</v>
      </c>
      <c r="J97" s="302" t="e">
        <f t="shared" si="151"/>
        <v>#REF!</v>
      </c>
      <c r="K97" s="227" t="e">
        <f t="shared" si="152"/>
        <v>#REF!</v>
      </c>
      <c r="L97" s="315" t="e">
        <f t="shared" si="153"/>
        <v>#REF!</v>
      </c>
      <c r="M97" s="483" t="e">
        <f>'AMA_UBS V Medeiros'!#REF!</f>
        <v>#REF!</v>
      </c>
      <c r="N97" s="302" t="e">
        <f t="shared" si="154"/>
        <v>#REF!</v>
      </c>
      <c r="O97" s="483" t="e">
        <f>'AMA_UBS V Medeiros'!#REF!</f>
        <v>#REF!</v>
      </c>
      <c r="P97" s="302" t="e">
        <f t="shared" si="155"/>
        <v>#REF!</v>
      </c>
      <c r="Q97" s="483" t="e">
        <f>'AMA_UBS V Medeiros'!#REF!</f>
        <v>#REF!</v>
      </c>
      <c r="R97" s="302" t="e">
        <f t="shared" si="156"/>
        <v>#REF!</v>
      </c>
      <c r="S97" s="227" t="e">
        <f t="shared" si="157"/>
        <v>#REF!</v>
      </c>
      <c r="T97" s="315" t="e">
        <f t="shared" si="158"/>
        <v>#REF!</v>
      </c>
    </row>
    <row r="98" spans="1:20" x14ac:dyDescent="0.25">
      <c r="A98" s="77" t="s">
        <v>25</v>
      </c>
      <c r="B98" s="262">
        <v>30</v>
      </c>
      <c r="C98" s="73" t="e">
        <f>'AMA_UBS V Medeiros'!#REF!</f>
        <v>#REF!</v>
      </c>
      <c r="D98" s="283" t="e">
        <f t="shared" si="148"/>
        <v>#REF!</v>
      </c>
      <c r="E98" s="95" t="e">
        <f>'AMA_UBS V Medeiros'!#REF!</f>
        <v>#REF!</v>
      </c>
      <c r="F98" s="303" t="e">
        <f t="shared" si="149"/>
        <v>#REF!</v>
      </c>
      <c r="G98" s="95" t="e">
        <f>'AMA_UBS V Medeiros'!#REF!</f>
        <v>#REF!</v>
      </c>
      <c r="H98" s="303" t="e">
        <f t="shared" si="150"/>
        <v>#REF!</v>
      </c>
      <c r="I98" s="95" t="e">
        <f>'AMA_UBS V Medeiros'!#REF!</f>
        <v>#REF!</v>
      </c>
      <c r="J98" s="303" t="e">
        <f t="shared" si="151"/>
        <v>#REF!</v>
      </c>
      <c r="K98" s="239" t="e">
        <f t="shared" si="152"/>
        <v>#REF!</v>
      </c>
      <c r="L98" s="316" t="e">
        <f t="shared" si="153"/>
        <v>#REF!</v>
      </c>
      <c r="M98" s="95" t="e">
        <f>'AMA_UBS V Medeiros'!#REF!</f>
        <v>#REF!</v>
      </c>
      <c r="N98" s="303" t="e">
        <f t="shared" si="154"/>
        <v>#REF!</v>
      </c>
      <c r="O98" s="95" t="e">
        <f>'AMA_UBS V Medeiros'!#REF!</f>
        <v>#REF!</v>
      </c>
      <c r="P98" s="303" t="e">
        <f t="shared" si="155"/>
        <v>#REF!</v>
      </c>
      <c r="Q98" s="95" t="e">
        <f>'AMA_UBS V Medeiros'!#REF!</f>
        <v>#REF!</v>
      </c>
      <c r="R98" s="303" t="e">
        <f t="shared" si="156"/>
        <v>#REF!</v>
      </c>
      <c r="S98" s="239" t="e">
        <f t="shared" si="157"/>
        <v>#REF!</v>
      </c>
      <c r="T98" s="316" t="e">
        <f t="shared" si="158"/>
        <v>#REF!</v>
      </c>
    </row>
    <row r="99" spans="1:20" x14ac:dyDescent="0.25">
      <c r="A99" s="77" t="s">
        <v>26</v>
      </c>
      <c r="B99" s="262">
        <v>40</v>
      </c>
      <c r="C99" s="73" t="e">
        <f>'AMA_UBS V Medeiros'!#REF!</f>
        <v>#REF!</v>
      </c>
      <c r="D99" s="283" t="e">
        <f t="shared" si="148"/>
        <v>#REF!</v>
      </c>
      <c r="E99" s="95" t="e">
        <f>'AMA_UBS V Medeiros'!#REF!</f>
        <v>#REF!</v>
      </c>
      <c r="F99" s="303" t="e">
        <f t="shared" si="149"/>
        <v>#REF!</v>
      </c>
      <c r="G99" s="95" t="e">
        <f>'AMA_UBS V Medeiros'!#REF!</f>
        <v>#REF!</v>
      </c>
      <c r="H99" s="303" t="e">
        <f t="shared" si="150"/>
        <v>#REF!</v>
      </c>
      <c r="I99" s="95" t="e">
        <f>'AMA_UBS V Medeiros'!#REF!</f>
        <v>#REF!</v>
      </c>
      <c r="J99" s="303" t="e">
        <f t="shared" si="151"/>
        <v>#REF!</v>
      </c>
      <c r="K99" s="239" t="e">
        <f t="shared" si="152"/>
        <v>#REF!</v>
      </c>
      <c r="L99" s="316" t="e">
        <f t="shared" si="153"/>
        <v>#REF!</v>
      </c>
      <c r="M99" s="95" t="e">
        <f>'AMA_UBS V Medeiros'!#REF!</f>
        <v>#REF!</v>
      </c>
      <c r="N99" s="303" t="e">
        <f t="shared" si="154"/>
        <v>#REF!</v>
      </c>
      <c r="O99" s="95" t="e">
        <f>'AMA_UBS V Medeiros'!#REF!</f>
        <v>#REF!</v>
      </c>
      <c r="P99" s="303" t="e">
        <f t="shared" si="155"/>
        <v>#REF!</v>
      </c>
      <c r="Q99" s="95" t="e">
        <f>'AMA_UBS V Medeiros'!#REF!</f>
        <v>#REF!</v>
      </c>
      <c r="R99" s="303" t="e">
        <f t="shared" si="156"/>
        <v>#REF!</v>
      </c>
      <c r="S99" s="239" t="e">
        <f t="shared" si="157"/>
        <v>#REF!</v>
      </c>
      <c r="T99" s="316" t="e">
        <f t="shared" si="158"/>
        <v>#REF!</v>
      </c>
    </row>
    <row r="100" spans="1:20" ht="15.75" thickBot="1" x14ac:dyDescent="0.3">
      <c r="A100" s="55" t="s">
        <v>34</v>
      </c>
      <c r="B100" s="270">
        <v>30</v>
      </c>
      <c r="C100" s="56" t="e">
        <f>'AMA_UBS V Medeiros'!#REF!</f>
        <v>#REF!</v>
      </c>
      <c r="D100" s="296" t="e">
        <f t="shared" si="148"/>
        <v>#REF!</v>
      </c>
      <c r="E100" s="487" t="e">
        <f>'AMA_UBS V Medeiros'!#REF!</f>
        <v>#REF!</v>
      </c>
      <c r="F100" s="311" t="e">
        <f t="shared" si="149"/>
        <v>#REF!</v>
      </c>
      <c r="G100" s="487" t="e">
        <f>'AMA_UBS V Medeiros'!#REF!</f>
        <v>#REF!</v>
      </c>
      <c r="H100" s="311" t="e">
        <f t="shared" si="150"/>
        <v>#REF!</v>
      </c>
      <c r="I100" s="487" t="e">
        <f>'AMA_UBS V Medeiros'!#REF!</f>
        <v>#REF!</v>
      </c>
      <c r="J100" s="311" t="e">
        <f t="shared" si="151"/>
        <v>#REF!</v>
      </c>
      <c r="K100" s="247" t="e">
        <f t="shared" si="152"/>
        <v>#REF!</v>
      </c>
      <c r="L100" s="324" t="e">
        <f t="shared" si="153"/>
        <v>#REF!</v>
      </c>
      <c r="M100" s="487" t="e">
        <f>'AMA_UBS V Medeiros'!#REF!</f>
        <v>#REF!</v>
      </c>
      <c r="N100" s="311" t="e">
        <f t="shared" si="154"/>
        <v>#REF!</v>
      </c>
      <c r="O100" s="487" t="e">
        <f>'AMA_UBS V Medeiros'!#REF!</f>
        <v>#REF!</v>
      </c>
      <c r="P100" s="311" t="e">
        <f t="shared" si="155"/>
        <v>#REF!</v>
      </c>
      <c r="Q100" s="487" t="e">
        <f>'AMA_UBS V Medeiros'!#REF!</f>
        <v>#REF!</v>
      </c>
      <c r="R100" s="311" t="e">
        <f t="shared" si="156"/>
        <v>#REF!</v>
      </c>
      <c r="S100" s="247" t="e">
        <f t="shared" si="157"/>
        <v>#REF!</v>
      </c>
      <c r="T100" s="324" t="e">
        <f t="shared" si="158"/>
        <v>#REF!</v>
      </c>
    </row>
    <row r="101" spans="1:20" ht="15.75" thickBot="1" x14ac:dyDescent="0.3">
      <c r="A101" s="355" t="s">
        <v>7</v>
      </c>
      <c r="B101" s="348">
        <f t="shared" ref="B101:T101" si="159">SUM(B90:B100)</f>
        <v>306</v>
      </c>
      <c r="C101" s="349" t="e">
        <f t="shared" si="159"/>
        <v>#REF!</v>
      </c>
      <c r="D101" s="350" t="e">
        <f t="shared" si="159"/>
        <v>#REF!</v>
      </c>
      <c r="E101" s="492" t="e">
        <f t="shared" si="159"/>
        <v>#REF!</v>
      </c>
      <c r="F101" s="352" t="e">
        <f t="shared" si="159"/>
        <v>#REF!</v>
      </c>
      <c r="G101" s="492" t="e">
        <f t="shared" si="159"/>
        <v>#REF!</v>
      </c>
      <c r="H101" s="352" t="e">
        <f t="shared" si="159"/>
        <v>#REF!</v>
      </c>
      <c r="I101" s="492" t="e">
        <f t="shared" si="159"/>
        <v>#REF!</v>
      </c>
      <c r="J101" s="352" t="e">
        <f t="shared" si="159"/>
        <v>#REF!</v>
      </c>
      <c r="K101" s="353" t="e">
        <f t="shared" ref="K101:L101" si="160">SUM(K90:K100)</f>
        <v>#REF!</v>
      </c>
      <c r="L101" s="354" t="e">
        <f t="shared" si="160"/>
        <v>#REF!</v>
      </c>
      <c r="M101" s="492" t="e">
        <f t="shared" si="159"/>
        <v>#REF!</v>
      </c>
      <c r="N101" s="352" t="e">
        <f t="shared" si="159"/>
        <v>#REF!</v>
      </c>
      <c r="O101" s="492" t="e">
        <f t="shared" si="159"/>
        <v>#REF!</v>
      </c>
      <c r="P101" s="352" t="e">
        <f t="shared" si="159"/>
        <v>#REF!</v>
      </c>
      <c r="Q101" s="492" t="e">
        <f t="shared" si="159"/>
        <v>#REF!</v>
      </c>
      <c r="R101" s="352" t="e">
        <f t="shared" si="159"/>
        <v>#REF!</v>
      </c>
      <c r="S101" s="353" t="e">
        <f t="shared" si="159"/>
        <v>#REF!</v>
      </c>
      <c r="T101" s="354" t="e">
        <f t="shared" si="159"/>
        <v>#REF!</v>
      </c>
    </row>
    <row r="103" spans="1:20" ht="15.75" x14ac:dyDescent="0.25">
      <c r="A103" s="1000" t="s">
        <v>272</v>
      </c>
      <c r="B103" s="1001"/>
      <c r="C103" s="1001"/>
      <c r="D103" s="1001"/>
      <c r="E103" s="1001"/>
      <c r="F103" s="1001"/>
      <c r="G103" s="1001"/>
      <c r="H103" s="1001"/>
      <c r="I103" s="1001"/>
      <c r="J103" s="1001"/>
      <c r="K103" s="1001"/>
      <c r="L103" s="1001"/>
      <c r="M103" s="1001"/>
      <c r="N103" s="1001"/>
      <c r="O103" s="1001"/>
      <c r="P103" s="1001"/>
      <c r="Q103" s="1001"/>
      <c r="R103" s="1001"/>
      <c r="S103" s="1001"/>
      <c r="T103" s="1001"/>
    </row>
    <row r="104" spans="1:20" ht="36.75" thickBot="1" x14ac:dyDescent="0.3">
      <c r="A104" s="74" t="s">
        <v>14</v>
      </c>
      <c r="B104" s="260" t="str">
        <f t="shared" ref="B104:T104" si="161">B5</f>
        <v>Carga Horária</v>
      </c>
      <c r="C104" s="90" t="str">
        <f t="shared" si="161"/>
        <v>Equipe Mínima TA</v>
      </c>
      <c r="D104" s="288" t="str">
        <f t="shared" si="161"/>
        <v>Total Horas</v>
      </c>
      <c r="E104" s="502" t="str">
        <f t="shared" si="161"/>
        <v>MAR</v>
      </c>
      <c r="F104" s="330" t="str">
        <f t="shared" si="161"/>
        <v>Saldo Mar</v>
      </c>
      <c r="G104" s="502" t="str">
        <f t="shared" si="161"/>
        <v>ABR</v>
      </c>
      <c r="H104" s="330" t="str">
        <f t="shared" si="161"/>
        <v>Saldo Abr</v>
      </c>
      <c r="I104" s="502" t="str">
        <f t="shared" si="161"/>
        <v>MAI</v>
      </c>
      <c r="J104" s="330" t="str">
        <f t="shared" si="161"/>
        <v>Saldo Mai</v>
      </c>
      <c r="K104" s="237" t="str">
        <f t="shared" ref="K104:L104" si="162">K5</f>
        <v>3º Trimestre</v>
      </c>
      <c r="L104" s="328" t="str">
        <f t="shared" si="162"/>
        <v>Saldo Trim</v>
      </c>
      <c r="M104" s="502" t="str">
        <f t="shared" si="161"/>
        <v>JUN</v>
      </c>
      <c r="N104" s="330" t="str">
        <f t="shared" si="161"/>
        <v>Saldo Jun</v>
      </c>
      <c r="O104" s="482" t="str">
        <f t="shared" si="161"/>
        <v>JUL</v>
      </c>
      <c r="P104" s="330" t="str">
        <f t="shared" si="161"/>
        <v>Saldo Jul</v>
      </c>
      <c r="Q104" s="482" t="str">
        <f t="shared" si="161"/>
        <v>AGO</v>
      </c>
      <c r="R104" s="330" t="str">
        <f t="shared" si="161"/>
        <v>Saldo Ago</v>
      </c>
      <c r="S104" s="237" t="str">
        <f t="shared" si="161"/>
        <v>4º Trimestre</v>
      </c>
      <c r="T104" s="328" t="str">
        <f t="shared" si="161"/>
        <v>Saldo Trim</v>
      </c>
    </row>
    <row r="105" spans="1:20" ht="15.75" thickTop="1" x14ac:dyDescent="0.25">
      <c r="A105" s="77" t="s">
        <v>33</v>
      </c>
      <c r="B105" s="261">
        <v>20</v>
      </c>
      <c r="C105" s="9">
        <f>'UBS Izolina Mazzei'!B53</f>
        <v>9</v>
      </c>
      <c r="D105" s="282">
        <f t="shared" ref="D105:D115" si="163">C105*B105</f>
        <v>180</v>
      </c>
      <c r="E105" s="483">
        <f>'UBS Izolina Mazzei'!C53</f>
        <v>9</v>
      </c>
      <c r="F105" s="302">
        <f t="shared" ref="F105:F115" si="164">(E105*$B105)-$D105</f>
        <v>0</v>
      </c>
      <c r="G105" s="483" t="e">
        <f>'UBS Izolina Mazzei'!#REF!</f>
        <v>#REF!</v>
      </c>
      <c r="H105" s="302" t="e">
        <f t="shared" ref="H105:H115" si="165">(G105*$B105)-$D105</f>
        <v>#REF!</v>
      </c>
      <c r="I105" s="483" t="e">
        <f>'UBS Izolina Mazzei'!#REF!</f>
        <v>#REF!</v>
      </c>
      <c r="J105" s="302" t="e">
        <f t="shared" ref="J105:J115" si="166">(I105*$B105)-$D105</f>
        <v>#REF!</v>
      </c>
      <c r="K105" s="227" t="e">
        <f t="shared" ref="K105:K115" si="167">SUM(E105,G105,I105)</f>
        <v>#REF!</v>
      </c>
      <c r="L105" s="315" t="e">
        <f t="shared" ref="L105:L115" si="168">(K105*$B105)-$D105*3</f>
        <v>#REF!</v>
      </c>
      <c r="M105" s="483" t="e">
        <f>'UBS Izolina Mazzei'!#REF!</f>
        <v>#REF!</v>
      </c>
      <c r="N105" s="302" t="e">
        <f t="shared" ref="N105:N115" si="169">(M105*$B105)-$D105</f>
        <v>#REF!</v>
      </c>
      <c r="O105" s="483" t="e">
        <f>'UBS Izolina Mazzei'!#REF!</f>
        <v>#REF!</v>
      </c>
      <c r="P105" s="302" t="e">
        <f t="shared" ref="P105:P115" si="170">(O105*$B105)-$D105</f>
        <v>#REF!</v>
      </c>
      <c r="Q105" s="483" t="e">
        <f>'UBS Izolina Mazzei'!#REF!</f>
        <v>#REF!</v>
      </c>
      <c r="R105" s="302" t="e">
        <f t="shared" ref="R105:R115" si="171">(Q105*$B105)-$D105</f>
        <v>#REF!</v>
      </c>
      <c r="S105" s="227" t="e">
        <f t="shared" ref="S105:S115" si="172">SUM(M105,O105,Q105)</f>
        <v>#REF!</v>
      </c>
      <c r="T105" s="315" t="e">
        <f t="shared" ref="T105:T115" si="173">(S105*$B105)-$D105*3</f>
        <v>#REF!</v>
      </c>
    </row>
    <row r="106" spans="1:20" x14ac:dyDescent="0.25">
      <c r="A106" s="77" t="s">
        <v>20</v>
      </c>
      <c r="B106" s="262">
        <v>20</v>
      </c>
      <c r="C106" s="73">
        <f>'UBS Izolina Mazzei'!B55</f>
        <v>3</v>
      </c>
      <c r="D106" s="283">
        <f t="shared" si="163"/>
        <v>60</v>
      </c>
      <c r="E106" s="95">
        <f>'UBS Izolina Mazzei'!C55</f>
        <v>3</v>
      </c>
      <c r="F106" s="303">
        <f t="shared" si="164"/>
        <v>0</v>
      </c>
      <c r="G106" s="95" t="e">
        <f>'UBS Izolina Mazzei'!#REF!</f>
        <v>#REF!</v>
      </c>
      <c r="H106" s="303" t="e">
        <f t="shared" si="165"/>
        <v>#REF!</v>
      </c>
      <c r="I106" s="95" t="e">
        <f>'UBS Izolina Mazzei'!#REF!</f>
        <v>#REF!</v>
      </c>
      <c r="J106" s="303" t="e">
        <f t="shared" si="166"/>
        <v>#REF!</v>
      </c>
      <c r="K106" s="239" t="e">
        <f t="shared" si="167"/>
        <v>#REF!</v>
      </c>
      <c r="L106" s="316" t="e">
        <f t="shared" si="168"/>
        <v>#REF!</v>
      </c>
      <c r="M106" s="95" t="e">
        <f>'UBS Izolina Mazzei'!#REF!</f>
        <v>#REF!</v>
      </c>
      <c r="N106" s="303" t="e">
        <f t="shared" si="169"/>
        <v>#REF!</v>
      </c>
      <c r="O106" s="95" t="e">
        <f>'UBS Izolina Mazzei'!#REF!</f>
        <v>#REF!</v>
      </c>
      <c r="P106" s="303" t="e">
        <f t="shared" si="170"/>
        <v>#REF!</v>
      </c>
      <c r="Q106" s="95" t="e">
        <f>'UBS Izolina Mazzei'!#REF!</f>
        <v>#REF!</v>
      </c>
      <c r="R106" s="303" t="e">
        <f t="shared" si="171"/>
        <v>#REF!</v>
      </c>
      <c r="S106" s="239" t="e">
        <f t="shared" si="172"/>
        <v>#REF!</v>
      </c>
      <c r="T106" s="316" t="e">
        <f t="shared" si="173"/>
        <v>#REF!</v>
      </c>
    </row>
    <row r="107" spans="1:20" x14ac:dyDescent="0.25">
      <c r="A107" s="77" t="s">
        <v>43</v>
      </c>
      <c r="B107" s="262">
        <v>20</v>
      </c>
      <c r="C107" s="73">
        <f>'UBS Izolina Mazzei'!B56</f>
        <v>2</v>
      </c>
      <c r="D107" s="283">
        <f t="shared" si="163"/>
        <v>40</v>
      </c>
      <c r="E107" s="95">
        <f>'UBS Izolina Mazzei'!C56</f>
        <v>2</v>
      </c>
      <c r="F107" s="303">
        <f t="shared" si="164"/>
        <v>0</v>
      </c>
      <c r="G107" s="95" t="e">
        <f>'UBS Izolina Mazzei'!#REF!</f>
        <v>#REF!</v>
      </c>
      <c r="H107" s="303" t="e">
        <f t="shared" si="165"/>
        <v>#REF!</v>
      </c>
      <c r="I107" s="95" t="e">
        <f>'UBS Izolina Mazzei'!#REF!</f>
        <v>#REF!</v>
      </c>
      <c r="J107" s="303" t="e">
        <f t="shared" si="166"/>
        <v>#REF!</v>
      </c>
      <c r="K107" s="239" t="e">
        <f t="shared" si="167"/>
        <v>#REF!</v>
      </c>
      <c r="L107" s="316" t="e">
        <f t="shared" si="168"/>
        <v>#REF!</v>
      </c>
      <c r="M107" s="95" t="e">
        <f>'UBS Izolina Mazzei'!#REF!</f>
        <v>#REF!</v>
      </c>
      <c r="N107" s="303" t="e">
        <f t="shared" si="169"/>
        <v>#REF!</v>
      </c>
      <c r="O107" s="95" t="e">
        <f>'UBS Izolina Mazzei'!#REF!</f>
        <v>#REF!</v>
      </c>
      <c r="P107" s="303" t="e">
        <f t="shared" si="170"/>
        <v>#REF!</v>
      </c>
      <c r="Q107" s="95" t="e">
        <f>'UBS Izolina Mazzei'!#REF!</f>
        <v>#REF!</v>
      </c>
      <c r="R107" s="303" t="e">
        <f t="shared" si="171"/>
        <v>#REF!</v>
      </c>
      <c r="S107" s="239" t="e">
        <f t="shared" si="172"/>
        <v>#REF!</v>
      </c>
      <c r="T107" s="316" t="e">
        <f t="shared" si="173"/>
        <v>#REF!</v>
      </c>
    </row>
    <row r="108" spans="1:20" x14ac:dyDescent="0.25">
      <c r="A108" s="77" t="s">
        <v>180</v>
      </c>
      <c r="B108" s="262">
        <v>20</v>
      </c>
      <c r="C108" s="73">
        <f>'UBS Izolina Mazzei'!B57</f>
        <v>1</v>
      </c>
      <c r="D108" s="283">
        <f t="shared" si="163"/>
        <v>20</v>
      </c>
      <c r="E108" s="95">
        <f>'UBS Izolina Mazzei'!C57</f>
        <v>1</v>
      </c>
      <c r="F108" s="303">
        <f t="shared" si="164"/>
        <v>0</v>
      </c>
      <c r="G108" s="95" t="e">
        <f>'UBS Izolina Mazzei'!#REF!</f>
        <v>#REF!</v>
      </c>
      <c r="H108" s="303" t="e">
        <f t="shared" si="165"/>
        <v>#REF!</v>
      </c>
      <c r="I108" s="95" t="e">
        <f>'UBS Izolina Mazzei'!#REF!</f>
        <v>#REF!</v>
      </c>
      <c r="J108" s="303" t="e">
        <f t="shared" si="166"/>
        <v>#REF!</v>
      </c>
      <c r="K108" s="239" t="e">
        <f t="shared" si="167"/>
        <v>#REF!</v>
      </c>
      <c r="L108" s="316" t="e">
        <f t="shared" si="168"/>
        <v>#REF!</v>
      </c>
      <c r="M108" s="95" t="e">
        <f>'UBS Izolina Mazzei'!#REF!</f>
        <v>#REF!</v>
      </c>
      <c r="N108" s="303" t="e">
        <f t="shared" si="169"/>
        <v>#REF!</v>
      </c>
      <c r="O108" s="95" t="e">
        <f>'UBS Izolina Mazzei'!#REF!</f>
        <v>#REF!</v>
      </c>
      <c r="P108" s="303" t="e">
        <f t="shared" si="170"/>
        <v>#REF!</v>
      </c>
      <c r="Q108" s="95" t="e">
        <f>'UBS Izolina Mazzei'!#REF!</f>
        <v>#REF!</v>
      </c>
      <c r="R108" s="303" t="e">
        <f t="shared" si="171"/>
        <v>#REF!</v>
      </c>
      <c r="S108" s="239" t="e">
        <f t="shared" si="172"/>
        <v>#REF!</v>
      </c>
      <c r="T108" s="316" t="e">
        <f t="shared" si="173"/>
        <v>#REF!</v>
      </c>
    </row>
    <row r="109" spans="1:20" x14ac:dyDescent="0.25">
      <c r="A109" s="77" t="s">
        <v>23</v>
      </c>
      <c r="B109" s="262">
        <v>20</v>
      </c>
      <c r="C109" s="73">
        <f>'UBS Izolina Mazzei'!B58</f>
        <v>2</v>
      </c>
      <c r="D109" s="283">
        <f t="shared" si="163"/>
        <v>40</v>
      </c>
      <c r="E109" s="95">
        <f>'UBS Izolina Mazzei'!C58</f>
        <v>2</v>
      </c>
      <c r="F109" s="303">
        <f t="shared" si="164"/>
        <v>0</v>
      </c>
      <c r="G109" s="95" t="e">
        <f>'UBS Izolina Mazzei'!#REF!</f>
        <v>#REF!</v>
      </c>
      <c r="H109" s="303" t="e">
        <f t="shared" si="165"/>
        <v>#REF!</v>
      </c>
      <c r="I109" s="95" t="e">
        <f>'UBS Izolina Mazzei'!#REF!</f>
        <v>#REF!</v>
      </c>
      <c r="J109" s="303" t="e">
        <f t="shared" si="166"/>
        <v>#REF!</v>
      </c>
      <c r="K109" s="239" t="e">
        <f t="shared" si="167"/>
        <v>#REF!</v>
      </c>
      <c r="L109" s="316" t="e">
        <f t="shared" si="168"/>
        <v>#REF!</v>
      </c>
      <c r="M109" s="95" t="e">
        <f>'UBS Izolina Mazzei'!#REF!</f>
        <v>#REF!</v>
      </c>
      <c r="N109" s="303" t="e">
        <f t="shared" si="169"/>
        <v>#REF!</v>
      </c>
      <c r="O109" s="95" t="e">
        <f>'UBS Izolina Mazzei'!#REF!</f>
        <v>#REF!</v>
      </c>
      <c r="P109" s="303" t="e">
        <f t="shared" si="170"/>
        <v>#REF!</v>
      </c>
      <c r="Q109" s="95" t="e">
        <f>'UBS Izolina Mazzei'!#REF!</f>
        <v>#REF!</v>
      </c>
      <c r="R109" s="303" t="e">
        <f t="shared" si="171"/>
        <v>#REF!</v>
      </c>
      <c r="S109" s="239" t="e">
        <f t="shared" si="172"/>
        <v>#REF!</v>
      </c>
      <c r="T109" s="316" t="e">
        <f t="shared" si="173"/>
        <v>#REF!</v>
      </c>
    </row>
    <row r="110" spans="1:20" x14ac:dyDescent="0.25">
      <c r="A110" s="77" t="s">
        <v>24</v>
      </c>
      <c r="B110" s="262">
        <v>30</v>
      </c>
      <c r="C110" s="73">
        <f>'UBS Izolina Mazzei'!B62</f>
        <v>2</v>
      </c>
      <c r="D110" s="283">
        <f t="shared" si="163"/>
        <v>60</v>
      </c>
      <c r="E110" s="95">
        <f>'UBS Izolina Mazzei'!C62</f>
        <v>2</v>
      </c>
      <c r="F110" s="303">
        <f t="shared" si="164"/>
        <v>0</v>
      </c>
      <c r="G110" s="95" t="e">
        <f>'UBS Izolina Mazzei'!#REF!</f>
        <v>#REF!</v>
      </c>
      <c r="H110" s="303" t="e">
        <f t="shared" si="165"/>
        <v>#REF!</v>
      </c>
      <c r="I110" s="95" t="e">
        <f>'UBS Izolina Mazzei'!#REF!</f>
        <v>#REF!</v>
      </c>
      <c r="J110" s="303" t="e">
        <f t="shared" si="166"/>
        <v>#REF!</v>
      </c>
      <c r="K110" s="239" t="e">
        <f t="shared" si="167"/>
        <v>#REF!</v>
      </c>
      <c r="L110" s="316" t="e">
        <f t="shared" si="168"/>
        <v>#REF!</v>
      </c>
      <c r="M110" s="95" t="e">
        <f>'UBS Izolina Mazzei'!#REF!</f>
        <v>#REF!</v>
      </c>
      <c r="N110" s="303" t="e">
        <f t="shared" si="169"/>
        <v>#REF!</v>
      </c>
      <c r="O110" s="95" t="e">
        <f>'UBS Izolina Mazzei'!#REF!</f>
        <v>#REF!</v>
      </c>
      <c r="P110" s="303" t="e">
        <f t="shared" si="170"/>
        <v>#REF!</v>
      </c>
      <c r="Q110" s="95" t="e">
        <f>'UBS Izolina Mazzei'!#REF!</f>
        <v>#REF!</v>
      </c>
      <c r="R110" s="303" t="e">
        <f t="shared" si="171"/>
        <v>#REF!</v>
      </c>
      <c r="S110" s="239" t="e">
        <f t="shared" si="172"/>
        <v>#REF!</v>
      </c>
      <c r="T110" s="316" t="e">
        <f t="shared" si="173"/>
        <v>#REF!</v>
      </c>
    </row>
    <row r="111" spans="1:20" x14ac:dyDescent="0.25">
      <c r="A111" s="77" t="s">
        <v>25</v>
      </c>
      <c r="B111" s="262">
        <v>30</v>
      </c>
      <c r="C111" s="78">
        <f>'UBS Izolina Mazzei'!B63</f>
        <v>4</v>
      </c>
      <c r="D111" s="290">
        <f t="shared" si="163"/>
        <v>120</v>
      </c>
      <c r="E111" s="95">
        <f>'UBS Izolina Mazzei'!C63</f>
        <v>4</v>
      </c>
      <c r="F111" s="303">
        <f t="shared" si="164"/>
        <v>0</v>
      </c>
      <c r="G111" s="95" t="e">
        <f>'UBS Izolina Mazzei'!#REF!</f>
        <v>#REF!</v>
      </c>
      <c r="H111" s="303" t="e">
        <f t="shared" si="165"/>
        <v>#REF!</v>
      </c>
      <c r="I111" s="95" t="e">
        <f>'UBS Izolina Mazzei'!#REF!</f>
        <v>#REF!</v>
      </c>
      <c r="J111" s="303" t="e">
        <f t="shared" si="166"/>
        <v>#REF!</v>
      </c>
      <c r="K111" s="239" t="e">
        <f t="shared" si="167"/>
        <v>#REF!</v>
      </c>
      <c r="L111" s="316" t="e">
        <f t="shared" si="168"/>
        <v>#REF!</v>
      </c>
      <c r="M111" s="95" t="e">
        <f>'UBS Izolina Mazzei'!#REF!</f>
        <v>#REF!</v>
      </c>
      <c r="N111" s="303" t="e">
        <f t="shared" si="169"/>
        <v>#REF!</v>
      </c>
      <c r="O111" s="95" t="e">
        <f>'UBS Izolina Mazzei'!#REF!</f>
        <v>#REF!</v>
      </c>
      <c r="P111" s="303" t="e">
        <f t="shared" si="170"/>
        <v>#REF!</v>
      </c>
      <c r="Q111" s="95" t="e">
        <f>'UBS Izolina Mazzei'!#REF!</f>
        <v>#REF!</v>
      </c>
      <c r="R111" s="303" t="e">
        <f t="shared" si="171"/>
        <v>#REF!</v>
      </c>
      <c r="S111" s="239" t="e">
        <f t="shared" si="172"/>
        <v>#REF!</v>
      </c>
      <c r="T111" s="316" t="e">
        <f t="shared" si="173"/>
        <v>#REF!</v>
      </c>
    </row>
    <row r="112" spans="1:20" x14ac:dyDescent="0.25">
      <c r="A112" s="66" t="s">
        <v>45</v>
      </c>
      <c r="B112" s="265">
        <v>40</v>
      </c>
      <c r="C112" s="64">
        <f>'UBS Izolina Mazzei'!B64</f>
        <v>1</v>
      </c>
      <c r="D112" s="291">
        <f t="shared" si="163"/>
        <v>40</v>
      </c>
      <c r="E112" s="483">
        <f>'UBS Izolina Mazzei'!C64</f>
        <v>1</v>
      </c>
      <c r="F112" s="302">
        <f t="shared" si="164"/>
        <v>0</v>
      </c>
      <c r="G112" s="483" t="e">
        <f>'UBS Izolina Mazzei'!#REF!</f>
        <v>#REF!</v>
      </c>
      <c r="H112" s="302" t="e">
        <f t="shared" si="165"/>
        <v>#REF!</v>
      </c>
      <c r="I112" s="483" t="e">
        <f>'UBS Izolina Mazzei'!#REF!</f>
        <v>#REF!</v>
      </c>
      <c r="J112" s="302" t="e">
        <f t="shared" si="166"/>
        <v>#REF!</v>
      </c>
      <c r="K112" s="227" t="e">
        <f t="shared" si="167"/>
        <v>#REF!</v>
      </c>
      <c r="L112" s="315" t="e">
        <f t="shared" si="168"/>
        <v>#REF!</v>
      </c>
      <c r="M112" s="483" t="e">
        <f>'UBS Izolina Mazzei'!#REF!</f>
        <v>#REF!</v>
      </c>
      <c r="N112" s="302" t="e">
        <f t="shared" si="169"/>
        <v>#REF!</v>
      </c>
      <c r="O112" s="483" t="e">
        <f>'UBS Izolina Mazzei'!#REF!</f>
        <v>#REF!</v>
      </c>
      <c r="P112" s="302" t="e">
        <f t="shared" si="170"/>
        <v>#REF!</v>
      </c>
      <c r="Q112" s="483" t="e">
        <f>'UBS Izolina Mazzei'!#REF!</f>
        <v>#REF!</v>
      </c>
      <c r="R112" s="302" t="e">
        <f t="shared" si="171"/>
        <v>#REF!</v>
      </c>
      <c r="S112" s="227" t="e">
        <f t="shared" si="172"/>
        <v>#REF!</v>
      </c>
      <c r="T112" s="315" t="e">
        <f t="shared" si="173"/>
        <v>#REF!</v>
      </c>
    </row>
    <row r="113" spans="1:20" x14ac:dyDescent="0.25">
      <c r="A113" s="77" t="s">
        <v>26</v>
      </c>
      <c r="B113" s="262">
        <v>40</v>
      </c>
      <c r="C113" s="73">
        <f>'UBS Izolina Mazzei'!B65</f>
        <v>1</v>
      </c>
      <c r="D113" s="283">
        <f t="shared" si="163"/>
        <v>40</v>
      </c>
      <c r="E113" s="95">
        <f>'UBS Izolina Mazzei'!C65</f>
        <v>1</v>
      </c>
      <c r="F113" s="303">
        <f t="shared" si="164"/>
        <v>0</v>
      </c>
      <c r="G113" s="95" t="e">
        <f>'UBS Izolina Mazzei'!#REF!</f>
        <v>#REF!</v>
      </c>
      <c r="H113" s="303" t="e">
        <f t="shared" si="165"/>
        <v>#REF!</v>
      </c>
      <c r="I113" s="95" t="e">
        <f>'UBS Izolina Mazzei'!#REF!</f>
        <v>#REF!</v>
      </c>
      <c r="J113" s="303" t="e">
        <f t="shared" si="166"/>
        <v>#REF!</v>
      </c>
      <c r="K113" s="239" t="e">
        <f t="shared" si="167"/>
        <v>#REF!</v>
      </c>
      <c r="L113" s="316" t="e">
        <f t="shared" si="168"/>
        <v>#REF!</v>
      </c>
      <c r="M113" s="95" t="e">
        <f>'UBS Izolina Mazzei'!#REF!</f>
        <v>#REF!</v>
      </c>
      <c r="N113" s="303" t="e">
        <f t="shared" si="169"/>
        <v>#REF!</v>
      </c>
      <c r="O113" s="95" t="e">
        <f>'UBS Izolina Mazzei'!#REF!</f>
        <v>#REF!</v>
      </c>
      <c r="P113" s="303" t="e">
        <f t="shared" si="170"/>
        <v>#REF!</v>
      </c>
      <c r="Q113" s="95" t="e">
        <f>'UBS Izolina Mazzei'!#REF!</f>
        <v>#REF!</v>
      </c>
      <c r="R113" s="303" t="e">
        <f t="shared" si="171"/>
        <v>#REF!</v>
      </c>
      <c r="S113" s="239" t="e">
        <f t="shared" si="172"/>
        <v>#REF!</v>
      </c>
      <c r="T113" s="316" t="e">
        <f t="shared" si="173"/>
        <v>#REF!</v>
      </c>
    </row>
    <row r="114" spans="1:20" x14ac:dyDescent="0.25">
      <c r="A114" s="77" t="s">
        <v>34</v>
      </c>
      <c r="B114" s="262">
        <v>30</v>
      </c>
      <c r="C114" s="78">
        <f>'UBS Izolina Mazzei'!B66</f>
        <v>1</v>
      </c>
      <c r="D114" s="290">
        <f t="shared" si="163"/>
        <v>30</v>
      </c>
      <c r="E114" s="95">
        <f>'UBS Izolina Mazzei'!C66</f>
        <v>1</v>
      </c>
      <c r="F114" s="303">
        <f t="shared" si="164"/>
        <v>0</v>
      </c>
      <c r="G114" s="95" t="e">
        <f>'UBS Izolina Mazzei'!#REF!</f>
        <v>#REF!</v>
      </c>
      <c r="H114" s="303" t="e">
        <f t="shared" si="165"/>
        <v>#REF!</v>
      </c>
      <c r="I114" s="95" t="e">
        <f>'UBS Izolina Mazzei'!#REF!</f>
        <v>#REF!</v>
      </c>
      <c r="J114" s="303" t="e">
        <f t="shared" si="166"/>
        <v>#REF!</v>
      </c>
      <c r="K114" s="239" t="e">
        <f t="shared" si="167"/>
        <v>#REF!</v>
      </c>
      <c r="L114" s="316" t="e">
        <f t="shared" si="168"/>
        <v>#REF!</v>
      </c>
      <c r="M114" s="95" t="e">
        <f>'UBS Izolina Mazzei'!#REF!</f>
        <v>#REF!</v>
      </c>
      <c r="N114" s="303" t="e">
        <f t="shared" si="169"/>
        <v>#REF!</v>
      </c>
      <c r="O114" s="95" t="e">
        <f>'UBS Izolina Mazzei'!#REF!</f>
        <v>#REF!</v>
      </c>
      <c r="P114" s="303" t="e">
        <f t="shared" si="170"/>
        <v>#REF!</v>
      </c>
      <c r="Q114" s="95" t="e">
        <f>'UBS Izolina Mazzei'!#REF!</f>
        <v>#REF!</v>
      </c>
      <c r="R114" s="303" t="e">
        <f t="shared" si="171"/>
        <v>#REF!</v>
      </c>
      <c r="S114" s="239" t="e">
        <f t="shared" si="172"/>
        <v>#REF!</v>
      </c>
      <c r="T114" s="316" t="e">
        <f t="shared" si="173"/>
        <v>#REF!</v>
      </c>
    </row>
    <row r="115" spans="1:20" ht="15.75" thickBot="1" x14ac:dyDescent="0.3">
      <c r="A115" s="96" t="s">
        <v>41</v>
      </c>
      <c r="B115" s="263">
        <v>40</v>
      </c>
      <c r="C115" s="80">
        <f>'UBS Izolina Mazzei'!B67</f>
        <v>1</v>
      </c>
      <c r="D115" s="285">
        <f t="shared" si="163"/>
        <v>40</v>
      </c>
      <c r="E115" s="484">
        <f>'UBS Izolina Mazzei'!C67</f>
        <v>1</v>
      </c>
      <c r="F115" s="304">
        <f t="shared" si="164"/>
        <v>0</v>
      </c>
      <c r="G115" s="484" t="e">
        <f>'UBS Izolina Mazzei'!#REF!</f>
        <v>#REF!</v>
      </c>
      <c r="H115" s="304" t="e">
        <f t="shared" si="165"/>
        <v>#REF!</v>
      </c>
      <c r="I115" s="484" t="e">
        <f>'UBS Izolina Mazzei'!#REF!</f>
        <v>#REF!</v>
      </c>
      <c r="J115" s="304" t="e">
        <f t="shared" si="166"/>
        <v>#REF!</v>
      </c>
      <c r="K115" s="240" t="e">
        <f t="shared" si="167"/>
        <v>#REF!</v>
      </c>
      <c r="L115" s="317" t="e">
        <f t="shared" si="168"/>
        <v>#REF!</v>
      </c>
      <c r="M115" s="484" t="e">
        <f>'UBS Izolina Mazzei'!#REF!</f>
        <v>#REF!</v>
      </c>
      <c r="N115" s="304" t="e">
        <f t="shared" si="169"/>
        <v>#REF!</v>
      </c>
      <c r="O115" s="484" t="e">
        <f>'UBS Izolina Mazzei'!#REF!</f>
        <v>#REF!</v>
      </c>
      <c r="P115" s="304" t="e">
        <f t="shared" si="170"/>
        <v>#REF!</v>
      </c>
      <c r="Q115" s="484" t="e">
        <f>'UBS Izolina Mazzei'!#REF!</f>
        <v>#REF!</v>
      </c>
      <c r="R115" s="304" t="e">
        <f t="shared" si="171"/>
        <v>#REF!</v>
      </c>
      <c r="S115" s="240" t="e">
        <f t="shared" si="172"/>
        <v>#REF!</v>
      </c>
      <c r="T115" s="317" t="e">
        <f t="shared" si="173"/>
        <v>#REF!</v>
      </c>
    </row>
    <row r="116" spans="1:20" ht="15.75" thickBot="1" x14ac:dyDescent="0.3">
      <c r="A116" s="5" t="s">
        <v>7</v>
      </c>
      <c r="B116" s="279">
        <f>SUM(B105:B115)</f>
        <v>310</v>
      </c>
      <c r="C116" s="6">
        <f>SUM(C105:C115)</f>
        <v>27</v>
      </c>
      <c r="D116" s="286">
        <f t="shared" ref="D116:T116" si="174">SUM(D105:D115)</f>
        <v>670</v>
      </c>
      <c r="E116" s="485">
        <f t="shared" si="174"/>
        <v>27</v>
      </c>
      <c r="F116" s="305">
        <f t="shared" si="174"/>
        <v>0</v>
      </c>
      <c r="G116" s="485" t="e">
        <f t="shared" si="174"/>
        <v>#REF!</v>
      </c>
      <c r="H116" s="305" t="e">
        <f t="shared" si="174"/>
        <v>#REF!</v>
      </c>
      <c r="I116" s="485" t="e">
        <f t="shared" si="174"/>
        <v>#REF!</v>
      </c>
      <c r="J116" s="305" t="e">
        <f t="shared" si="174"/>
        <v>#REF!</v>
      </c>
      <c r="K116" s="71" t="e">
        <f t="shared" ref="K116:L116" si="175">SUM(K105:K115)</f>
        <v>#REF!</v>
      </c>
      <c r="L116" s="318" t="e">
        <f t="shared" si="175"/>
        <v>#REF!</v>
      </c>
      <c r="M116" s="485" t="e">
        <f t="shared" si="174"/>
        <v>#REF!</v>
      </c>
      <c r="N116" s="305" t="e">
        <f t="shared" si="174"/>
        <v>#REF!</v>
      </c>
      <c r="O116" s="485" t="e">
        <f t="shared" si="174"/>
        <v>#REF!</v>
      </c>
      <c r="P116" s="305" t="e">
        <f t="shared" si="174"/>
        <v>#REF!</v>
      </c>
      <c r="Q116" s="485" t="e">
        <f t="shared" si="174"/>
        <v>#REF!</v>
      </c>
      <c r="R116" s="305" t="e">
        <f t="shared" si="174"/>
        <v>#REF!</v>
      </c>
      <c r="S116" s="71" t="e">
        <f t="shared" si="174"/>
        <v>#REF!</v>
      </c>
      <c r="T116" s="318" t="e">
        <f t="shared" si="174"/>
        <v>#REF!</v>
      </c>
    </row>
    <row r="118" spans="1:20" ht="15.75" x14ac:dyDescent="0.25">
      <c r="A118" s="1000" t="s">
        <v>274</v>
      </c>
      <c r="B118" s="1001"/>
      <c r="C118" s="1001"/>
      <c r="D118" s="1001"/>
      <c r="E118" s="1001"/>
      <c r="F118" s="1001"/>
      <c r="G118" s="1001"/>
      <c r="H118" s="1001"/>
      <c r="I118" s="1001"/>
      <c r="J118" s="1001"/>
      <c r="K118" s="1001"/>
      <c r="L118" s="1001"/>
      <c r="M118" s="1001"/>
      <c r="N118" s="1001"/>
      <c r="O118" s="1001"/>
      <c r="P118" s="1001"/>
      <c r="Q118" s="1001"/>
      <c r="R118" s="1001"/>
      <c r="S118" s="1001"/>
      <c r="T118" s="1001"/>
    </row>
    <row r="119" spans="1:20" ht="36.75" thickBot="1" x14ac:dyDescent="0.3">
      <c r="A119" s="74" t="s">
        <v>14</v>
      </c>
      <c r="B119" s="260" t="str">
        <f t="shared" ref="B119:T119" si="176">B5</f>
        <v>Carga Horária</v>
      </c>
      <c r="C119" s="90" t="str">
        <f t="shared" si="176"/>
        <v>Equipe Mínima TA</v>
      </c>
      <c r="D119" s="288" t="str">
        <f t="shared" si="176"/>
        <v>Total Horas</v>
      </c>
      <c r="E119" s="502" t="str">
        <f t="shared" si="176"/>
        <v>MAR</v>
      </c>
      <c r="F119" s="330" t="str">
        <f t="shared" si="176"/>
        <v>Saldo Mar</v>
      </c>
      <c r="G119" s="502" t="str">
        <f t="shared" si="176"/>
        <v>ABR</v>
      </c>
      <c r="H119" s="330" t="str">
        <f t="shared" si="176"/>
        <v>Saldo Abr</v>
      </c>
      <c r="I119" s="502" t="str">
        <f t="shared" si="176"/>
        <v>MAI</v>
      </c>
      <c r="J119" s="330" t="str">
        <f t="shared" si="176"/>
        <v>Saldo Mai</v>
      </c>
      <c r="K119" s="237" t="str">
        <f t="shared" ref="K119:L119" si="177">K5</f>
        <v>3º Trimestre</v>
      </c>
      <c r="L119" s="328" t="str">
        <f t="shared" si="177"/>
        <v>Saldo Trim</v>
      </c>
      <c r="M119" s="502" t="str">
        <f t="shared" si="176"/>
        <v>JUN</v>
      </c>
      <c r="N119" s="330" t="str">
        <f t="shared" si="176"/>
        <v>Saldo Jun</v>
      </c>
      <c r="O119" s="482" t="str">
        <f t="shared" si="176"/>
        <v>JUL</v>
      </c>
      <c r="P119" s="330" t="str">
        <f t="shared" si="176"/>
        <v>Saldo Jul</v>
      </c>
      <c r="Q119" s="482" t="str">
        <f t="shared" si="176"/>
        <v>AGO</v>
      </c>
      <c r="R119" s="330" t="str">
        <f t="shared" si="176"/>
        <v>Saldo Ago</v>
      </c>
      <c r="S119" s="237" t="str">
        <f t="shared" si="176"/>
        <v>4º Trimestre</v>
      </c>
      <c r="T119" s="328" t="str">
        <f t="shared" si="176"/>
        <v>Saldo Trim</v>
      </c>
    </row>
    <row r="120" spans="1:20" ht="15.75" thickTop="1" x14ac:dyDescent="0.25">
      <c r="A120" s="77" t="s">
        <v>33</v>
      </c>
      <c r="B120" s="261">
        <v>20</v>
      </c>
      <c r="C120" s="9" t="e">
        <f>'UBS Jardim Japão'!#REF!</f>
        <v>#REF!</v>
      </c>
      <c r="D120" s="282" t="e">
        <f t="shared" ref="D120:D129" si="178">C120*B120</f>
        <v>#REF!</v>
      </c>
      <c r="E120" s="483" t="e">
        <f>'UBS Jardim Japão'!#REF!</f>
        <v>#REF!</v>
      </c>
      <c r="F120" s="302" t="e">
        <f t="shared" ref="F120:F129" si="179">(E120*$B120)-$D120</f>
        <v>#REF!</v>
      </c>
      <c r="G120" s="483" t="e">
        <f>'UBS Jardim Japão'!#REF!</f>
        <v>#REF!</v>
      </c>
      <c r="H120" s="302" t="e">
        <f t="shared" ref="H120:H129" si="180">(G120*$B120)-$D120</f>
        <v>#REF!</v>
      </c>
      <c r="I120" s="483" t="e">
        <f>'UBS Jardim Japão'!#REF!</f>
        <v>#REF!</v>
      </c>
      <c r="J120" s="302" t="e">
        <f t="shared" ref="J120:J129" si="181">(I120*$B120)-$D120</f>
        <v>#REF!</v>
      </c>
      <c r="K120" s="227" t="e">
        <f t="shared" ref="K120:K129" si="182">SUM(E120,G120,I120)</f>
        <v>#REF!</v>
      </c>
      <c r="L120" s="315" t="e">
        <f t="shared" ref="L120:L129" si="183">(K120*$B120)-$D120*3</f>
        <v>#REF!</v>
      </c>
      <c r="M120" s="483" t="e">
        <f>'UBS Jardim Japão'!#REF!</f>
        <v>#REF!</v>
      </c>
      <c r="N120" s="302" t="e">
        <f t="shared" ref="N120:N129" si="184">(M120*$B120)-$D120</f>
        <v>#REF!</v>
      </c>
      <c r="O120" s="483" t="e">
        <f>'UBS Jardim Japão'!#REF!</f>
        <v>#REF!</v>
      </c>
      <c r="P120" s="302" t="e">
        <f t="shared" ref="P120:P129" si="185">(O120*$B120)-$D120</f>
        <v>#REF!</v>
      </c>
      <c r="Q120" s="483" t="e">
        <f>'UBS Jardim Japão'!#REF!</f>
        <v>#REF!</v>
      </c>
      <c r="R120" s="302" t="e">
        <f t="shared" ref="R120:R129" si="186">(Q120*$B120)-$D120</f>
        <v>#REF!</v>
      </c>
      <c r="S120" s="227" t="e">
        <f t="shared" ref="S120:S129" si="187">SUM(M120,O120,Q120)</f>
        <v>#REF!</v>
      </c>
      <c r="T120" s="315" t="e">
        <f t="shared" ref="T120:T129" si="188">(S120*$B120)-$D120*3</f>
        <v>#REF!</v>
      </c>
    </row>
    <row r="121" spans="1:20" x14ac:dyDescent="0.25">
      <c r="A121" s="77" t="s">
        <v>20</v>
      </c>
      <c r="B121" s="262">
        <v>20</v>
      </c>
      <c r="C121" s="73" t="e">
        <f>'UBS Jardim Japão'!#REF!</f>
        <v>#REF!</v>
      </c>
      <c r="D121" s="283" t="e">
        <f t="shared" si="178"/>
        <v>#REF!</v>
      </c>
      <c r="E121" s="95" t="e">
        <f>'UBS Jardim Japão'!#REF!</f>
        <v>#REF!</v>
      </c>
      <c r="F121" s="303" t="e">
        <f t="shared" si="179"/>
        <v>#REF!</v>
      </c>
      <c r="G121" s="95" t="e">
        <f>'UBS Jardim Japão'!#REF!</f>
        <v>#REF!</v>
      </c>
      <c r="H121" s="303" t="e">
        <f t="shared" si="180"/>
        <v>#REF!</v>
      </c>
      <c r="I121" s="95" t="e">
        <f>'UBS Jardim Japão'!#REF!</f>
        <v>#REF!</v>
      </c>
      <c r="J121" s="303" t="e">
        <f t="shared" si="181"/>
        <v>#REF!</v>
      </c>
      <c r="K121" s="239" t="e">
        <f t="shared" si="182"/>
        <v>#REF!</v>
      </c>
      <c r="L121" s="316" t="e">
        <f t="shared" si="183"/>
        <v>#REF!</v>
      </c>
      <c r="M121" s="95" t="e">
        <f>'UBS Jardim Japão'!#REF!</f>
        <v>#REF!</v>
      </c>
      <c r="N121" s="303" t="e">
        <f t="shared" si="184"/>
        <v>#REF!</v>
      </c>
      <c r="O121" s="95" t="e">
        <f>'UBS Jardim Japão'!#REF!</f>
        <v>#REF!</v>
      </c>
      <c r="P121" s="303" t="e">
        <f t="shared" si="185"/>
        <v>#REF!</v>
      </c>
      <c r="Q121" s="95" t="e">
        <f>'UBS Jardim Japão'!#REF!</f>
        <v>#REF!</v>
      </c>
      <c r="R121" s="303" t="e">
        <f t="shared" si="186"/>
        <v>#REF!</v>
      </c>
      <c r="S121" s="239" t="e">
        <f t="shared" si="187"/>
        <v>#REF!</v>
      </c>
      <c r="T121" s="316" t="e">
        <f t="shared" si="188"/>
        <v>#REF!</v>
      </c>
    </row>
    <row r="122" spans="1:20" x14ac:dyDescent="0.25">
      <c r="A122" s="77" t="s">
        <v>43</v>
      </c>
      <c r="B122" s="262">
        <v>20</v>
      </c>
      <c r="C122" s="73" t="e">
        <f>'UBS Jardim Japão'!#REF!</f>
        <v>#REF!</v>
      </c>
      <c r="D122" s="283" t="e">
        <f t="shared" si="178"/>
        <v>#REF!</v>
      </c>
      <c r="E122" s="95" t="e">
        <f>'UBS Jardim Japão'!#REF!</f>
        <v>#REF!</v>
      </c>
      <c r="F122" s="303" t="e">
        <f t="shared" si="179"/>
        <v>#REF!</v>
      </c>
      <c r="G122" s="95" t="e">
        <f>'UBS Jardim Japão'!#REF!</f>
        <v>#REF!</v>
      </c>
      <c r="H122" s="303" t="e">
        <f t="shared" si="180"/>
        <v>#REF!</v>
      </c>
      <c r="I122" s="95" t="e">
        <f>'UBS Jardim Japão'!#REF!</f>
        <v>#REF!</v>
      </c>
      <c r="J122" s="303" t="e">
        <f t="shared" si="181"/>
        <v>#REF!</v>
      </c>
      <c r="K122" s="239" t="e">
        <f t="shared" si="182"/>
        <v>#REF!</v>
      </c>
      <c r="L122" s="316" t="e">
        <f t="shared" si="183"/>
        <v>#REF!</v>
      </c>
      <c r="M122" s="95" t="e">
        <f>'UBS Jardim Japão'!#REF!</f>
        <v>#REF!</v>
      </c>
      <c r="N122" s="303" t="e">
        <f t="shared" si="184"/>
        <v>#REF!</v>
      </c>
      <c r="O122" s="95" t="e">
        <f>'UBS Jardim Japão'!#REF!</f>
        <v>#REF!</v>
      </c>
      <c r="P122" s="303" t="e">
        <f t="shared" si="185"/>
        <v>#REF!</v>
      </c>
      <c r="Q122" s="95" t="e">
        <f>'UBS Jardim Japão'!#REF!</f>
        <v>#REF!</v>
      </c>
      <c r="R122" s="303" t="e">
        <f t="shared" si="186"/>
        <v>#REF!</v>
      </c>
      <c r="S122" s="239" t="e">
        <f t="shared" si="187"/>
        <v>#REF!</v>
      </c>
      <c r="T122" s="316" t="e">
        <f t="shared" si="188"/>
        <v>#REF!</v>
      </c>
    </row>
    <row r="123" spans="1:20" x14ac:dyDescent="0.25">
      <c r="A123" s="77" t="s">
        <v>23</v>
      </c>
      <c r="B123" s="262">
        <v>20</v>
      </c>
      <c r="C123" s="73" t="e">
        <f>'UBS Jardim Japão'!#REF!</f>
        <v>#REF!</v>
      </c>
      <c r="D123" s="283" t="e">
        <f t="shared" si="178"/>
        <v>#REF!</v>
      </c>
      <c r="E123" s="95" t="e">
        <f>'UBS Jardim Japão'!#REF!</f>
        <v>#REF!</v>
      </c>
      <c r="F123" s="303" t="e">
        <f t="shared" si="179"/>
        <v>#REF!</v>
      </c>
      <c r="G123" s="95" t="e">
        <f>'UBS Jardim Japão'!#REF!</f>
        <v>#REF!</v>
      </c>
      <c r="H123" s="303" t="e">
        <f t="shared" si="180"/>
        <v>#REF!</v>
      </c>
      <c r="I123" s="95" t="e">
        <f>'UBS Jardim Japão'!#REF!</f>
        <v>#REF!</v>
      </c>
      <c r="J123" s="303" t="e">
        <f t="shared" si="181"/>
        <v>#REF!</v>
      </c>
      <c r="K123" s="239" t="e">
        <f t="shared" si="182"/>
        <v>#REF!</v>
      </c>
      <c r="L123" s="316" t="e">
        <f t="shared" si="183"/>
        <v>#REF!</v>
      </c>
      <c r="M123" s="95" t="e">
        <f>'UBS Jardim Japão'!#REF!</f>
        <v>#REF!</v>
      </c>
      <c r="N123" s="303" t="e">
        <f t="shared" si="184"/>
        <v>#REF!</v>
      </c>
      <c r="O123" s="95" t="e">
        <f>'UBS Jardim Japão'!#REF!</f>
        <v>#REF!</v>
      </c>
      <c r="P123" s="303" t="e">
        <f t="shared" si="185"/>
        <v>#REF!</v>
      </c>
      <c r="Q123" s="95" t="e">
        <f>'UBS Jardim Japão'!#REF!</f>
        <v>#REF!</v>
      </c>
      <c r="R123" s="303" t="e">
        <f t="shared" si="186"/>
        <v>#REF!</v>
      </c>
      <c r="S123" s="239" t="e">
        <f t="shared" si="187"/>
        <v>#REF!</v>
      </c>
      <c r="T123" s="316" t="e">
        <f t="shared" si="188"/>
        <v>#REF!</v>
      </c>
    </row>
    <row r="124" spans="1:20" x14ac:dyDescent="0.25">
      <c r="A124" s="77" t="s">
        <v>24</v>
      </c>
      <c r="B124" s="262">
        <v>30</v>
      </c>
      <c r="C124" s="73" t="e">
        <f>'UBS Jardim Japão'!#REF!</f>
        <v>#REF!</v>
      </c>
      <c r="D124" s="283" t="e">
        <f t="shared" si="178"/>
        <v>#REF!</v>
      </c>
      <c r="E124" s="95" t="e">
        <f>'UBS Jardim Japão'!#REF!</f>
        <v>#REF!</v>
      </c>
      <c r="F124" s="303" t="e">
        <f t="shared" si="179"/>
        <v>#REF!</v>
      </c>
      <c r="G124" s="95" t="e">
        <f>'UBS Jardim Japão'!#REF!</f>
        <v>#REF!</v>
      </c>
      <c r="H124" s="303" t="e">
        <f t="shared" si="180"/>
        <v>#REF!</v>
      </c>
      <c r="I124" s="95" t="e">
        <f>'UBS Jardim Japão'!#REF!</f>
        <v>#REF!</v>
      </c>
      <c r="J124" s="303" t="e">
        <f t="shared" si="181"/>
        <v>#REF!</v>
      </c>
      <c r="K124" s="239" t="e">
        <f t="shared" si="182"/>
        <v>#REF!</v>
      </c>
      <c r="L124" s="316" t="e">
        <f t="shared" si="183"/>
        <v>#REF!</v>
      </c>
      <c r="M124" s="95" t="e">
        <f>'UBS Jardim Japão'!#REF!</f>
        <v>#REF!</v>
      </c>
      <c r="N124" s="303" t="e">
        <f t="shared" si="184"/>
        <v>#REF!</v>
      </c>
      <c r="O124" s="95" t="e">
        <f>'UBS Jardim Japão'!#REF!</f>
        <v>#REF!</v>
      </c>
      <c r="P124" s="303" t="e">
        <f t="shared" si="185"/>
        <v>#REF!</v>
      </c>
      <c r="Q124" s="95" t="e">
        <f>'UBS Jardim Japão'!#REF!</f>
        <v>#REF!</v>
      </c>
      <c r="R124" s="303" t="e">
        <f t="shared" si="186"/>
        <v>#REF!</v>
      </c>
      <c r="S124" s="239" t="e">
        <f t="shared" si="187"/>
        <v>#REF!</v>
      </c>
      <c r="T124" s="316" t="e">
        <f t="shared" si="188"/>
        <v>#REF!</v>
      </c>
    </row>
    <row r="125" spans="1:20" x14ac:dyDescent="0.25">
      <c r="A125" s="77" t="s">
        <v>25</v>
      </c>
      <c r="B125" s="262">
        <v>30</v>
      </c>
      <c r="C125" s="73" t="e">
        <f>'UBS Jardim Japão'!#REF!</f>
        <v>#REF!</v>
      </c>
      <c r="D125" s="283" t="e">
        <f t="shared" si="178"/>
        <v>#REF!</v>
      </c>
      <c r="E125" s="95" t="e">
        <f>'UBS Jardim Japão'!#REF!</f>
        <v>#REF!</v>
      </c>
      <c r="F125" s="303" t="e">
        <f t="shared" si="179"/>
        <v>#REF!</v>
      </c>
      <c r="G125" s="95" t="e">
        <f>'UBS Jardim Japão'!#REF!</f>
        <v>#REF!</v>
      </c>
      <c r="H125" s="303" t="e">
        <f t="shared" si="180"/>
        <v>#REF!</v>
      </c>
      <c r="I125" s="95" t="e">
        <f>'UBS Jardim Japão'!#REF!</f>
        <v>#REF!</v>
      </c>
      <c r="J125" s="303" t="e">
        <f t="shared" si="181"/>
        <v>#REF!</v>
      </c>
      <c r="K125" s="239" t="e">
        <f t="shared" si="182"/>
        <v>#REF!</v>
      </c>
      <c r="L125" s="316" t="e">
        <f t="shared" si="183"/>
        <v>#REF!</v>
      </c>
      <c r="M125" s="95" t="e">
        <f>'UBS Jardim Japão'!#REF!</f>
        <v>#REF!</v>
      </c>
      <c r="N125" s="303" t="e">
        <f t="shared" si="184"/>
        <v>#REF!</v>
      </c>
      <c r="O125" s="95" t="e">
        <f>'UBS Jardim Japão'!#REF!</f>
        <v>#REF!</v>
      </c>
      <c r="P125" s="303" t="e">
        <f t="shared" si="185"/>
        <v>#REF!</v>
      </c>
      <c r="Q125" s="95" t="e">
        <f>'UBS Jardim Japão'!#REF!</f>
        <v>#REF!</v>
      </c>
      <c r="R125" s="303" t="e">
        <f t="shared" si="186"/>
        <v>#REF!</v>
      </c>
      <c r="S125" s="239" t="e">
        <f t="shared" si="187"/>
        <v>#REF!</v>
      </c>
      <c r="T125" s="316" t="e">
        <f t="shared" si="188"/>
        <v>#REF!</v>
      </c>
    </row>
    <row r="126" spans="1:20" x14ac:dyDescent="0.25">
      <c r="A126" s="77" t="s">
        <v>45</v>
      </c>
      <c r="B126" s="262">
        <v>40</v>
      </c>
      <c r="C126" s="73" t="e">
        <f>'UBS Jardim Japão'!#REF!</f>
        <v>#REF!</v>
      </c>
      <c r="D126" s="283" t="e">
        <f t="shared" si="178"/>
        <v>#REF!</v>
      </c>
      <c r="E126" s="95" t="e">
        <f>'UBS Jardim Japão'!#REF!</f>
        <v>#REF!</v>
      </c>
      <c r="F126" s="303" t="e">
        <f t="shared" si="179"/>
        <v>#REF!</v>
      </c>
      <c r="G126" s="95" t="e">
        <f>'UBS Jardim Japão'!#REF!</f>
        <v>#REF!</v>
      </c>
      <c r="H126" s="303" t="e">
        <f t="shared" si="180"/>
        <v>#REF!</v>
      </c>
      <c r="I126" s="95" t="e">
        <f>'UBS Jardim Japão'!#REF!</f>
        <v>#REF!</v>
      </c>
      <c r="J126" s="303" t="e">
        <f t="shared" si="181"/>
        <v>#REF!</v>
      </c>
      <c r="K126" s="239" t="e">
        <f t="shared" si="182"/>
        <v>#REF!</v>
      </c>
      <c r="L126" s="316" t="e">
        <f t="shared" si="183"/>
        <v>#REF!</v>
      </c>
      <c r="M126" s="95" t="e">
        <f>'UBS Jardim Japão'!#REF!</f>
        <v>#REF!</v>
      </c>
      <c r="N126" s="303" t="e">
        <f t="shared" si="184"/>
        <v>#REF!</v>
      </c>
      <c r="O126" s="95" t="e">
        <f>'UBS Jardim Japão'!#REF!</f>
        <v>#REF!</v>
      </c>
      <c r="P126" s="303" t="e">
        <f t="shared" si="185"/>
        <v>#REF!</v>
      </c>
      <c r="Q126" s="95" t="e">
        <f>'UBS Jardim Japão'!#REF!</f>
        <v>#REF!</v>
      </c>
      <c r="R126" s="303" t="e">
        <f t="shared" si="186"/>
        <v>#REF!</v>
      </c>
      <c r="S126" s="239" t="e">
        <f t="shared" si="187"/>
        <v>#REF!</v>
      </c>
      <c r="T126" s="316" t="e">
        <f t="shared" si="188"/>
        <v>#REF!</v>
      </c>
    </row>
    <row r="127" spans="1:20" x14ac:dyDescent="0.25">
      <c r="A127" s="77" t="s">
        <v>26</v>
      </c>
      <c r="B127" s="262">
        <v>40</v>
      </c>
      <c r="C127" s="73" t="e">
        <f>'UBS Jardim Japão'!#REF!</f>
        <v>#REF!</v>
      </c>
      <c r="D127" s="283" t="e">
        <f t="shared" si="178"/>
        <v>#REF!</v>
      </c>
      <c r="E127" s="95" t="e">
        <f>'UBS Jardim Japão'!#REF!</f>
        <v>#REF!</v>
      </c>
      <c r="F127" s="303" t="e">
        <f t="shared" si="179"/>
        <v>#REF!</v>
      </c>
      <c r="G127" s="95" t="e">
        <f>'UBS Jardim Japão'!#REF!</f>
        <v>#REF!</v>
      </c>
      <c r="H127" s="303" t="e">
        <f t="shared" si="180"/>
        <v>#REF!</v>
      </c>
      <c r="I127" s="95" t="e">
        <f>'UBS Jardim Japão'!#REF!</f>
        <v>#REF!</v>
      </c>
      <c r="J127" s="303" t="e">
        <f t="shared" si="181"/>
        <v>#REF!</v>
      </c>
      <c r="K127" s="239" t="e">
        <f t="shared" si="182"/>
        <v>#REF!</v>
      </c>
      <c r="L127" s="316" t="e">
        <f t="shared" si="183"/>
        <v>#REF!</v>
      </c>
      <c r="M127" s="95" t="e">
        <f>'UBS Jardim Japão'!#REF!</f>
        <v>#REF!</v>
      </c>
      <c r="N127" s="303" t="e">
        <f t="shared" si="184"/>
        <v>#REF!</v>
      </c>
      <c r="O127" s="95" t="e">
        <f>'UBS Jardim Japão'!#REF!</f>
        <v>#REF!</v>
      </c>
      <c r="P127" s="303" t="e">
        <f t="shared" si="185"/>
        <v>#REF!</v>
      </c>
      <c r="Q127" s="95" t="e">
        <f>'UBS Jardim Japão'!#REF!</f>
        <v>#REF!</v>
      </c>
      <c r="R127" s="303" t="e">
        <f t="shared" si="186"/>
        <v>#REF!</v>
      </c>
      <c r="S127" s="239" t="e">
        <f t="shared" si="187"/>
        <v>#REF!</v>
      </c>
      <c r="T127" s="316" t="e">
        <f t="shared" si="188"/>
        <v>#REF!</v>
      </c>
    </row>
    <row r="128" spans="1:20" x14ac:dyDescent="0.25">
      <c r="A128" s="77" t="s">
        <v>173</v>
      </c>
      <c r="B128" s="262">
        <v>30</v>
      </c>
      <c r="C128" s="78" t="e">
        <f>'UBS Jardim Japão'!#REF!</f>
        <v>#REF!</v>
      </c>
      <c r="D128" s="290" t="e">
        <f t="shared" si="178"/>
        <v>#REF!</v>
      </c>
      <c r="E128" s="95" t="e">
        <f>'UBS Jardim Japão'!#REF!</f>
        <v>#REF!</v>
      </c>
      <c r="F128" s="303" t="e">
        <f t="shared" si="179"/>
        <v>#REF!</v>
      </c>
      <c r="G128" s="95" t="e">
        <f>'UBS Jardim Japão'!#REF!</f>
        <v>#REF!</v>
      </c>
      <c r="H128" s="303" t="e">
        <f t="shared" si="180"/>
        <v>#REF!</v>
      </c>
      <c r="I128" s="95" t="e">
        <f>'UBS Jardim Japão'!#REF!</f>
        <v>#REF!</v>
      </c>
      <c r="J128" s="303" t="e">
        <f t="shared" si="181"/>
        <v>#REF!</v>
      </c>
      <c r="K128" s="239" t="e">
        <f t="shared" si="182"/>
        <v>#REF!</v>
      </c>
      <c r="L128" s="316" t="e">
        <f t="shared" si="183"/>
        <v>#REF!</v>
      </c>
      <c r="M128" s="95" t="e">
        <f>'UBS Jardim Japão'!#REF!</f>
        <v>#REF!</v>
      </c>
      <c r="N128" s="303" t="e">
        <f t="shared" si="184"/>
        <v>#REF!</v>
      </c>
      <c r="O128" s="95" t="e">
        <f>'UBS Jardim Japão'!#REF!</f>
        <v>#REF!</v>
      </c>
      <c r="P128" s="303" t="e">
        <f t="shared" si="185"/>
        <v>#REF!</v>
      </c>
      <c r="Q128" s="95" t="e">
        <f>'UBS Jardim Japão'!#REF!</f>
        <v>#REF!</v>
      </c>
      <c r="R128" s="303" t="e">
        <f t="shared" si="186"/>
        <v>#REF!</v>
      </c>
      <c r="S128" s="239" t="e">
        <f t="shared" si="187"/>
        <v>#REF!</v>
      </c>
      <c r="T128" s="316" t="e">
        <f t="shared" si="188"/>
        <v>#REF!</v>
      </c>
    </row>
    <row r="129" spans="1:20" ht="15.75" thickBot="1" x14ac:dyDescent="0.3">
      <c r="A129" s="96" t="s">
        <v>34</v>
      </c>
      <c r="B129" s="263">
        <v>30</v>
      </c>
      <c r="C129" s="145" t="e">
        <f>'UBS Jardim Japão'!#REF!</f>
        <v>#REF!</v>
      </c>
      <c r="D129" s="292" t="e">
        <f t="shared" si="178"/>
        <v>#REF!</v>
      </c>
      <c r="E129" s="484" t="e">
        <f>'UBS Jardim Japão'!#REF!</f>
        <v>#REF!</v>
      </c>
      <c r="F129" s="304" t="e">
        <f t="shared" si="179"/>
        <v>#REF!</v>
      </c>
      <c r="G129" s="484" t="e">
        <f>'UBS Jardim Japão'!#REF!</f>
        <v>#REF!</v>
      </c>
      <c r="H129" s="304" t="e">
        <f t="shared" si="180"/>
        <v>#REF!</v>
      </c>
      <c r="I129" s="484" t="e">
        <f>'UBS Jardim Japão'!#REF!</f>
        <v>#REF!</v>
      </c>
      <c r="J129" s="304" t="e">
        <f t="shared" si="181"/>
        <v>#REF!</v>
      </c>
      <c r="K129" s="240" t="e">
        <f t="shared" si="182"/>
        <v>#REF!</v>
      </c>
      <c r="L129" s="317" t="e">
        <f t="shared" si="183"/>
        <v>#REF!</v>
      </c>
      <c r="M129" s="484" t="e">
        <f>'UBS Jardim Japão'!#REF!</f>
        <v>#REF!</v>
      </c>
      <c r="N129" s="304" t="e">
        <f t="shared" si="184"/>
        <v>#REF!</v>
      </c>
      <c r="O129" s="484" t="e">
        <f>'UBS Jardim Japão'!#REF!</f>
        <v>#REF!</v>
      </c>
      <c r="P129" s="304" t="e">
        <f t="shared" si="185"/>
        <v>#REF!</v>
      </c>
      <c r="Q129" s="484" t="e">
        <f>'UBS Jardim Japão'!#REF!</f>
        <v>#REF!</v>
      </c>
      <c r="R129" s="304" t="e">
        <f t="shared" si="186"/>
        <v>#REF!</v>
      </c>
      <c r="S129" s="240" t="e">
        <f t="shared" si="187"/>
        <v>#REF!</v>
      </c>
      <c r="T129" s="317" t="e">
        <f t="shared" si="188"/>
        <v>#REF!</v>
      </c>
    </row>
    <row r="130" spans="1:20" ht="15.75" thickBot="1" x14ac:dyDescent="0.3">
      <c r="A130" s="5" t="s">
        <v>7</v>
      </c>
      <c r="B130" s="279">
        <f>SUM(B120:B129)</f>
        <v>280</v>
      </c>
      <c r="C130" s="6" t="e">
        <f>SUM(C120:C129)</f>
        <v>#REF!</v>
      </c>
      <c r="D130" s="286" t="e">
        <f t="shared" ref="D130:T130" si="189">SUM(D120:D129)</f>
        <v>#REF!</v>
      </c>
      <c r="E130" s="485" t="e">
        <f t="shared" si="189"/>
        <v>#REF!</v>
      </c>
      <c r="F130" s="305" t="e">
        <f t="shared" si="189"/>
        <v>#REF!</v>
      </c>
      <c r="G130" s="485" t="e">
        <f t="shared" si="189"/>
        <v>#REF!</v>
      </c>
      <c r="H130" s="305" t="e">
        <f t="shared" si="189"/>
        <v>#REF!</v>
      </c>
      <c r="I130" s="485" t="e">
        <f t="shared" si="189"/>
        <v>#REF!</v>
      </c>
      <c r="J130" s="305" t="e">
        <f t="shared" si="189"/>
        <v>#REF!</v>
      </c>
      <c r="K130" s="71" t="e">
        <f t="shared" ref="K130:L130" si="190">SUM(K120:K129)</f>
        <v>#REF!</v>
      </c>
      <c r="L130" s="318" t="e">
        <f t="shared" si="190"/>
        <v>#REF!</v>
      </c>
      <c r="M130" s="485" t="e">
        <f t="shared" si="189"/>
        <v>#REF!</v>
      </c>
      <c r="N130" s="305" t="e">
        <f t="shared" si="189"/>
        <v>#REF!</v>
      </c>
      <c r="O130" s="485" t="e">
        <f t="shared" si="189"/>
        <v>#REF!</v>
      </c>
      <c r="P130" s="305" t="e">
        <f t="shared" si="189"/>
        <v>#REF!</v>
      </c>
      <c r="Q130" s="485" t="e">
        <f t="shared" si="189"/>
        <v>#REF!</v>
      </c>
      <c r="R130" s="305" t="e">
        <f t="shared" si="189"/>
        <v>#REF!</v>
      </c>
      <c r="S130" s="71" t="e">
        <f t="shared" si="189"/>
        <v>#REF!</v>
      </c>
      <c r="T130" s="318" t="e">
        <f t="shared" si="189"/>
        <v>#REF!</v>
      </c>
    </row>
    <row r="132" spans="1:20" ht="15.75" x14ac:dyDescent="0.25">
      <c r="A132" s="1000" t="s">
        <v>302</v>
      </c>
      <c r="B132" s="1001"/>
      <c r="C132" s="1001"/>
      <c r="D132" s="1001"/>
      <c r="E132" s="1001"/>
      <c r="F132" s="1001"/>
      <c r="G132" s="1001"/>
      <c r="H132" s="1001"/>
      <c r="I132" s="1001"/>
      <c r="J132" s="1001"/>
      <c r="K132" s="1001"/>
      <c r="L132" s="1001"/>
      <c r="M132" s="1001"/>
      <c r="N132" s="1001"/>
      <c r="O132" s="1001"/>
      <c r="P132" s="1001"/>
      <c r="Q132" s="1001"/>
      <c r="R132" s="1001"/>
      <c r="S132" s="1001"/>
      <c r="T132" s="1001"/>
    </row>
    <row r="133" spans="1:20" ht="36.75" thickBot="1" x14ac:dyDescent="0.3">
      <c r="A133" s="74" t="s">
        <v>14</v>
      </c>
      <c r="B133" s="260" t="str">
        <f t="shared" ref="B133:T133" si="191">B5</f>
        <v>Carga Horária</v>
      </c>
      <c r="C133" s="90" t="str">
        <f t="shared" si="191"/>
        <v>Equipe Mínima TA</v>
      </c>
      <c r="D133" s="288" t="str">
        <f t="shared" si="191"/>
        <v>Total Horas</v>
      </c>
      <c r="E133" s="502" t="str">
        <f t="shared" si="191"/>
        <v>MAR</v>
      </c>
      <c r="F133" s="330" t="str">
        <f t="shared" si="191"/>
        <v>Saldo Mar</v>
      </c>
      <c r="G133" s="502" t="str">
        <f t="shared" si="191"/>
        <v>ABR</v>
      </c>
      <c r="H133" s="330" t="str">
        <f t="shared" si="191"/>
        <v>Saldo Abr</v>
      </c>
      <c r="I133" s="502" t="str">
        <f t="shared" si="191"/>
        <v>MAI</v>
      </c>
      <c r="J133" s="330" t="str">
        <f t="shared" si="191"/>
        <v>Saldo Mai</v>
      </c>
      <c r="K133" s="237" t="str">
        <f t="shared" ref="K133:L133" si="192">K5</f>
        <v>3º Trimestre</v>
      </c>
      <c r="L133" s="328" t="str">
        <f t="shared" si="192"/>
        <v>Saldo Trim</v>
      </c>
      <c r="M133" s="502" t="str">
        <f t="shared" si="191"/>
        <v>JUN</v>
      </c>
      <c r="N133" s="330" t="str">
        <f t="shared" si="191"/>
        <v>Saldo Jun</v>
      </c>
      <c r="O133" s="482" t="str">
        <f t="shared" si="191"/>
        <v>JUL</v>
      </c>
      <c r="P133" s="330" t="str">
        <f t="shared" si="191"/>
        <v>Saldo Jul</v>
      </c>
      <c r="Q133" s="482" t="str">
        <f t="shared" si="191"/>
        <v>AGO</v>
      </c>
      <c r="R133" s="330" t="str">
        <f t="shared" si="191"/>
        <v>Saldo Ago</v>
      </c>
      <c r="S133" s="237" t="str">
        <f t="shared" si="191"/>
        <v>4º Trimestre</v>
      </c>
      <c r="T133" s="328" t="str">
        <f t="shared" si="191"/>
        <v>Saldo Trim</v>
      </c>
    </row>
    <row r="134" spans="1:20" ht="15.75" thickTop="1" x14ac:dyDescent="0.25">
      <c r="A134" s="8" t="s">
        <v>147</v>
      </c>
      <c r="B134" s="261">
        <v>40</v>
      </c>
      <c r="C134" s="76" t="e">
        <f>'EMAD na UBS JD JAPÃO'!#REF!</f>
        <v>#REF!</v>
      </c>
      <c r="D134" s="289" t="e">
        <f t="shared" ref="D134:D139" si="193">C134*B134</f>
        <v>#REF!</v>
      </c>
      <c r="E134" s="483" t="e">
        <f>'EMAD na UBS JD JAPÃO'!#REF!</f>
        <v>#REF!</v>
      </c>
      <c r="F134" s="302" t="e">
        <f>(E134*$B134)-$D134</f>
        <v>#REF!</v>
      </c>
      <c r="G134" s="483" t="e">
        <f>'EMAD na UBS JD JAPÃO'!#REF!</f>
        <v>#REF!</v>
      </c>
      <c r="H134" s="302" t="e">
        <f>(G134*$B134)-$D134</f>
        <v>#REF!</v>
      </c>
      <c r="I134" s="483" t="e">
        <f>'EMAD na UBS JD JAPÃO'!#REF!</f>
        <v>#REF!</v>
      </c>
      <c r="J134" s="302" t="e">
        <f>(I134*$B134)-$D134</f>
        <v>#REF!</v>
      </c>
      <c r="K134" s="227" t="e">
        <f t="shared" ref="K134:K135" si="194">SUM(E134,G134,I134)</f>
        <v>#REF!</v>
      </c>
      <c r="L134" s="315" t="e">
        <f t="shared" ref="L134:L135" si="195">(K134*$B134)-$D134*3</f>
        <v>#REF!</v>
      </c>
      <c r="M134" s="483" t="e">
        <f>'EMAD na UBS JD JAPÃO'!#REF!</f>
        <v>#REF!</v>
      </c>
      <c r="N134" s="302" t="e">
        <f>(M134*$B134)-$D134</f>
        <v>#REF!</v>
      </c>
      <c r="O134" s="483" t="e">
        <f>'EMAD na UBS JD JAPÃO'!#REF!</f>
        <v>#REF!</v>
      </c>
      <c r="P134" s="302" t="e">
        <f t="shared" ref="P134:P139" si="196">(O134*$B134)-$D134</f>
        <v>#REF!</v>
      </c>
      <c r="Q134" s="483" t="e">
        <f>'EMAD na UBS JD JAPÃO'!#REF!</f>
        <v>#REF!</v>
      </c>
      <c r="R134" s="302" t="e">
        <f t="shared" ref="R134:R139" si="197">(Q134*$B134)-$D134</f>
        <v>#REF!</v>
      </c>
      <c r="S134" s="227" t="e">
        <f t="shared" ref="S134:S139" si="198">SUM(M134,O134,Q134)</f>
        <v>#REF!</v>
      </c>
      <c r="T134" s="315" t="e">
        <f t="shared" ref="T134:T139" si="199">(S134*$B134)-$D134*3</f>
        <v>#REF!</v>
      </c>
    </row>
    <row r="135" spans="1:20" ht="15.75" thickBot="1" x14ac:dyDescent="0.3">
      <c r="A135" s="532" t="s">
        <v>172</v>
      </c>
      <c r="B135" s="533">
        <v>30</v>
      </c>
      <c r="C135" s="534" t="e">
        <f>'EMAD na UBS JD JAPÃO'!#REF!</f>
        <v>#REF!</v>
      </c>
      <c r="D135" s="535" t="e">
        <f t="shared" si="193"/>
        <v>#REF!</v>
      </c>
      <c r="E135" s="536" t="e">
        <f>'EMAD na UBS JD JAPÃO'!#REF!</f>
        <v>#REF!</v>
      </c>
      <c r="F135" s="537" t="e">
        <f t="shared" ref="F135:F139" si="200">(E135*$B135)-$D135</f>
        <v>#REF!</v>
      </c>
      <c r="G135" s="536" t="e">
        <f>'EMAD na UBS JD JAPÃO'!#REF!</f>
        <v>#REF!</v>
      </c>
      <c r="H135" s="537" t="e">
        <f t="shared" ref="H135:H139" si="201">(G135*$B135)-$D135</f>
        <v>#REF!</v>
      </c>
      <c r="I135" s="536" t="e">
        <f>'EMAD na UBS JD JAPÃO'!#REF!</f>
        <v>#REF!</v>
      </c>
      <c r="J135" s="537" t="e">
        <f t="shared" ref="J135:J139" si="202">(I135*$B135)-$D135</f>
        <v>#REF!</v>
      </c>
      <c r="K135" s="228" t="e">
        <f t="shared" si="194"/>
        <v>#REF!</v>
      </c>
      <c r="L135" s="538" t="e">
        <f t="shared" si="195"/>
        <v>#REF!</v>
      </c>
      <c r="M135" s="536" t="e">
        <f>'EMAD na UBS JD JAPÃO'!#REF!</f>
        <v>#REF!</v>
      </c>
      <c r="N135" s="537" t="e">
        <f t="shared" ref="N135:N139" si="203">(M135*$B135)-$D135</f>
        <v>#REF!</v>
      </c>
      <c r="O135" s="536" t="e">
        <f>'EMAD na UBS JD JAPÃO'!#REF!</f>
        <v>#REF!</v>
      </c>
      <c r="P135" s="537" t="e">
        <f t="shared" si="196"/>
        <v>#REF!</v>
      </c>
      <c r="Q135" s="536" t="e">
        <f>'EMAD na UBS JD JAPÃO'!#REF!</f>
        <v>#REF!</v>
      </c>
      <c r="R135" s="537" t="e">
        <f t="shared" si="197"/>
        <v>#REF!</v>
      </c>
      <c r="S135" s="228" t="e">
        <f t="shared" si="198"/>
        <v>#REF!</v>
      </c>
      <c r="T135" s="538" t="e">
        <f t="shared" si="199"/>
        <v>#REF!</v>
      </c>
    </row>
    <row r="136" spans="1:20" ht="15.75" thickBot="1" x14ac:dyDescent="0.3">
      <c r="A136" s="342" t="s">
        <v>351</v>
      </c>
      <c r="B136" s="342">
        <f>SUM(B134:B135)</f>
        <v>70</v>
      </c>
      <c r="C136" s="367" t="e">
        <f t="shared" ref="C136:T136" si="204">SUM(C134:C135)</f>
        <v>#REF!</v>
      </c>
      <c r="D136" s="368" t="e">
        <f t="shared" si="204"/>
        <v>#REF!</v>
      </c>
      <c r="E136" s="543" t="e">
        <f t="shared" si="204"/>
        <v>#REF!</v>
      </c>
      <c r="F136" s="344" t="e">
        <f t="shared" si="204"/>
        <v>#REF!</v>
      </c>
      <c r="G136" s="543" t="e">
        <f t="shared" si="204"/>
        <v>#REF!</v>
      </c>
      <c r="H136" s="344" t="e">
        <f t="shared" si="204"/>
        <v>#REF!</v>
      </c>
      <c r="I136" s="543" t="e">
        <f t="shared" si="204"/>
        <v>#REF!</v>
      </c>
      <c r="J136" s="344" t="e">
        <f t="shared" si="204"/>
        <v>#REF!</v>
      </c>
      <c r="K136" s="544" t="e">
        <f t="shared" ref="K136:L136" si="205">SUM(K134:K135)</f>
        <v>#REF!</v>
      </c>
      <c r="L136" s="346" t="e">
        <f t="shared" si="205"/>
        <v>#REF!</v>
      </c>
      <c r="M136" s="543" t="e">
        <f t="shared" si="204"/>
        <v>#REF!</v>
      </c>
      <c r="N136" s="344" t="e">
        <f t="shared" si="204"/>
        <v>#REF!</v>
      </c>
      <c r="O136" s="543" t="e">
        <f t="shared" si="204"/>
        <v>#REF!</v>
      </c>
      <c r="P136" s="344" t="e">
        <f t="shared" si="204"/>
        <v>#REF!</v>
      </c>
      <c r="Q136" s="543" t="e">
        <f t="shared" si="204"/>
        <v>#REF!</v>
      </c>
      <c r="R136" s="344" t="e">
        <f t="shared" si="204"/>
        <v>#REF!</v>
      </c>
      <c r="S136" s="544" t="e">
        <f t="shared" si="204"/>
        <v>#REF!</v>
      </c>
      <c r="T136" s="346" t="e">
        <f t="shared" si="204"/>
        <v>#REF!</v>
      </c>
    </row>
    <row r="137" spans="1:20" x14ac:dyDescent="0.25">
      <c r="A137" s="539" t="s">
        <v>148</v>
      </c>
      <c r="B137" s="540">
        <v>30</v>
      </c>
      <c r="C137" s="541" t="e">
        <f>'EMAD na UBS JD JAPÃO'!#REF!</f>
        <v>#REF!</v>
      </c>
      <c r="D137" s="542" t="e">
        <f t="shared" si="193"/>
        <v>#REF!</v>
      </c>
      <c r="E137" s="528" t="e">
        <f>'EMAD na UBS JD JAPÃO'!#REF!</f>
        <v>#REF!</v>
      </c>
      <c r="F137" s="529" t="e">
        <f t="shared" si="200"/>
        <v>#REF!</v>
      </c>
      <c r="G137" s="528" t="e">
        <f>'EMAD na UBS JD JAPÃO'!#REF!</f>
        <v>#REF!</v>
      </c>
      <c r="H137" s="529" t="e">
        <f t="shared" si="201"/>
        <v>#REF!</v>
      </c>
      <c r="I137" s="528" t="e">
        <f>'EMAD na UBS JD JAPÃO'!#REF!</f>
        <v>#REF!</v>
      </c>
      <c r="J137" s="529" t="e">
        <f t="shared" si="202"/>
        <v>#REF!</v>
      </c>
      <c r="K137" s="530" t="e">
        <f t="shared" ref="K137:K139" si="206">SUM(E137,G137,I137)</f>
        <v>#REF!</v>
      </c>
      <c r="L137" s="531" t="e">
        <f t="shared" ref="L137:L139" si="207">(K137*$B137)-$D137*3</f>
        <v>#REF!</v>
      </c>
      <c r="M137" s="528" t="e">
        <f>'EMAD na UBS JD JAPÃO'!#REF!</f>
        <v>#REF!</v>
      </c>
      <c r="N137" s="529" t="e">
        <f t="shared" si="203"/>
        <v>#REF!</v>
      </c>
      <c r="O137" s="528" t="e">
        <f>'EMAD na UBS JD JAPÃO'!#REF!</f>
        <v>#REF!</v>
      </c>
      <c r="P137" s="529" t="e">
        <f t="shared" si="196"/>
        <v>#REF!</v>
      </c>
      <c r="Q137" s="528" t="e">
        <f>'EMAD na UBS JD JAPÃO'!#REF!</f>
        <v>#REF!</v>
      </c>
      <c r="R137" s="529" t="e">
        <f t="shared" si="197"/>
        <v>#REF!</v>
      </c>
      <c r="S137" s="530" t="e">
        <f t="shared" si="198"/>
        <v>#REF!</v>
      </c>
      <c r="T137" s="531" t="e">
        <f t="shared" si="199"/>
        <v>#REF!</v>
      </c>
    </row>
    <row r="138" spans="1:20" x14ac:dyDescent="0.25">
      <c r="A138" s="8" t="s">
        <v>153</v>
      </c>
      <c r="B138" s="261">
        <v>20</v>
      </c>
      <c r="C138" s="78" t="e">
        <f>'EMAD na UBS JD JAPÃO'!#REF!</f>
        <v>#REF!</v>
      </c>
      <c r="D138" s="290" t="e">
        <f t="shared" si="193"/>
        <v>#REF!</v>
      </c>
      <c r="E138" s="95" t="e">
        <f>'EMAD na UBS JD JAPÃO'!#REF!</f>
        <v>#REF!</v>
      </c>
      <c r="F138" s="303" t="e">
        <f t="shared" si="200"/>
        <v>#REF!</v>
      </c>
      <c r="G138" s="95" t="e">
        <f>'EMAD na UBS JD JAPÃO'!#REF!</f>
        <v>#REF!</v>
      </c>
      <c r="H138" s="303" t="e">
        <f t="shared" si="201"/>
        <v>#REF!</v>
      </c>
      <c r="I138" s="95" t="e">
        <f>'EMAD na UBS JD JAPÃO'!#REF!</f>
        <v>#REF!</v>
      </c>
      <c r="J138" s="303" t="e">
        <f t="shared" si="202"/>
        <v>#REF!</v>
      </c>
      <c r="K138" s="239" t="e">
        <f t="shared" si="206"/>
        <v>#REF!</v>
      </c>
      <c r="L138" s="316" t="e">
        <f t="shared" si="207"/>
        <v>#REF!</v>
      </c>
      <c r="M138" s="95" t="e">
        <f>'EMAD na UBS JD JAPÃO'!#REF!</f>
        <v>#REF!</v>
      </c>
      <c r="N138" s="303" t="e">
        <f t="shared" si="203"/>
        <v>#REF!</v>
      </c>
      <c r="O138" s="95" t="e">
        <f>'EMAD na UBS JD JAPÃO'!#REF!</f>
        <v>#REF!</v>
      </c>
      <c r="P138" s="303" t="e">
        <f t="shared" si="196"/>
        <v>#REF!</v>
      </c>
      <c r="Q138" s="95" t="e">
        <f>'EMAD na UBS JD JAPÃO'!#REF!</f>
        <v>#REF!</v>
      </c>
      <c r="R138" s="303" t="e">
        <f t="shared" si="197"/>
        <v>#REF!</v>
      </c>
      <c r="S138" s="239" t="e">
        <f t="shared" si="198"/>
        <v>#REF!</v>
      </c>
      <c r="T138" s="316" t="e">
        <f t="shared" si="199"/>
        <v>#REF!</v>
      </c>
    </row>
    <row r="139" spans="1:20" ht="15.75" thickBot="1" x14ac:dyDescent="0.3">
      <c r="A139" s="96" t="s">
        <v>149</v>
      </c>
      <c r="B139" s="263">
        <v>30</v>
      </c>
      <c r="C139" s="80" t="e">
        <f>'EMAD na UBS JD JAPÃO'!#REF!</f>
        <v>#REF!</v>
      </c>
      <c r="D139" s="285" t="e">
        <f t="shared" si="193"/>
        <v>#REF!</v>
      </c>
      <c r="E139" s="484" t="e">
        <f>'EMAD na UBS JD JAPÃO'!#REF!</f>
        <v>#REF!</v>
      </c>
      <c r="F139" s="304" t="e">
        <f t="shared" si="200"/>
        <v>#REF!</v>
      </c>
      <c r="G139" s="484" t="e">
        <f>'EMAD na UBS JD JAPÃO'!#REF!</f>
        <v>#REF!</v>
      </c>
      <c r="H139" s="304" t="e">
        <f t="shared" si="201"/>
        <v>#REF!</v>
      </c>
      <c r="I139" s="484" t="e">
        <f>'EMAD na UBS JD JAPÃO'!#REF!</f>
        <v>#REF!</v>
      </c>
      <c r="J139" s="304" t="e">
        <f t="shared" si="202"/>
        <v>#REF!</v>
      </c>
      <c r="K139" s="240" t="e">
        <f t="shared" si="206"/>
        <v>#REF!</v>
      </c>
      <c r="L139" s="317" t="e">
        <f t="shared" si="207"/>
        <v>#REF!</v>
      </c>
      <c r="M139" s="484" t="e">
        <f>'EMAD na UBS JD JAPÃO'!#REF!</f>
        <v>#REF!</v>
      </c>
      <c r="N139" s="304" t="e">
        <f t="shared" si="203"/>
        <v>#REF!</v>
      </c>
      <c r="O139" s="484" t="e">
        <f>'EMAD na UBS JD JAPÃO'!#REF!</f>
        <v>#REF!</v>
      </c>
      <c r="P139" s="304" t="e">
        <f t="shared" si="196"/>
        <v>#REF!</v>
      </c>
      <c r="Q139" s="484" t="e">
        <f>'EMAD na UBS JD JAPÃO'!#REF!</f>
        <v>#REF!</v>
      </c>
      <c r="R139" s="304" t="e">
        <f t="shared" si="197"/>
        <v>#REF!</v>
      </c>
      <c r="S139" s="240" t="e">
        <f t="shared" si="198"/>
        <v>#REF!</v>
      </c>
      <c r="T139" s="317" t="e">
        <f t="shared" si="199"/>
        <v>#REF!</v>
      </c>
    </row>
    <row r="140" spans="1:20" ht="15.75" thickBot="1" x14ac:dyDescent="0.3">
      <c r="A140" s="5" t="s">
        <v>7</v>
      </c>
      <c r="B140" s="279">
        <f>SUM(B134:B139)</f>
        <v>220</v>
      </c>
      <c r="C140" s="6" t="e">
        <f>SUM(C134:C139)</f>
        <v>#REF!</v>
      </c>
      <c r="D140" s="286" t="e">
        <f t="shared" ref="D140:T140" si="208">SUM(D134:D139)</f>
        <v>#REF!</v>
      </c>
      <c r="E140" s="485" t="e">
        <f t="shared" si="208"/>
        <v>#REF!</v>
      </c>
      <c r="F140" s="305" t="e">
        <f>SUM(F134:F135,F137:F139)</f>
        <v>#REF!</v>
      </c>
      <c r="G140" s="485" t="e">
        <f t="shared" si="208"/>
        <v>#REF!</v>
      </c>
      <c r="H140" s="305" t="e">
        <f>SUM(H134:H135,H137:H139)</f>
        <v>#REF!</v>
      </c>
      <c r="I140" s="485" t="e">
        <f t="shared" si="208"/>
        <v>#REF!</v>
      </c>
      <c r="J140" s="305" t="e">
        <f>SUM(J134:J135,J137:J139)</f>
        <v>#REF!</v>
      </c>
      <c r="K140" s="71" t="e">
        <f t="shared" ref="K140:L140" si="209">SUM(K134:K139)</f>
        <v>#REF!</v>
      </c>
      <c r="L140" s="318" t="e">
        <f t="shared" si="209"/>
        <v>#REF!</v>
      </c>
      <c r="M140" s="485" t="e">
        <f t="shared" si="208"/>
        <v>#REF!</v>
      </c>
      <c r="N140" s="305" t="e">
        <f>SUM(N134:N135,N137:N139)</f>
        <v>#REF!</v>
      </c>
      <c r="O140" s="485" t="e">
        <f t="shared" si="208"/>
        <v>#REF!</v>
      </c>
      <c r="P140" s="305" t="e">
        <f>SUM(P134:P135,P137:P139)</f>
        <v>#REF!</v>
      </c>
      <c r="Q140" s="485" t="e">
        <f t="shared" si="208"/>
        <v>#REF!</v>
      </c>
      <c r="R140" s="305" t="e">
        <f>SUM(R134:R135,R137:R139)</f>
        <v>#REF!</v>
      </c>
      <c r="S140" s="71" t="e">
        <f t="shared" si="208"/>
        <v>#REF!</v>
      </c>
      <c r="T140" s="318" t="e">
        <f t="shared" si="208"/>
        <v>#REF!</v>
      </c>
    </row>
    <row r="142" spans="1:20" ht="15.75" x14ac:dyDescent="0.25">
      <c r="A142" s="1000" t="s">
        <v>277</v>
      </c>
      <c r="B142" s="1001"/>
      <c r="C142" s="1001"/>
      <c r="D142" s="1001"/>
      <c r="E142" s="1001"/>
      <c r="F142" s="1001"/>
      <c r="G142" s="1001"/>
      <c r="H142" s="1001"/>
      <c r="I142" s="1001"/>
      <c r="J142" s="1001"/>
      <c r="K142" s="1001"/>
      <c r="L142" s="1001"/>
      <c r="M142" s="1001"/>
      <c r="N142" s="1001"/>
      <c r="O142" s="1001"/>
      <c r="P142" s="1001"/>
      <c r="Q142" s="1001"/>
      <c r="R142" s="1001"/>
      <c r="S142" s="1001"/>
      <c r="T142" s="1001"/>
    </row>
    <row r="143" spans="1:20" ht="36.75" thickBot="1" x14ac:dyDescent="0.3">
      <c r="A143" s="74" t="s">
        <v>14</v>
      </c>
      <c r="B143" s="260" t="str">
        <f t="shared" ref="B143:T143" si="210">B5</f>
        <v>Carga Horária</v>
      </c>
      <c r="C143" s="90" t="str">
        <f t="shared" si="210"/>
        <v>Equipe Mínima TA</v>
      </c>
      <c r="D143" s="288" t="str">
        <f t="shared" si="210"/>
        <v>Total Horas</v>
      </c>
      <c r="E143" s="502" t="str">
        <f t="shared" si="210"/>
        <v>MAR</v>
      </c>
      <c r="F143" s="330" t="str">
        <f t="shared" si="210"/>
        <v>Saldo Mar</v>
      </c>
      <c r="G143" s="502" t="str">
        <f t="shared" si="210"/>
        <v>ABR</v>
      </c>
      <c r="H143" s="330" t="str">
        <f t="shared" si="210"/>
        <v>Saldo Abr</v>
      </c>
      <c r="I143" s="502" t="str">
        <f t="shared" si="210"/>
        <v>MAI</v>
      </c>
      <c r="J143" s="330" t="str">
        <f t="shared" si="210"/>
        <v>Saldo Mai</v>
      </c>
      <c r="K143" s="237" t="str">
        <f t="shared" ref="K143:L143" si="211">K5</f>
        <v>3º Trimestre</v>
      </c>
      <c r="L143" s="328" t="str">
        <f t="shared" si="211"/>
        <v>Saldo Trim</v>
      </c>
      <c r="M143" s="502" t="str">
        <f t="shared" si="210"/>
        <v>JUN</v>
      </c>
      <c r="N143" s="330" t="str">
        <f t="shared" si="210"/>
        <v>Saldo Jun</v>
      </c>
      <c r="O143" s="482" t="str">
        <f t="shared" si="210"/>
        <v>JUL</v>
      </c>
      <c r="P143" s="330" t="str">
        <f t="shared" si="210"/>
        <v>Saldo Jul</v>
      </c>
      <c r="Q143" s="482" t="str">
        <f t="shared" si="210"/>
        <v>AGO</v>
      </c>
      <c r="R143" s="330" t="str">
        <f t="shared" si="210"/>
        <v>Saldo Ago</v>
      </c>
      <c r="S143" s="237" t="str">
        <f t="shared" si="210"/>
        <v>4º Trimestre</v>
      </c>
      <c r="T143" s="328" t="str">
        <f t="shared" si="210"/>
        <v>Saldo Trim</v>
      </c>
    </row>
    <row r="144" spans="1:20" ht="15.75" thickTop="1" x14ac:dyDescent="0.25">
      <c r="A144" s="77" t="s">
        <v>33</v>
      </c>
      <c r="B144" s="261">
        <v>20</v>
      </c>
      <c r="C144" s="9" t="e">
        <f>'UBS Vila Ede'!#REF!</f>
        <v>#REF!</v>
      </c>
      <c r="D144" s="282" t="e">
        <f t="shared" ref="D144:D151" si="212">C144*B144</f>
        <v>#REF!</v>
      </c>
      <c r="E144" s="483" t="e">
        <f>'UBS Vila Ede'!#REF!</f>
        <v>#REF!</v>
      </c>
      <c r="F144" s="302" t="e">
        <f t="shared" ref="F144:F151" si="213">(E144*$B144)-$D144</f>
        <v>#REF!</v>
      </c>
      <c r="G144" s="483" t="e">
        <f>'UBS Vila Ede'!#REF!</f>
        <v>#REF!</v>
      </c>
      <c r="H144" s="302" t="e">
        <f t="shared" ref="H144:H151" si="214">(G144*$B144)-$D144</f>
        <v>#REF!</v>
      </c>
      <c r="I144" s="483" t="e">
        <f>'UBS Vila Ede'!#REF!</f>
        <v>#REF!</v>
      </c>
      <c r="J144" s="302" t="e">
        <f t="shared" ref="J144:J151" si="215">(I144*$B144)-$D144</f>
        <v>#REF!</v>
      </c>
      <c r="K144" s="227" t="e">
        <f t="shared" ref="K144:K151" si="216">SUM(E144,G144,I144)</f>
        <v>#REF!</v>
      </c>
      <c r="L144" s="315" t="e">
        <f t="shared" ref="L144:L151" si="217">(K144*$B144)-$D144*3</f>
        <v>#REF!</v>
      </c>
      <c r="M144" s="483" t="e">
        <f>'UBS Vila Ede'!#REF!</f>
        <v>#REF!</v>
      </c>
      <c r="N144" s="302" t="e">
        <f t="shared" ref="N144:N151" si="218">(M144*$B144)-$D144</f>
        <v>#REF!</v>
      </c>
      <c r="O144" s="483" t="e">
        <f>'UBS Vila Ede'!#REF!</f>
        <v>#REF!</v>
      </c>
      <c r="P144" s="302" t="e">
        <f t="shared" ref="P144:P151" si="219">(O144*$B144)-$D144</f>
        <v>#REF!</v>
      </c>
      <c r="Q144" s="483" t="e">
        <f>'UBS Vila Ede'!#REF!</f>
        <v>#REF!</v>
      </c>
      <c r="R144" s="302" t="e">
        <f t="shared" ref="R144:R151" si="220">(Q144*$B144)-$D144</f>
        <v>#REF!</v>
      </c>
      <c r="S144" s="227" t="e">
        <f t="shared" ref="S144:S151" si="221">SUM(M144,O144,Q144)</f>
        <v>#REF!</v>
      </c>
      <c r="T144" s="315" t="e">
        <f t="shared" ref="T144:T151" si="222">(S144*$B144)-$D144*3</f>
        <v>#REF!</v>
      </c>
    </row>
    <row r="145" spans="1:20" x14ac:dyDescent="0.25">
      <c r="A145" s="77" t="s">
        <v>20</v>
      </c>
      <c r="B145" s="262">
        <v>20</v>
      </c>
      <c r="C145" s="73" t="e">
        <f>'UBS Vila Ede'!#REF!</f>
        <v>#REF!</v>
      </c>
      <c r="D145" s="283" t="e">
        <f t="shared" si="212"/>
        <v>#REF!</v>
      </c>
      <c r="E145" s="95" t="e">
        <f>'UBS Vila Ede'!#REF!</f>
        <v>#REF!</v>
      </c>
      <c r="F145" s="303" t="e">
        <f t="shared" si="213"/>
        <v>#REF!</v>
      </c>
      <c r="G145" s="95" t="e">
        <f>'UBS Vila Ede'!#REF!</f>
        <v>#REF!</v>
      </c>
      <c r="H145" s="303" t="e">
        <f t="shared" si="214"/>
        <v>#REF!</v>
      </c>
      <c r="I145" s="95" t="e">
        <f>'UBS Vila Ede'!#REF!</f>
        <v>#REF!</v>
      </c>
      <c r="J145" s="303" t="e">
        <f t="shared" si="215"/>
        <v>#REF!</v>
      </c>
      <c r="K145" s="239" t="e">
        <f t="shared" si="216"/>
        <v>#REF!</v>
      </c>
      <c r="L145" s="316" t="e">
        <f t="shared" si="217"/>
        <v>#REF!</v>
      </c>
      <c r="M145" s="95" t="e">
        <f>'UBS Vila Ede'!#REF!</f>
        <v>#REF!</v>
      </c>
      <c r="N145" s="303" t="e">
        <f t="shared" si="218"/>
        <v>#REF!</v>
      </c>
      <c r="O145" s="95" t="e">
        <f>'UBS Vila Ede'!#REF!</f>
        <v>#REF!</v>
      </c>
      <c r="P145" s="303" t="e">
        <f t="shared" si="219"/>
        <v>#REF!</v>
      </c>
      <c r="Q145" s="95" t="e">
        <f>'UBS Vila Ede'!#REF!</f>
        <v>#REF!</v>
      </c>
      <c r="R145" s="303" t="e">
        <f t="shared" si="220"/>
        <v>#REF!</v>
      </c>
      <c r="S145" s="239" t="e">
        <f t="shared" si="221"/>
        <v>#REF!</v>
      </c>
      <c r="T145" s="316" t="e">
        <f t="shared" si="222"/>
        <v>#REF!</v>
      </c>
    </row>
    <row r="146" spans="1:20" x14ac:dyDescent="0.25">
      <c r="A146" s="77" t="s">
        <v>43</v>
      </c>
      <c r="B146" s="262">
        <v>20</v>
      </c>
      <c r="C146" s="73" t="e">
        <f>'UBS Vila Ede'!#REF!</f>
        <v>#REF!</v>
      </c>
      <c r="D146" s="283" t="e">
        <f t="shared" si="212"/>
        <v>#REF!</v>
      </c>
      <c r="E146" s="95" t="e">
        <f>'UBS Vila Ede'!#REF!</f>
        <v>#REF!</v>
      </c>
      <c r="F146" s="303" t="e">
        <f t="shared" si="213"/>
        <v>#REF!</v>
      </c>
      <c r="G146" s="95" t="e">
        <f>'UBS Vila Ede'!#REF!</f>
        <v>#REF!</v>
      </c>
      <c r="H146" s="303" t="e">
        <f t="shared" si="214"/>
        <v>#REF!</v>
      </c>
      <c r="I146" s="95" t="e">
        <f>'UBS Vila Ede'!#REF!</f>
        <v>#REF!</v>
      </c>
      <c r="J146" s="303" t="e">
        <f t="shared" si="215"/>
        <v>#REF!</v>
      </c>
      <c r="K146" s="239" t="e">
        <f t="shared" si="216"/>
        <v>#REF!</v>
      </c>
      <c r="L146" s="316" t="e">
        <f t="shared" si="217"/>
        <v>#REF!</v>
      </c>
      <c r="M146" s="95" t="e">
        <f>'UBS Vila Ede'!#REF!</f>
        <v>#REF!</v>
      </c>
      <c r="N146" s="303" t="e">
        <f t="shared" si="218"/>
        <v>#REF!</v>
      </c>
      <c r="O146" s="95" t="e">
        <f>'UBS Vila Ede'!#REF!</f>
        <v>#REF!</v>
      </c>
      <c r="P146" s="303" t="e">
        <f t="shared" si="219"/>
        <v>#REF!</v>
      </c>
      <c r="Q146" s="95" t="e">
        <f>'UBS Vila Ede'!#REF!</f>
        <v>#REF!</v>
      </c>
      <c r="R146" s="303" t="e">
        <f t="shared" si="220"/>
        <v>#REF!</v>
      </c>
      <c r="S146" s="239" t="e">
        <f t="shared" si="221"/>
        <v>#REF!</v>
      </c>
      <c r="T146" s="316" t="e">
        <f t="shared" si="222"/>
        <v>#REF!</v>
      </c>
    </row>
    <row r="147" spans="1:20" x14ac:dyDescent="0.25">
      <c r="A147" s="77" t="s">
        <v>23</v>
      </c>
      <c r="B147" s="262">
        <v>20</v>
      </c>
      <c r="C147" s="73" t="e">
        <f>'UBS Vila Ede'!#REF!</f>
        <v>#REF!</v>
      </c>
      <c r="D147" s="283" t="e">
        <f t="shared" si="212"/>
        <v>#REF!</v>
      </c>
      <c r="E147" s="95" t="e">
        <f>'UBS Vila Ede'!#REF!</f>
        <v>#REF!</v>
      </c>
      <c r="F147" s="303" t="e">
        <f t="shared" si="213"/>
        <v>#REF!</v>
      </c>
      <c r="G147" s="95" t="e">
        <f>'UBS Vila Ede'!#REF!</f>
        <v>#REF!</v>
      </c>
      <c r="H147" s="303" t="e">
        <f t="shared" si="214"/>
        <v>#REF!</v>
      </c>
      <c r="I147" s="95" t="e">
        <f>'UBS Vila Ede'!#REF!</f>
        <v>#REF!</v>
      </c>
      <c r="J147" s="303" t="e">
        <f t="shared" si="215"/>
        <v>#REF!</v>
      </c>
      <c r="K147" s="239" t="e">
        <f t="shared" si="216"/>
        <v>#REF!</v>
      </c>
      <c r="L147" s="316" t="e">
        <f t="shared" si="217"/>
        <v>#REF!</v>
      </c>
      <c r="M147" s="95" t="e">
        <f>'UBS Vila Ede'!#REF!</f>
        <v>#REF!</v>
      </c>
      <c r="N147" s="303" t="e">
        <f t="shared" si="218"/>
        <v>#REF!</v>
      </c>
      <c r="O147" s="95" t="e">
        <f>'UBS Vila Ede'!#REF!</f>
        <v>#REF!</v>
      </c>
      <c r="P147" s="303" t="e">
        <f t="shared" si="219"/>
        <v>#REF!</v>
      </c>
      <c r="Q147" s="95" t="e">
        <f>'UBS Vila Ede'!#REF!</f>
        <v>#REF!</v>
      </c>
      <c r="R147" s="303" t="e">
        <f t="shared" si="220"/>
        <v>#REF!</v>
      </c>
      <c r="S147" s="239" t="e">
        <f t="shared" si="221"/>
        <v>#REF!</v>
      </c>
      <c r="T147" s="316" t="e">
        <f t="shared" si="222"/>
        <v>#REF!</v>
      </c>
    </row>
    <row r="148" spans="1:20" x14ac:dyDescent="0.25">
      <c r="A148" s="77" t="s">
        <v>24</v>
      </c>
      <c r="B148" s="262">
        <v>30</v>
      </c>
      <c r="C148" s="73" t="e">
        <f>'UBS Vila Ede'!#REF!</f>
        <v>#REF!</v>
      </c>
      <c r="D148" s="283" t="e">
        <f t="shared" si="212"/>
        <v>#REF!</v>
      </c>
      <c r="E148" s="95" t="e">
        <f>'UBS Vila Ede'!#REF!</f>
        <v>#REF!</v>
      </c>
      <c r="F148" s="303" t="e">
        <f t="shared" si="213"/>
        <v>#REF!</v>
      </c>
      <c r="G148" s="95" t="e">
        <f>'UBS Vila Ede'!#REF!</f>
        <v>#REF!</v>
      </c>
      <c r="H148" s="303" t="e">
        <f t="shared" si="214"/>
        <v>#REF!</v>
      </c>
      <c r="I148" s="95" t="e">
        <f>'UBS Vila Ede'!#REF!</f>
        <v>#REF!</v>
      </c>
      <c r="J148" s="303" t="e">
        <f t="shared" si="215"/>
        <v>#REF!</v>
      </c>
      <c r="K148" s="239" t="e">
        <f t="shared" si="216"/>
        <v>#REF!</v>
      </c>
      <c r="L148" s="316" t="e">
        <f t="shared" si="217"/>
        <v>#REF!</v>
      </c>
      <c r="M148" s="95" t="e">
        <f>'UBS Vila Ede'!#REF!</f>
        <v>#REF!</v>
      </c>
      <c r="N148" s="303" t="e">
        <f t="shared" si="218"/>
        <v>#REF!</v>
      </c>
      <c r="O148" s="95" t="e">
        <f>'UBS Vila Ede'!#REF!</f>
        <v>#REF!</v>
      </c>
      <c r="P148" s="303" t="e">
        <f t="shared" si="219"/>
        <v>#REF!</v>
      </c>
      <c r="Q148" s="95" t="e">
        <f>'UBS Vila Ede'!#REF!</f>
        <v>#REF!</v>
      </c>
      <c r="R148" s="303" t="e">
        <f t="shared" si="220"/>
        <v>#REF!</v>
      </c>
      <c r="S148" s="239" t="e">
        <f t="shared" si="221"/>
        <v>#REF!</v>
      </c>
      <c r="T148" s="316" t="e">
        <f t="shared" si="222"/>
        <v>#REF!</v>
      </c>
    </row>
    <row r="149" spans="1:20" x14ac:dyDescent="0.25">
      <c r="A149" s="77" t="s">
        <v>25</v>
      </c>
      <c r="B149" s="262">
        <v>30</v>
      </c>
      <c r="C149" s="73" t="e">
        <f>'UBS Vila Ede'!#REF!</f>
        <v>#REF!</v>
      </c>
      <c r="D149" s="283" t="e">
        <f t="shared" si="212"/>
        <v>#REF!</v>
      </c>
      <c r="E149" s="95" t="e">
        <f>'UBS Vila Ede'!#REF!</f>
        <v>#REF!</v>
      </c>
      <c r="F149" s="303" t="e">
        <f t="shared" si="213"/>
        <v>#REF!</v>
      </c>
      <c r="G149" s="95" t="e">
        <f>'UBS Vila Ede'!#REF!</f>
        <v>#REF!</v>
      </c>
      <c r="H149" s="303" t="e">
        <f t="shared" si="214"/>
        <v>#REF!</v>
      </c>
      <c r="I149" s="95" t="e">
        <f>'UBS Vila Ede'!#REF!</f>
        <v>#REF!</v>
      </c>
      <c r="J149" s="303" t="e">
        <f t="shared" si="215"/>
        <v>#REF!</v>
      </c>
      <c r="K149" s="239" t="e">
        <f t="shared" si="216"/>
        <v>#REF!</v>
      </c>
      <c r="L149" s="316" t="e">
        <f t="shared" si="217"/>
        <v>#REF!</v>
      </c>
      <c r="M149" s="95" t="e">
        <f>'UBS Vila Ede'!#REF!</f>
        <v>#REF!</v>
      </c>
      <c r="N149" s="303" t="e">
        <f t="shared" si="218"/>
        <v>#REF!</v>
      </c>
      <c r="O149" s="95" t="e">
        <f>'UBS Vila Ede'!#REF!</f>
        <v>#REF!</v>
      </c>
      <c r="P149" s="303" t="e">
        <f t="shared" si="219"/>
        <v>#REF!</v>
      </c>
      <c r="Q149" s="95" t="e">
        <f>'UBS Vila Ede'!#REF!</f>
        <v>#REF!</v>
      </c>
      <c r="R149" s="303" t="e">
        <f t="shared" si="220"/>
        <v>#REF!</v>
      </c>
      <c r="S149" s="239" t="e">
        <f t="shared" si="221"/>
        <v>#REF!</v>
      </c>
      <c r="T149" s="316" t="e">
        <f t="shared" si="222"/>
        <v>#REF!</v>
      </c>
    </row>
    <row r="150" spans="1:20" x14ac:dyDescent="0.25">
      <c r="A150" s="77" t="s">
        <v>26</v>
      </c>
      <c r="B150" s="262">
        <v>40</v>
      </c>
      <c r="C150" s="73" t="e">
        <f>'UBS Vila Ede'!#REF!</f>
        <v>#REF!</v>
      </c>
      <c r="D150" s="283" t="e">
        <f t="shared" si="212"/>
        <v>#REF!</v>
      </c>
      <c r="E150" s="95" t="e">
        <f>'UBS Vila Ede'!#REF!</f>
        <v>#REF!</v>
      </c>
      <c r="F150" s="303" t="e">
        <f t="shared" si="213"/>
        <v>#REF!</v>
      </c>
      <c r="G150" s="95" t="e">
        <f>'UBS Vila Ede'!#REF!</f>
        <v>#REF!</v>
      </c>
      <c r="H150" s="303" t="e">
        <f t="shared" si="214"/>
        <v>#REF!</v>
      </c>
      <c r="I150" s="95" t="e">
        <f>'UBS Vila Ede'!#REF!</f>
        <v>#REF!</v>
      </c>
      <c r="J150" s="303" t="e">
        <f t="shared" si="215"/>
        <v>#REF!</v>
      </c>
      <c r="K150" s="239" t="e">
        <f t="shared" si="216"/>
        <v>#REF!</v>
      </c>
      <c r="L150" s="316" t="e">
        <f t="shared" si="217"/>
        <v>#REF!</v>
      </c>
      <c r="M150" s="95" t="e">
        <f>'UBS Vila Ede'!#REF!</f>
        <v>#REF!</v>
      </c>
      <c r="N150" s="303" t="e">
        <f t="shared" si="218"/>
        <v>#REF!</v>
      </c>
      <c r="O150" s="95" t="e">
        <f>'UBS Vila Ede'!#REF!</f>
        <v>#REF!</v>
      </c>
      <c r="P150" s="303" t="e">
        <f t="shared" si="219"/>
        <v>#REF!</v>
      </c>
      <c r="Q150" s="95" t="e">
        <f>'UBS Vila Ede'!#REF!</f>
        <v>#REF!</v>
      </c>
      <c r="R150" s="303" t="e">
        <f t="shared" si="220"/>
        <v>#REF!</v>
      </c>
      <c r="S150" s="239" t="e">
        <f t="shared" si="221"/>
        <v>#REF!</v>
      </c>
      <c r="T150" s="316" t="e">
        <f t="shared" si="222"/>
        <v>#REF!</v>
      </c>
    </row>
    <row r="151" spans="1:20" ht="15.75" thickBot="1" x14ac:dyDescent="0.3">
      <c r="A151" s="365" t="s">
        <v>189</v>
      </c>
      <c r="B151" s="270">
        <v>40</v>
      </c>
      <c r="C151" s="56" t="e">
        <f>'UBS Vila Ede'!#REF!</f>
        <v>#REF!</v>
      </c>
      <c r="D151" s="296" t="e">
        <f t="shared" si="212"/>
        <v>#REF!</v>
      </c>
      <c r="E151" s="487" t="e">
        <f>'UBS Vila Ede'!#REF!</f>
        <v>#REF!</v>
      </c>
      <c r="F151" s="311" t="e">
        <f t="shared" si="213"/>
        <v>#REF!</v>
      </c>
      <c r="G151" s="487" t="e">
        <f>'UBS Vila Ede'!#REF!</f>
        <v>#REF!</v>
      </c>
      <c r="H151" s="311" t="e">
        <f t="shared" si="214"/>
        <v>#REF!</v>
      </c>
      <c r="I151" s="487" t="e">
        <f>'UBS Vila Ede'!#REF!</f>
        <v>#REF!</v>
      </c>
      <c r="J151" s="311" t="e">
        <f t="shared" si="215"/>
        <v>#REF!</v>
      </c>
      <c r="K151" s="247" t="e">
        <f t="shared" si="216"/>
        <v>#REF!</v>
      </c>
      <c r="L151" s="324" t="e">
        <f t="shared" si="217"/>
        <v>#REF!</v>
      </c>
      <c r="M151" s="487" t="e">
        <f>'UBS Vila Ede'!#REF!</f>
        <v>#REF!</v>
      </c>
      <c r="N151" s="311" t="e">
        <f t="shared" si="218"/>
        <v>#REF!</v>
      </c>
      <c r="O151" s="487" t="e">
        <f>'UBS Vila Ede'!#REF!</f>
        <v>#REF!</v>
      </c>
      <c r="P151" s="311" t="e">
        <f t="shared" si="219"/>
        <v>#REF!</v>
      </c>
      <c r="Q151" s="487" t="e">
        <f>'UBS Vila Ede'!#REF!</f>
        <v>#REF!</v>
      </c>
      <c r="R151" s="311" t="e">
        <f t="shared" si="220"/>
        <v>#REF!</v>
      </c>
      <c r="S151" s="247" t="e">
        <f t="shared" si="221"/>
        <v>#REF!</v>
      </c>
      <c r="T151" s="324" t="e">
        <f t="shared" si="222"/>
        <v>#REF!</v>
      </c>
    </row>
    <row r="152" spans="1:20" ht="15.75" thickBot="1" x14ac:dyDescent="0.3">
      <c r="A152" s="355" t="s">
        <v>7</v>
      </c>
      <c r="B152" s="348">
        <f>SUM(B144:B151)</f>
        <v>220</v>
      </c>
      <c r="C152" s="349" t="e">
        <f>SUM(C144:C151)</f>
        <v>#REF!</v>
      </c>
      <c r="D152" s="350" t="e">
        <f t="shared" ref="D152:T152" si="223">SUM(D144:D151)</f>
        <v>#REF!</v>
      </c>
      <c r="E152" s="492" t="e">
        <f t="shared" si="223"/>
        <v>#REF!</v>
      </c>
      <c r="F152" s="352" t="e">
        <f t="shared" si="223"/>
        <v>#REF!</v>
      </c>
      <c r="G152" s="492" t="e">
        <f t="shared" si="223"/>
        <v>#REF!</v>
      </c>
      <c r="H152" s="352" t="e">
        <f t="shared" si="223"/>
        <v>#REF!</v>
      </c>
      <c r="I152" s="492" t="e">
        <f t="shared" si="223"/>
        <v>#REF!</v>
      </c>
      <c r="J152" s="352" t="e">
        <f t="shared" si="223"/>
        <v>#REF!</v>
      </c>
      <c r="K152" s="353" t="e">
        <f t="shared" ref="K152:L152" si="224">SUM(K144:K151)</f>
        <v>#REF!</v>
      </c>
      <c r="L152" s="354" t="e">
        <f t="shared" si="224"/>
        <v>#REF!</v>
      </c>
      <c r="M152" s="492" t="e">
        <f t="shared" si="223"/>
        <v>#REF!</v>
      </c>
      <c r="N152" s="352" t="e">
        <f t="shared" si="223"/>
        <v>#REF!</v>
      </c>
      <c r="O152" s="492" t="e">
        <f t="shared" si="223"/>
        <v>#REF!</v>
      </c>
      <c r="P152" s="352" t="e">
        <f t="shared" si="223"/>
        <v>#REF!</v>
      </c>
      <c r="Q152" s="492" t="e">
        <f t="shared" si="223"/>
        <v>#REF!</v>
      </c>
      <c r="R152" s="352" t="e">
        <f t="shared" si="223"/>
        <v>#REF!</v>
      </c>
      <c r="S152" s="353" t="e">
        <f t="shared" si="223"/>
        <v>#REF!</v>
      </c>
      <c r="T152" s="354" t="e">
        <f t="shared" si="223"/>
        <v>#REF!</v>
      </c>
    </row>
    <row r="154" spans="1:20" ht="15.75" x14ac:dyDescent="0.25">
      <c r="A154" s="1000" t="s">
        <v>279</v>
      </c>
      <c r="B154" s="1001"/>
      <c r="C154" s="1001"/>
      <c r="D154" s="1001"/>
      <c r="E154" s="1001"/>
      <c r="F154" s="1001"/>
      <c r="G154" s="1001"/>
      <c r="H154" s="1001"/>
      <c r="I154" s="1001"/>
      <c r="J154" s="1001"/>
      <c r="K154" s="1001"/>
      <c r="L154" s="1001"/>
      <c r="M154" s="1001"/>
      <c r="N154" s="1001"/>
      <c r="O154" s="1001"/>
      <c r="P154" s="1001"/>
      <c r="Q154" s="1001"/>
      <c r="R154" s="1001"/>
      <c r="S154" s="1001"/>
      <c r="T154" s="1001"/>
    </row>
    <row r="155" spans="1:20" ht="36.75" thickBot="1" x14ac:dyDescent="0.3">
      <c r="A155" s="74" t="s">
        <v>14</v>
      </c>
      <c r="B155" s="260" t="str">
        <f t="shared" ref="B155:T155" si="225">B5</f>
        <v>Carga Horária</v>
      </c>
      <c r="C155" s="90" t="str">
        <f t="shared" si="225"/>
        <v>Equipe Mínima TA</v>
      </c>
      <c r="D155" s="288" t="str">
        <f t="shared" si="225"/>
        <v>Total Horas</v>
      </c>
      <c r="E155" s="502" t="str">
        <f t="shared" si="225"/>
        <v>MAR</v>
      </c>
      <c r="F155" s="330" t="str">
        <f t="shared" si="225"/>
        <v>Saldo Mar</v>
      </c>
      <c r="G155" s="502" t="str">
        <f t="shared" si="225"/>
        <v>ABR</v>
      </c>
      <c r="H155" s="330" t="str">
        <f t="shared" si="225"/>
        <v>Saldo Abr</v>
      </c>
      <c r="I155" s="502" t="str">
        <f t="shared" si="225"/>
        <v>MAI</v>
      </c>
      <c r="J155" s="330" t="str">
        <f t="shared" si="225"/>
        <v>Saldo Mai</v>
      </c>
      <c r="K155" s="237" t="str">
        <f t="shared" ref="K155:L155" si="226">K5</f>
        <v>3º Trimestre</v>
      </c>
      <c r="L155" s="328" t="str">
        <f t="shared" si="226"/>
        <v>Saldo Trim</v>
      </c>
      <c r="M155" s="502" t="str">
        <f t="shared" si="225"/>
        <v>JUN</v>
      </c>
      <c r="N155" s="330" t="str">
        <f t="shared" si="225"/>
        <v>Saldo Jun</v>
      </c>
      <c r="O155" s="482" t="str">
        <f t="shared" si="225"/>
        <v>JUL</v>
      </c>
      <c r="P155" s="330" t="str">
        <f t="shared" si="225"/>
        <v>Saldo Jul</v>
      </c>
      <c r="Q155" s="482" t="str">
        <f t="shared" si="225"/>
        <v>AGO</v>
      </c>
      <c r="R155" s="330" t="str">
        <f t="shared" si="225"/>
        <v>Saldo Ago</v>
      </c>
      <c r="S155" s="237" t="str">
        <f t="shared" si="225"/>
        <v>4º Trimestre</v>
      </c>
      <c r="T155" s="328" t="str">
        <f t="shared" si="225"/>
        <v>Saldo Trim</v>
      </c>
    </row>
    <row r="156" spans="1:20" ht="15.75" thickTop="1" x14ac:dyDescent="0.25">
      <c r="A156" s="77" t="s">
        <v>33</v>
      </c>
      <c r="B156" s="261">
        <v>20</v>
      </c>
      <c r="C156" s="9" t="e">
        <f>'UBS Vila Leonor'!#REF!</f>
        <v>#REF!</v>
      </c>
      <c r="D156" s="282" t="e">
        <f t="shared" ref="D156:D163" si="227">C156*B156</f>
        <v>#REF!</v>
      </c>
      <c r="E156" s="483" t="e">
        <f>'UBS Vila Leonor'!#REF!</f>
        <v>#REF!</v>
      </c>
      <c r="F156" s="302" t="e">
        <f t="shared" ref="F156:F163" si="228">(E156*$B156)-$D156</f>
        <v>#REF!</v>
      </c>
      <c r="G156" s="483" t="e">
        <f>'UBS Vila Leonor'!#REF!</f>
        <v>#REF!</v>
      </c>
      <c r="H156" s="302" t="e">
        <f t="shared" ref="H156:H163" si="229">(G156*$B156)-$D156</f>
        <v>#REF!</v>
      </c>
      <c r="I156" s="483" t="e">
        <f>'UBS Vila Leonor'!#REF!</f>
        <v>#REF!</v>
      </c>
      <c r="J156" s="302" t="e">
        <f t="shared" ref="J156:J163" si="230">(I156*$B156)-$D156</f>
        <v>#REF!</v>
      </c>
      <c r="K156" s="227" t="e">
        <f t="shared" ref="K156:K163" si="231">SUM(E156,G156,I156)</f>
        <v>#REF!</v>
      </c>
      <c r="L156" s="315" t="e">
        <f t="shared" ref="L156:L163" si="232">(K156*$B156)-$D156*3</f>
        <v>#REF!</v>
      </c>
      <c r="M156" s="483" t="e">
        <f>'UBS Vila Leonor'!#REF!</f>
        <v>#REF!</v>
      </c>
      <c r="N156" s="302" t="e">
        <f t="shared" ref="N156:N163" si="233">(M156*$B156)-$D156</f>
        <v>#REF!</v>
      </c>
      <c r="O156" s="483" t="e">
        <f>'UBS Vila Leonor'!#REF!</f>
        <v>#REF!</v>
      </c>
      <c r="P156" s="302" t="e">
        <f t="shared" ref="P156:P163" si="234">(O156*$B156)-$D156</f>
        <v>#REF!</v>
      </c>
      <c r="Q156" s="483" t="e">
        <f>'UBS Vila Leonor'!#REF!</f>
        <v>#REF!</v>
      </c>
      <c r="R156" s="302" t="e">
        <f t="shared" ref="R156:R163" si="235">(Q156*$B156)-$D156</f>
        <v>#REF!</v>
      </c>
      <c r="S156" s="227" t="e">
        <f t="shared" ref="S156:S163" si="236">SUM(M156,O156,Q156)</f>
        <v>#REF!</v>
      </c>
      <c r="T156" s="315" t="e">
        <f t="shared" ref="T156:T163" si="237">(S156*$B156)-$D156*3</f>
        <v>#REF!</v>
      </c>
    </row>
    <row r="157" spans="1:20" x14ac:dyDescent="0.25">
      <c r="A157" s="77" t="s">
        <v>20</v>
      </c>
      <c r="B157" s="262">
        <v>20</v>
      </c>
      <c r="C157" s="73" t="e">
        <f>'UBS Vila Leonor'!#REF!</f>
        <v>#REF!</v>
      </c>
      <c r="D157" s="283" t="e">
        <f t="shared" si="227"/>
        <v>#REF!</v>
      </c>
      <c r="E157" s="95" t="e">
        <f>'UBS Vila Leonor'!#REF!</f>
        <v>#REF!</v>
      </c>
      <c r="F157" s="303" t="e">
        <f t="shared" si="228"/>
        <v>#REF!</v>
      </c>
      <c r="G157" s="95" t="e">
        <f>'UBS Vila Leonor'!#REF!</f>
        <v>#REF!</v>
      </c>
      <c r="H157" s="303" t="e">
        <f t="shared" si="229"/>
        <v>#REF!</v>
      </c>
      <c r="I157" s="95" t="e">
        <f>'UBS Vila Leonor'!#REF!</f>
        <v>#REF!</v>
      </c>
      <c r="J157" s="303" t="e">
        <f t="shared" si="230"/>
        <v>#REF!</v>
      </c>
      <c r="K157" s="239" t="e">
        <f t="shared" si="231"/>
        <v>#REF!</v>
      </c>
      <c r="L157" s="316" t="e">
        <f t="shared" si="232"/>
        <v>#REF!</v>
      </c>
      <c r="M157" s="489" t="e">
        <f>'UBS Vila Leonor'!#REF!</f>
        <v>#REF!</v>
      </c>
      <c r="N157" s="303" t="e">
        <f t="shared" si="233"/>
        <v>#REF!</v>
      </c>
      <c r="O157" s="95" t="e">
        <f>'UBS Vila Leonor'!#REF!</f>
        <v>#REF!</v>
      </c>
      <c r="P157" s="303" t="e">
        <f t="shared" si="234"/>
        <v>#REF!</v>
      </c>
      <c r="Q157" s="95" t="e">
        <f>'UBS Vila Leonor'!#REF!</f>
        <v>#REF!</v>
      </c>
      <c r="R157" s="303" t="e">
        <f t="shared" si="235"/>
        <v>#REF!</v>
      </c>
      <c r="S157" s="239" t="e">
        <f t="shared" si="236"/>
        <v>#REF!</v>
      </c>
      <c r="T157" s="316" t="e">
        <f t="shared" si="237"/>
        <v>#REF!</v>
      </c>
    </row>
    <row r="158" spans="1:20" x14ac:dyDescent="0.25">
      <c r="A158" s="77" t="s">
        <v>43</v>
      </c>
      <c r="B158" s="262">
        <v>20</v>
      </c>
      <c r="C158" s="73" t="e">
        <f>'UBS Vila Leonor'!#REF!</f>
        <v>#REF!</v>
      </c>
      <c r="D158" s="283" t="e">
        <f t="shared" si="227"/>
        <v>#REF!</v>
      </c>
      <c r="E158" s="95" t="e">
        <f>'UBS Vila Leonor'!#REF!</f>
        <v>#REF!</v>
      </c>
      <c r="F158" s="303" t="e">
        <f t="shared" si="228"/>
        <v>#REF!</v>
      </c>
      <c r="G158" s="95" t="e">
        <f>'UBS Vila Leonor'!#REF!</f>
        <v>#REF!</v>
      </c>
      <c r="H158" s="303" t="e">
        <f t="shared" si="229"/>
        <v>#REF!</v>
      </c>
      <c r="I158" s="95" t="e">
        <f>'UBS Vila Leonor'!#REF!</f>
        <v>#REF!</v>
      </c>
      <c r="J158" s="303" t="e">
        <f t="shared" si="230"/>
        <v>#REF!</v>
      </c>
      <c r="K158" s="239" t="e">
        <f t="shared" si="231"/>
        <v>#REF!</v>
      </c>
      <c r="L158" s="316" t="e">
        <f t="shared" si="232"/>
        <v>#REF!</v>
      </c>
      <c r="M158" s="489" t="e">
        <f>'UBS Vila Leonor'!#REF!</f>
        <v>#REF!</v>
      </c>
      <c r="N158" s="303" t="e">
        <f t="shared" si="233"/>
        <v>#REF!</v>
      </c>
      <c r="O158" s="95" t="e">
        <f>'UBS Vila Leonor'!#REF!</f>
        <v>#REF!</v>
      </c>
      <c r="P158" s="303" t="e">
        <f t="shared" si="234"/>
        <v>#REF!</v>
      </c>
      <c r="Q158" s="95" t="e">
        <f>'UBS Vila Leonor'!#REF!</f>
        <v>#REF!</v>
      </c>
      <c r="R158" s="303" t="e">
        <f t="shared" si="235"/>
        <v>#REF!</v>
      </c>
      <c r="S158" s="239" t="e">
        <f t="shared" si="236"/>
        <v>#REF!</v>
      </c>
      <c r="T158" s="316" t="e">
        <f t="shared" si="237"/>
        <v>#REF!</v>
      </c>
    </row>
    <row r="159" spans="1:20" x14ac:dyDescent="0.25">
      <c r="A159" s="77" t="s">
        <v>23</v>
      </c>
      <c r="B159" s="262">
        <v>20</v>
      </c>
      <c r="C159" s="73" t="e">
        <f>'UBS Vila Leonor'!#REF!</f>
        <v>#REF!</v>
      </c>
      <c r="D159" s="283" t="e">
        <f t="shared" si="227"/>
        <v>#REF!</v>
      </c>
      <c r="E159" s="95" t="e">
        <f>'UBS Vila Leonor'!#REF!</f>
        <v>#REF!</v>
      </c>
      <c r="F159" s="303" t="e">
        <f t="shared" si="228"/>
        <v>#REF!</v>
      </c>
      <c r="G159" s="95" t="e">
        <f>'UBS Vila Leonor'!#REF!</f>
        <v>#REF!</v>
      </c>
      <c r="H159" s="303" t="e">
        <f t="shared" si="229"/>
        <v>#REF!</v>
      </c>
      <c r="I159" s="95" t="e">
        <f>'UBS Vila Leonor'!#REF!</f>
        <v>#REF!</v>
      </c>
      <c r="J159" s="303" t="e">
        <f t="shared" si="230"/>
        <v>#REF!</v>
      </c>
      <c r="K159" s="239" t="e">
        <f t="shared" si="231"/>
        <v>#REF!</v>
      </c>
      <c r="L159" s="316" t="e">
        <f t="shared" si="232"/>
        <v>#REF!</v>
      </c>
      <c r="M159" s="489" t="e">
        <f>'UBS Vila Leonor'!#REF!</f>
        <v>#REF!</v>
      </c>
      <c r="N159" s="303" t="e">
        <f t="shared" si="233"/>
        <v>#REF!</v>
      </c>
      <c r="O159" s="95" t="e">
        <f>'UBS Vila Leonor'!#REF!</f>
        <v>#REF!</v>
      </c>
      <c r="P159" s="303" t="e">
        <f t="shared" si="234"/>
        <v>#REF!</v>
      </c>
      <c r="Q159" s="95" t="e">
        <f>'UBS Vila Leonor'!#REF!</f>
        <v>#REF!</v>
      </c>
      <c r="R159" s="303" t="e">
        <f t="shared" si="235"/>
        <v>#REF!</v>
      </c>
      <c r="S159" s="239" t="e">
        <f t="shared" si="236"/>
        <v>#REF!</v>
      </c>
      <c r="T159" s="316" t="e">
        <f t="shared" si="237"/>
        <v>#REF!</v>
      </c>
    </row>
    <row r="160" spans="1:20" x14ac:dyDescent="0.25">
      <c r="A160" s="77" t="s">
        <v>24</v>
      </c>
      <c r="B160" s="262">
        <v>30</v>
      </c>
      <c r="C160" s="64" t="e">
        <f>'UBS Vila Leonor'!#REF!</f>
        <v>#REF!</v>
      </c>
      <c r="D160" s="284" t="e">
        <f t="shared" si="227"/>
        <v>#REF!</v>
      </c>
      <c r="E160" s="95" t="e">
        <f>'UBS Vila Leonor'!#REF!</f>
        <v>#REF!</v>
      </c>
      <c r="F160" s="303" t="e">
        <f t="shared" si="228"/>
        <v>#REF!</v>
      </c>
      <c r="G160" s="95" t="e">
        <f>'UBS Vila Leonor'!#REF!</f>
        <v>#REF!</v>
      </c>
      <c r="H160" s="303" t="e">
        <f t="shared" si="229"/>
        <v>#REF!</v>
      </c>
      <c r="I160" s="95" t="e">
        <f>'UBS Vila Leonor'!#REF!</f>
        <v>#REF!</v>
      </c>
      <c r="J160" s="303" t="e">
        <f t="shared" si="230"/>
        <v>#REF!</v>
      </c>
      <c r="K160" s="239" t="e">
        <f t="shared" si="231"/>
        <v>#REF!</v>
      </c>
      <c r="L160" s="316" t="e">
        <f t="shared" si="232"/>
        <v>#REF!</v>
      </c>
      <c r="M160" s="489" t="e">
        <f>'UBS Vila Leonor'!#REF!</f>
        <v>#REF!</v>
      </c>
      <c r="N160" s="303" t="e">
        <f t="shared" si="233"/>
        <v>#REF!</v>
      </c>
      <c r="O160" s="95" t="e">
        <f>'UBS Vila Leonor'!#REF!</f>
        <v>#REF!</v>
      </c>
      <c r="P160" s="303" t="e">
        <f t="shared" si="234"/>
        <v>#REF!</v>
      </c>
      <c r="Q160" s="95" t="e">
        <f>'UBS Vila Leonor'!#REF!</f>
        <v>#REF!</v>
      </c>
      <c r="R160" s="303" t="e">
        <f t="shared" si="235"/>
        <v>#REF!</v>
      </c>
      <c r="S160" s="239" t="e">
        <f t="shared" si="236"/>
        <v>#REF!</v>
      </c>
      <c r="T160" s="316" t="e">
        <f t="shared" si="237"/>
        <v>#REF!</v>
      </c>
    </row>
    <row r="161" spans="1:20" x14ac:dyDescent="0.25">
      <c r="A161" s="77" t="s">
        <v>25</v>
      </c>
      <c r="B161" s="262">
        <v>30</v>
      </c>
      <c r="C161" s="73" t="e">
        <f>'UBS Vila Leonor'!#REF!</f>
        <v>#REF!</v>
      </c>
      <c r="D161" s="283" t="e">
        <f t="shared" si="227"/>
        <v>#REF!</v>
      </c>
      <c r="E161" s="95" t="e">
        <f>'UBS Vila Leonor'!#REF!</f>
        <v>#REF!</v>
      </c>
      <c r="F161" s="303" t="e">
        <f t="shared" si="228"/>
        <v>#REF!</v>
      </c>
      <c r="G161" s="95" t="e">
        <f>'UBS Vila Leonor'!#REF!</f>
        <v>#REF!</v>
      </c>
      <c r="H161" s="303" t="e">
        <f t="shared" si="229"/>
        <v>#REF!</v>
      </c>
      <c r="I161" s="95" t="e">
        <f>'UBS Vila Leonor'!#REF!</f>
        <v>#REF!</v>
      </c>
      <c r="J161" s="303" t="e">
        <f t="shared" si="230"/>
        <v>#REF!</v>
      </c>
      <c r="K161" s="239" t="e">
        <f t="shared" si="231"/>
        <v>#REF!</v>
      </c>
      <c r="L161" s="316" t="e">
        <f t="shared" si="232"/>
        <v>#REF!</v>
      </c>
      <c r="M161" s="489" t="e">
        <f>'UBS Vila Leonor'!#REF!</f>
        <v>#REF!</v>
      </c>
      <c r="N161" s="303" t="e">
        <f t="shared" si="233"/>
        <v>#REF!</v>
      </c>
      <c r="O161" s="95" t="e">
        <f>'UBS Vila Leonor'!#REF!</f>
        <v>#REF!</v>
      </c>
      <c r="P161" s="303" t="e">
        <f t="shared" si="234"/>
        <v>#REF!</v>
      </c>
      <c r="Q161" s="95" t="e">
        <f>'UBS Vila Leonor'!#REF!</f>
        <v>#REF!</v>
      </c>
      <c r="R161" s="303" t="e">
        <f t="shared" si="235"/>
        <v>#REF!</v>
      </c>
      <c r="S161" s="239" t="e">
        <f t="shared" si="236"/>
        <v>#REF!</v>
      </c>
      <c r="T161" s="316" t="e">
        <f t="shared" si="237"/>
        <v>#REF!</v>
      </c>
    </row>
    <row r="162" spans="1:20" x14ac:dyDescent="0.25">
      <c r="A162" s="77" t="s">
        <v>26</v>
      </c>
      <c r="B162" s="262">
        <v>40</v>
      </c>
      <c r="C162" s="73" t="e">
        <f>'UBS Vila Leonor'!#REF!</f>
        <v>#REF!</v>
      </c>
      <c r="D162" s="283" t="e">
        <f t="shared" si="227"/>
        <v>#REF!</v>
      </c>
      <c r="E162" s="95" t="e">
        <f>'UBS Vila Leonor'!#REF!</f>
        <v>#REF!</v>
      </c>
      <c r="F162" s="303" t="e">
        <f t="shared" si="228"/>
        <v>#REF!</v>
      </c>
      <c r="G162" s="95" t="e">
        <f>'UBS Vila Leonor'!#REF!</f>
        <v>#REF!</v>
      </c>
      <c r="H162" s="303" t="e">
        <f t="shared" si="229"/>
        <v>#REF!</v>
      </c>
      <c r="I162" s="95" t="e">
        <f>'UBS Vila Leonor'!#REF!</f>
        <v>#REF!</v>
      </c>
      <c r="J162" s="303" t="e">
        <f t="shared" si="230"/>
        <v>#REF!</v>
      </c>
      <c r="K162" s="239" t="e">
        <f t="shared" si="231"/>
        <v>#REF!</v>
      </c>
      <c r="L162" s="316" t="e">
        <f t="shared" si="232"/>
        <v>#REF!</v>
      </c>
      <c r="M162" s="489" t="e">
        <f>'UBS Vila Leonor'!#REF!</f>
        <v>#REF!</v>
      </c>
      <c r="N162" s="303" t="e">
        <f t="shared" si="233"/>
        <v>#REF!</v>
      </c>
      <c r="O162" s="95" t="e">
        <f>'UBS Vila Leonor'!#REF!</f>
        <v>#REF!</v>
      </c>
      <c r="P162" s="303" t="e">
        <f t="shared" si="234"/>
        <v>#REF!</v>
      </c>
      <c r="Q162" s="95" t="e">
        <f>'UBS Vila Leonor'!#REF!</f>
        <v>#REF!</v>
      </c>
      <c r="R162" s="303" t="e">
        <f t="shared" si="235"/>
        <v>#REF!</v>
      </c>
      <c r="S162" s="239" t="e">
        <f t="shared" si="236"/>
        <v>#REF!</v>
      </c>
      <c r="T162" s="316" t="e">
        <f t="shared" si="237"/>
        <v>#REF!</v>
      </c>
    </row>
    <row r="163" spans="1:20" ht="15.75" thickBot="1" x14ac:dyDescent="0.3">
      <c r="A163" s="55" t="s">
        <v>34</v>
      </c>
      <c r="B163" s="270">
        <v>30</v>
      </c>
      <c r="C163" s="56" t="e">
        <f>'UBS Vila Leonor'!#REF!</f>
        <v>#REF!</v>
      </c>
      <c r="D163" s="296" t="e">
        <f t="shared" si="227"/>
        <v>#REF!</v>
      </c>
      <c r="E163" s="487" t="e">
        <f>'UBS Vila Leonor'!#REF!</f>
        <v>#REF!</v>
      </c>
      <c r="F163" s="311" t="e">
        <f t="shared" si="228"/>
        <v>#REF!</v>
      </c>
      <c r="G163" s="487" t="e">
        <f>'UBS Vila Leonor'!#REF!</f>
        <v>#REF!</v>
      </c>
      <c r="H163" s="311" t="e">
        <f t="shared" si="229"/>
        <v>#REF!</v>
      </c>
      <c r="I163" s="487" t="e">
        <f>'UBS Vila Leonor'!#REF!</f>
        <v>#REF!</v>
      </c>
      <c r="J163" s="311" t="e">
        <f t="shared" si="230"/>
        <v>#REF!</v>
      </c>
      <c r="K163" s="247" t="e">
        <f t="shared" si="231"/>
        <v>#REF!</v>
      </c>
      <c r="L163" s="324" t="e">
        <f t="shared" si="232"/>
        <v>#REF!</v>
      </c>
      <c r="M163" s="487" t="e">
        <f>'UBS Vila Leonor'!#REF!</f>
        <v>#REF!</v>
      </c>
      <c r="N163" s="311" t="e">
        <f t="shared" si="233"/>
        <v>#REF!</v>
      </c>
      <c r="O163" s="487" t="e">
        <f>'UBS Vila Leonor'!#REF!</f>
        <v>#REF!</v>
      </c>
      <c r="P163" s="311" t="e">
        <f t="shared" si="234"/>
        <v>#REF!</v>
      </c>
      <c r="Q163" s="487" t="e">
        <f>'UBS Vila Leonor'!#REF!</f>
        <v>#REF!</v>
      </c>
      <c r="R163" s="311" t="e">
        <f t="shared" si="235"/>
        <v>#REF!</v>
      </c>
      <c r="S163" s="247" t="e">
        <f t="shared" si="236"/>
        <v>#REF!</v>
      </c>
      <c r="T163" s="324" t="e">
        <f t="shared" si="237"/>
        <v>#REF!</v>
      </c>
    </row>
    <row r="164" spans="1:20" ht="15.75" thickBot="1" x14ac:dyDescent="0.3">
      <c r="A164" s="355" t="s">
        <v>7</v>
      </c>
      <c r="B164" s="348">
        <f>SUM(B156:B163)</f>
        <v>210</v>
      </c>
      <c r="C164" s="349" t="e">
        <f>SUM(C156:C163)</f>
        <v>#REF!</v>
      </c>
      <c r="D164" s="350" t="e">
        <f t="shared" ref="D164:T164" si="238">SUM(D156:D163)</f>
        <v>#REF!</v>
      </c>
      <c r="E164" s="492" t="e">
        <f t="shared" si="238"/>
        <v>#REF!</v>
      </c>
      <c r="F164" s="352" t="e">
        <f t="shared" si="238"/>
        <v>#REF!</v>
      </c>
      <c r="G164" s="492" t="e">
        <f t="shared" si="238"/>
        <v>#REF!</v>
      </c>
      <c r="H164" s="352" t="e">
        <f t="shared" si="238"/>
        <v>#REF!</v>
      </c>
      <c r="I164" s="492" t="e">
        <f t="shared" si="238"/>
        <v>#REF!</v>
      </c>
      <c r="J164" s="352" t="e">
        <f>SUM(J156:J163)</f>
        <v>#REF!</v>
      </c>
      <c r="K164" s="353" t="e">
        <f t="shared" ref="K164:L164" si="239">SUM(K156:K163)</f>
        <v>#REF!</v>
      </c>
      <c r="L164" s="354" t="e">
        <f t="shared" si="239"/>
        <v>#REF!</v>
      </c>
      <c r="M164" s="492" t="e">
        <f t="shared" si="238"/>
        <v>#REF!</v>
      </c>
      <c r="N164" s="352" t="e">
        <f t="shared" si="238"/>
        <v>#REF!</v>
      </c>
      <c r="O164" s="492" t="e">
        <f t="shared" si="238"/>
        <v>#REF!</v>
      </c>
      <c r="P164" s="352" t="e">
        <f t="shared" si="238"/>
        <v>#REF!</v>
      </c>
      <c r="Q164" s="492" t="e">
        <f t="shared" si="238"/>
        <v>#REF!</v>
      </c>
      <c r="R164" s="352" t="e">
        <f t="shared" si="238"/>
        <v>#REF!</v>
      </c>
      <c r="S164" s="353" t="e">
        <f t="shared" si="238"/>
        <v>#REF!</v>
      </c>
      <c r="T164" s="354" t="e">
        <f t="shared" si="238"/>
        <v>#REF!</v>
      </c>
    </row>
    <row r="166" spans="1:20" ht="15.75" x14ac:dyDescent="0.25">
      <c r="A166" s="1000" t="s">
        <v>281</v>
      </c>
      <c r="B166" s="1001"/>
      <c r="C166" s="1001"/>
      <c r="D166" s="1001"/>
      <c r="E166" s="1001"/>
      <c r="F166" s="1001"/>
      <c r="G166" s="1001"/>
      <c r="H166" s="1001"/>
      <c r="I166" s="1001"/>
      <c r="J166" s="1001"/>
      <c r="K166" s="1001"/>
      <c r="L166" s="1001"/>
      <c r="M166" s="1001"/>
      <c r="N166" s="1001"/>
      <c r="O166" s="1001"/>
      <c r="P166" s="1001"/>
      <c r="Q166" s="1001"/>
      <c r="R166" s="1001"/>
      <c r="S166" s="1001"/>
      <c r="T166" s="1001"/>
    </row>
    <row r="167" spans="1:20" ht="36.75" thickBot="1" x14ac:dyDescent="0.3">
      <c r="A167" s="74" t="s">
        <v>14</v>
      </c>
      <c r="B167" s="260" t="str">
        <f t="shared" ref="B167:T167" si="240">B5</f>
        <v>Carga Horária</v>
      </c>
      <c r="C167" s="90" t="str">
        <f t="shared" si="240"/>
        <v>Equipe Mínima TA</v>
      </c>
      <c r="D167" s="288" t="str">
        <f t="shared" si="240"/>
        <v>Total Horas</v>
      </c>
      <c r="E167" s="502" t="str">
        <f t="shared" si="240"/>
        <v>MAR</v>
      </c>
      <c r="F167" s="330" t="str">
        <f t="shared" si="240"/>
        <v>Saldo Mar</v>
      </c>
      <c r="G167" s="502" t="str">
        <f t="shared" si="240"/>
        <v>ABR</v>
      </c>
      <c r="H167" s="330" t="str">
        <f t="shared" si="240"/>
        <v>Saldo Abr</v>
      </c>
      <c r="I167" s="502" t="str">
        <f t="shared" si="240"/>
        <v>MAI</v>
      </c>
      <c r="J167" s="330" t="str">
        <f t="shared" si="240"/>
        <v>Saldo Mai</v>
      </c>
      <c r="K167" s="237" t="str">
        <f t="shared" ref="K167:L167" si="241">K5</f>
        <v>3º Trimestre</v>
      </c>
      <c r="L167" s="328" t="str">
        <f t="shared" si="241"/>
        <v>Saldo Trim</v>
      </c>
      <c r="M167" s="502" t="str">
        <f t="shared" si="240"/>
        <v>JUN</v>
      </c>
      <c r="N167" s="330" t="str">
        <f t="shared" si="240"/>
        <v>Saldo Jun</v>
      </c>
      <c r="O167" s="482" t="str">
        <f t="shared" si="240"/>
        <v>JUL</v>
      </c>
      <c r="P167" s="330" t="str">
        <f t="shared" si="240"/>
        <v>Saldo Jul</v>
      </c>
      <c r="Q167" s="482" t="str">
        <f t="shared" si="240"/>
        <v>AGO</v>
      </c>
      <c r="R167" s="330" t="str">
        <f t="shared" si="240"/>
        <v>Saldo Ago</v>
      </c>
      <c r="S167" s="237" t="str">
        <f t="shared" si="240"/>
        <v>4º Trimestre</v>
      </c>
      <c r="T167" s="328" t="str">
        <f t="shared" si="240"/>
        <v>Saldo Trim</v>
      </c>
    </row>
    <row r="168" spans="1:20" ht="15.75" thickTop="1" x14ac:dyDescent="0.25">
      <c r="A168" s="77" t="s">
        <v>33</v>
      </c>
      <c r="B168" s="261">
        <v>20</v>
      </c>
      <c r="C168" s="9" t="e">
        <f>'UBS Vila Sabrina'!#REF!</f>
        <v>#REF!</v>
      </c>
      <c r="D168" s="282" t="e">
        <f t="shared" ref="D168:D174" si="242">C168*B168</f>
        <v>#REF!</v>
      </c>
      <c r="E168" s="483" t="e">
        <f>'UBS Vila Sabrina'!#REF!</f>
        <v>#REF!</v>
      </c>
      <c r="F168" s="302" t="e">
        <f t="shared" ref="F168:F174" si="243">(E168*$B168)-$D168</f>
        <v>#REF!</v>
      </c>
      <c r="G168" s="483" t="e">
        <f>'UBS Vila Sabrina'!#REF!</f>
        <v>#REF!</v>
      </c>
      <c r="H168" s="302" t="e">
        <f t="shared" ref="H168:H174" si="244">(G168*$B168)-$D168</f>
        <v>#REF!</v>
      </c>
      <c r="I168" s="483" t="e">
        <f>'UBS Vila Sabrina'!#REF!</f>
        <v>#REF!</v>
      </c>
      <c r="J168" s="302" t="e">
        <f t="shared" ref="J168:J174" si="245">(I168*$B168)-$D168</f>
        <v>#REF!</v>
      </c>
      <c r="K168" s="227" t="e">
        <f t="shared" ref="K168:K174" si="246">SUM(E168,G168,I168)</f>
        <v>#REF!</v>
      </c>
      <c r="L168" s="315" t="e">
        <f t="shared" ref="L168:L174" si="247">(K168*$B168)-$D168*3</f>
        <v>#REF!</v>
      </c>
      <c r="M168" s="483" t="e">
        <f>'UBS Vila Sabrina'!#REF!</f>
        <v>#REF!</v>
      </c>
      <c r="N168" s="302" t="e">
        <f t="shared" ref="N168:N174" si="248">(M168*$B168)-$D168</f>
        <v>#REF!</v>
      </c>
      <c r="O168" s="483" t="e">
        <f>'UBS Vila Sabrina'!#REF!</f>
        <v>#REF!</v>
      </c>
      <c r="P168" s="302" t="e">
        <f t="shared" ref="P168:P174" si="249">(O168*$B168)-$D168</f>
        <v>#REF!</v>
      </c>
      <c r="Q168" s="483" t="e">
        <f>'UBS Vila Sabrina'!#REF!</f>
        <v>#REF!</v>
      </c>
      <c r="R168" s="302" t="e">
        <f t="shared" ref="R168:R174" si="250">(Q168*$B168)-$D168</f>
        <v>#REF!</v>
      </c>
      <c r="S168" s="227" t="e">
        <f t="shared" ref="S168:S174" si="251">SUM(M168,O168,Q168)</f>
        <v>#REF!</v>
      </c>
      <c r="T168" s="315" t="e">
        <f t="shared" ref="T168:T174" si="252">(S168*$B168)-$D168*3</f>
        <v>#REF!</v>
      </c>
    </row>
    <row r="169" spans="1:20" x14ac:dyDescent="0.25">
      <c r="A169" s="77" t="s">
        <v>20</v>
      </c>
      <c r="B169" s="262">
        <v>20</v>
      </c>
      <c r="C169" s="73" t="e">
        <f>'UBS Vila Sabrina'!#REF!</f>
        <v>#REF!</v>
      </c>
      <c r="D169" s="283" t="e">
        <f t="shared" si="242"/>
        <v>#REF!</v>
      </c>
      <c r="E169" s="95" t="e">
        <f>'UBS Vila Sabrina'!#REF!</f>
        <v>#REF!</v>
      </c>
      <c r="F169" s="303" t="e">
        <f t="shared" si="243"/>
        <v>#REF!</v>
      </c>
      <c r="G169" s="95" t="e">
        <f>'UBS Vila Sabrina'!#REF!</f>
        <v>#REF!</v>
      </c>
      <c r="H169" s="303" t="e">
        <f t="shared" si="244"/>
        <v>#REF!</v>
      </c>
      <c r="I169" s="95" t="e">
        <f>'UBS Vila Sabrina'!#REF!</f>
        <v>#REF!</v>
      </c>
      <c r="J169" s="303" t="e">
        <f t="shared" si="245"/>
        <v>#REF!</v>
      </c>
      <c r="K169" s="239" t="e">
        <f t="shared" si="246"/>
        <v>#REF!</v>
      </c>
      <c r="L169" s="316" t="e">
        <f t="shared" si="247"/>
        <v>#REF!</v>
      </c>
      <c r="M169" s="95" t="e">
        <f>'UBS Vila Sabrina'!#REF!</f>
        <v>#REF!</v>
      </c>
      <c r="N169" s="303" t="e">
        <f t="shared" si="248"/>
        <v>#REF!</v>
      </c>
      <c r="O169" s="95" t="e">
        <f>'UBS Vila Sabrina'!#REF!</f>
        <v>#REF!</v>
      </c>
      <c r="P169" s="303" t="e">
        <f t="shared" si="249"/>
        <v>#REF!</v>
      </c>
      <c r="Q169" s="95" t="e">
        <f>'UBS Vila Sabrina'!#REF!</f>
        <v>#REF!</v>
      </c>
      <c r="R169" s="303" t="e">
        <f t="shared" si="250"/>
        <v>#REF!</v>
      </c>
      <c r="S169" s="239" t="e">
        <f t="shared" si="251"/>
        <v>#REF!</v>
      </c>
      <c r="T169" s="316" t="e">
        <f t="shared" si="252"/>
        <v>#REF!</v>
      </c>
    </row>
    <row r="170" spans="1:20" x14ac:dyDescent="0.25">
      <c r="A170" s="77" t="s">
        <v>43</v>
      </c>
      <c r="B170" s="262">
        <v>20</v>
      </c>
      <c r="C170" s="73" t="e">
        <f>'UBS Vila Sabrina'!#REF!</f>
        <v>#REF!</v>
      </c>
      <c r="D170" s="283" t="e">
        <f t="shared" si="242"/>
        <v>#REF!</v>
      </c>
      <c r="E170" s="95" t="e">
        <f>'UBS Vila Sabrina'!#REF!</f>
        <v>#REF!</v>
      </c>
      <c r="F170" s="303" t="e">
        <f t="shared" si="243"/>
        <v>#REF!</v>
      </c>
      <c r="G170" s="95" t="e">
        <f>'UBS Vila Sabrina'!#REF!</f>
        <v>#REF!</v>
      </c>
      <c r="H170" s="303" t="e">
        <f t="shared" si="244"/>
        <v>#REF!</v>
      </c>
      <c r="I170" s="95" t="e">
        <f>'UBS Vila Sabrina'!#REF!</f>
        <v>#REF!</v>
      </c>
      <c r="J170" s="303" t="e">
        <f t="shared" si="245"/>
        <v>#REF!</v>
      </c>
      <c r="K170" s="239" t="e">
        <f t="shared" si="246"/>
        <v>#REF!</v>
      </c>
      <c r="L170" s="316" t="e">
        <f t="shared" si="247"/>
        <v>#REF!</v>
      </c>
      <c r="M170" s="95" t="e">
        <f>'UBS Vila Sabrina'!#REF!</f>
        <v>#REF!</v>
      </c>
      <c r="N170" s="303" t="e">
        <f t="shared" si="248"/>
        <v>#REF!</v>
      </c>
      <c r="O170" s="95" t="e">
        <f>'UBS Vila Sabrina'!#REF!</f>
        <v>#REF!</v>
      </c>
      <c r="P170" s="303" t="e">
        <f t="shared" si="249"/>
        <v>#REF!</v>
      </c>
      <c r="Q170" s="95" t="e">
        <f>'UBS Vila Sabrina'!#REF!</f>
        <v>#REF!</v>
      </c>
      <c r="R170" s="303" t="e">
        <f t="shared" si="250"/>
        <v>#REF!</v>
      </c>
      <c r="S170" s="239" t="e">
        <f t="shared" si="251"/>
        <v>#REF!</v>
      </c>
      <c r="T170" s="316" t="e">
        <f t="shared" si="252"/>
        <v>#REF!</v>
      </c>
    </row>
    <row r="171" spans="1:20" x14ac:dyDescent="0.25">
      <c r="A171" s="77" t="s">
        <v>23</v>
      </c>
      <c r="B171" s="262">
        <v>20</v>
      </c>
      <c r="C171" s="73" t="e">
        <f>'UBS Vila Sabrina'!#REF!</f>
        <v>#REF!</v>
      </c>
      <c r="D171" s="283" t="e">
        <f t="shared" si="242"/>
        <v>#REF!</v>
      </c>
      <c r="E171" s="95" t="e">
        <f>'UBS Vila Sabrina'!#REF!</f>
        <v>#REF!</v>
      </c>
      <c r="F171" s="303" t="e">
        <f t="shared" si="243"/>
        <v>#REF!</v>
      </c>
      <c r="G171" s="95" t="e">
        <f>'UBS Vila Sabrina'!#REF!</f>
        <v>#REF!</v>
      </c>
      <c r="H171" s="303" t="e">
        <f t="shared" si="244"/>
        <v>#REF!</v>
      </c>
      <c r="I171" s="95" t="e">
        <f>'UBS Vila Sabrina'!#REF!</f>
        <v>#REF!</v>
      </c>
      <c r="J171" s="303" t="e">
        <f t="shared" si="245"/>
        <v>#REF!</v>
      </c>
      <c r="K171" s="239" t="e">
        <f t="shared" si="246"/>
        <v>#REF!</v>
      </c>
      <c r="L171" s="316" t="e">
        <f t="shared" si="247"/>
        <v>#REF!</v>
      </c>
      <c r="M171" s="95" t="e">
        <f>'UBS Vila Sabrina'!#REF!</f>
        <v>#REF!</v>
      </c>
      <c r="N171" s="303" t="e">
        <f t="shared" si="248"/>
        <v>#REF!</v>
      </c>
      <c r="O171" s="95" t="e">
        <f>'UBS Vila Sabrina'!#REF!</f>
        <v>#REF!</v>
      </c>
      <c r="P171" s="303" t="e">
        <f t="shared" si="249"/>
        <v>#REF!</v>
      </c>
      <c r="Q171" s="95" t="e">
        <f>'UBS Vila Sabrina'!#REF!</f>
        <v>#REF!</v>
      </c>
      <c r="R171" s="303" t="e">
        <f t="shared" si="250"/>
        <v>#REF!</v>
      </c>
      <c r="S171" s="239" t="e">
        <f t="shared" si="251"/>
        <v>#REF!</v>
      </c>
      <c r="T171" s="316" t="e">
        <f t="shared" si="252"/>
        <v>#REF!</v>
      </c>
    </row>
    <row r="172" spans="1:20" x14ac:dyDescent="0.25">
      <c r="A172" s="77" t="s">
        <v>24</v>
      </c>
      <c r="B172" s="262">
        <v>30</v>
      </c>
      <c r="C172" s="73" t="e">
        <f>'UBS Vila Sabrina'!#REF!</f>
        <v>#REF!</v>
      </c>
      <c r="D172" s="283" t="e">
        <f t="shared" si="242"/>
        <v>#REF!</v>
      </c>
      <c r="E172" s="95" t="e">
        <f>'UBS Vila Sabrina'!#REF!</f>
        <v>#REF!</v>
      </c>
      <c r="F172" s="303" t="e">
        <f t="shared" si="243"/>
        <v>#REF!</v>
      </c>
      <c r="G172" s="95" t="e">
        <f>'UBS Vila Sabrina'!#REF!</f>
        <v>#REF!</v>
      </c>
      <c r="H172" s="303" t="e">
        <f t="shared" si="244"/>
        <v>#REF!</v>
      </c>
      <c r="I172" s="95" t="e">
        <f>'UBS Vila Sabrina'!#REF!</f>
        <v>#REF!</v>
      </c>
      <c r="J172" s="303" t="e">
        <f t="shared" si="245"/>
        <v>#REF!</v>
      </c>
      <c r="K172" s="239" t="e">
        <f t="shared" si="246"/>
        <v>#REF!</v>
      </c>
      <c r="L172" s="316" t="e">
        <f t="shared" si="247"/>
        <v>#REF!</v>
      </c>
      <c r="M172" s="95" t="e">
        <f>'UBS Vila Sabrina'!#REF!</f>
        <v>#REF!</v>
      </c>
      <c r="N172" s="303" t="e">
        <f t="shared" si="248"/>
        <v>#REF!</v>
      </c>
      <c r="O172" s="95" t="e">
        <f>'UBS Vila Sabrina'!#REF!</f>
        <v>#REF!</v>
      </c>
      <c r="P172" s="303" t="e">
        <f t="shared" si="249"/>
        <v>#REF!</v>
      </c>
      <c r="Q172" s="95" t="e">
        <f>'UBS Vila Sabrina'!#REF!</f>
        <v>#REF!</v>
      </c>
      <c r="R172" s="303" t="e">
        <f t="shared" si="250"/>
        <v>#REF!</v>
      </c>
      <c r="S172" s="239" t="e">
        <f t="shared" si="251"/>
        <v>#REF!</v>
      </c>
      <c r="T172" s="316" t="e">
        <f t="shared" si="252"/>
        <v>#REF!</v>
      </c>
    </row>
    <row r="173" spans="1:20" x14ac:dyDescent="0.25">
      <c r="A173" s="77" t="s">
        <v>25</v>
      </c>
      <c r="B173" s="262">
        <v>30</v>
      </c>
      <c r="C173" s="73" t="e">
        <f>'UBS Vila Sabrina'!#REF!</f>
        <v>#REF!</v>
      </c>
      <c r="D173" s="283" t="e">
        <f t="shared" si="242"/>
        <v>#REF!</v>
      </c>
      <c r="E173" s="95" t="e">
        <f>'UBS Vila Sabrina'!#REF!</f>
        <v>#REF!</v>
      </c>
      <c r="F173" s="303" t="e">
        <f t="shared" si="243"/>
        <v>#REF!</v>
      </c>
      <c r="G173" s="95" t="e">
        <f>'UBS Vila Sabrina'!#REF!</f>
        <v>#REF!</v>
      </c>
      <c r="H173" s="303" t="e">
        <f t="shared" si="244"/>
        <v>#REF!</v>
      </c>
      <c r="I173" s="95" t="e">
        <f>'UBS Vila Sabrina'!#REF!</f>
        <v>#REF!</v>
      </c>
      <c r="J173" s="303" t="e">
        <f t="shared" si="245"/>
        <v>#REF!</v>
      </c>
      <c r="K173" s="239" t="e">
        <f t="shared" si="246"/>
        <v>#REF!</v>
      </c>
      <c r="L173" s="316" t="e">
        <f t="shared" si="247"/>
        <v>#REF!</v>
      </c>
      <c r="M173" s="95" t="e">
        <f>'UBS Vila Sabrina'!#REF!</f>
        <v>#REF!</v>
      </c>
      <c r="N173" s="303" t="e">
        <f t="shared" si="248"/>
        <v>#REF!</v>
      </c>
      <c r="O173" s="95" t="e">
        <f>'UBS Vila Sabrina'!#REF!</f>
        <v>#REF!</v>
      </c>
      <c r="P173" s="303" t="e">
        <f t="shared" si="249"/>
        <v>#REF!</v>
      </c>
      <c r="Q173" s="95" t="e">
        <f>'UBS Vila Sabrina'!#REF!</f>
        <v>#REF!</v>
      </c>
      <c r="R173" s="303" t="e">
        <f t="shared" si="250"/>
        <v>#REF!</v>
      </c>
      <c r="S173" s="239" t="e">
        <f t="shared" si="251"/>
        <v>#REF!</v>
      </c>
      <c r="T173" s="316" t="e">
        <f t="shared" si="252"/>
        <v>#REF!</v>
      </c>
    </row>
    <row r="174" spans="1:20" ht="15.75" thickBot="1" x14ac:dyDescent="0.3">
      <c r="A174" s="55" t="s">
        <v>26</v>
      </c>
      <c r="B174" s="270">
        <v>40</v>
      </c>
      <c r="C174" s="56" t="e">
        <f>'UBS Vila Sabrina'!#REF!</f>
        <v>#REF!</v>
      </c>
      <c r="D174" s="296" t="e">
        <f t="shared" si="242"/>
        <v>#REF!</v>
      </c>
      <c r="E174" s="487" t="e">
        <f>'UBS Vila Sabrina'!#REF!</f>
        <v>#REF!</v>
      </c>
      <c r="F174" s="311" t="e">
        <f t="shared" si="243"/>
        <v>#REF!</v>
      </c>
      <c r="G174" s="487" t="e">
        <f>'UBS Vila Sabrina'!#REF!</f>
        <v>#REF!</v>
      </c>
      <c r="H174" s="311" t="e">
        <f t="shared" si="244"/>
        <v>#REF!</v>
      </c>
      <c r="I174" s="487" t="e">
        <f>'UBS Vila Sabrina'!#REF!</f>
        <v>#REF!</v>
      </c>
      <c r="J174" s="311" t="e">
        <f t="shared" si="245"/>
        <v>#REF!</v>
      </c>
      <c r="K174" s="247" t="e">
        <f t="shared" si="246"/>
        <v>#REF!</v>
      </c>
      <c r="L174" s="324" t="e">
        <f t="shared" si="247"/>
        <v>#REF!</v>
      </c>
      <c r="M174" s="487" t="e">
        <f>'UBS Vila Sabrina'!#REF!</f>
        <v>#REF!</v>
      </c>
      <c r="N174" s="311" t="e">
        <f t="shared" si="248"/>
        <v>#REF!</v>
      </c>
      <c r="O174" s="487" t="e">
        <f>'UBS Vila Sabrina'!#REF!</f>
        <v>#REF!</v>
      </c>
      <c r="P174" s="311" t="e">
        <f t="shared" si="249"/>
        <v>#REF!</v>
      </c>
      <c r="Q174" s="487" t="e">
        <f>'UBS Vila Sabrina'!#REF!</f>
        <v>#REF!</v>
      </c>
      <c r="R174" s="311" t="e">
        <f t="shared" si="250"/>
        <v>#REF!</v>
      </c>
      <c r="S174" s="247" t="e">
        <f t="shared" si="251"/>
        <v>#REF!</v>
      </c>
      <c r="T174" s="324" t="e">
        <f t="shared" si="252"/>
        <v>#REF!</v>
      </c>
    </row>
    <row r="175" spans="1:20" ht="15.75" thickBot="1" x14ac:dyDescent="0.3">
      <c r="A175" s="355" t="s">
        <v>7</v>
      </c>
      <c r="B175" s="348">
        <f>SUM(B168:B174)</f>
        <v>180</v>
      </c>
      <c r="C175" s="349" t="e">
        <f>SUM(C168:C174)</f>
        <v>#REF!</v>
      </c>
      <c r="D175" s="350" t="e">
        <f t="shared" ref="D175:T175" si="253">SUM(D168:D174)</f>
        <v>#REF!</v>
      </c>
      <c r="E175" s="492" t="e">
        <f t="shared" si="253"/>
        <v>#REF!</v>
      </c>
      <c r="F175" s="352" t="e">
        <f t="shared" si="253"/>
        <v>#REF!</v>
      </c>
      <c r="G175" s="492" t="e">
        <f t="shared" si="253"/>
        <v>#REF!</v>
      </c>
      <c r="H175" s="352" t="e">
        <f t="shared" si="253"/>
        <v>#REF!</v>
      </c>
      <c r="I175" s="492" t="e">
        <f t="shared" si="253"/>
        <v>#REF!</v>
      </c>
      <c r="J175" s="352" t="e">
        <f t="shared" si="253"/>
        <v>#REF!</v>
      </c>
      <c r="K175" s="353" t="e">
        <f t="shared" ref="K175:L175" si="254">SUM(K168:K174)</f>
        <v>#REF!</v>
      </c>
      <c r="L175" s="354" t="e">
        <f t="shared" si="254"/>
        <v>#REF!</v>
      </c>
      <c r="M175" s="492" t="e">
        <f t="shared" si="253"/>
        <v>#REF!</v>
      </c>
      <c r="N175" s="352" t="e">
        <f t="shared" si="253"/>
        <v>#REF!</v>
      </c>
      <c r="O175" s="492" t="e">
        <f t="shared" si="253"/>
        <v>#REF!</v>
      </c>
      <c r="P175" s="352" t="e">
        <f t="shared" si="253"/>
        <v>#REF!</v>
      </c>
      <c r="Q175" s="492" t="e">
        <f t="shared" si="253"/>
        <v>#REF!</v>
      </c>
      <c r="R175" s="352" t="e">
        <f t="shared" si="253"/>
        <v>#REF!</v>
      </c>
      <c r="S175" s="353" t="e">
        <f t="shared" si="253"/>
        <v>#REF!</v>
      </c>
      <c r="T175" s="354" t="e">
        <f t="shared" si="253"/>
        <v>#REF!</v>
      </c>
    </row>
    <row r="177" spans="1:20" ht="15.75" x14ac:dyDescent="0.25">
      <c r="A177" s="1000" t="s">
        <v>283</v>
      </c>
      <c r="B177" s="1001"/>
      <c r="C177" s="1001"/>
      <c r="D177" s="1001"/>
      <c r="E177" s="1001"/>
      <c r="F177" s="1001"/>
      <c r="G177" s="1001"/>
      <c r="H177" s="1001"/>
      <c r="I177" s="1001"/>
      <c r="J177" s="1001"/>
      <c r="K177" s="1001"/>
      <c r="L177" s="1001"/>
      <c r="M177" s="1001"/>
      <c r="N177" s="1001"/>
      <c r="O177" s="1001"/>
      <c r="P177" s="1001"/>
      <c r="Q177" s="1001"/>
      <c r="R177" s="1001"/>
      <c r="S177" s="1001"/>
      <c r="T177" s="1001"/>
    </row>
    <row r="178" spans="1:20" ht="36.75" thickBot="1" x14ac:dyDescent="0.3">
      <c r="A178" s="74" t="s">
        <v>14</v>
      </c>
      <c r="B178" s="260" t="str">
        <f t="shared" ref="B178:T178" si="255">B5</f>
        <v>Carga Horária</v>
      </c>
      <c r="C178" s="90" t="str">
        <f t="shared" si="255"/>
        <v>Equipe Mínima TA</v>
      </c>
      <c r="D178" s="288" t="str">
        <f t="shared" si="255"/>
        <v>Total Horas</v>
      </c>
      <c r="E178" s="502" t="str">
        <f t="shared" si="255"/>
        <v>MAR</v>
      </c>
      <c r="F178" s="330" t="str">
        <f t="shared" si="255"/>
        <v>Saldo Mar</v>
      </c>
      <c r="G178" s="502" t="str">
        <f t="shared" si="255"/>
        <v>ABR</v>
      </c>
      <c r="H178" s="330" t="str">
        <f t="shared" si="255"/>
        <v>Saldo Abr</v>
      </c>
      <c r="I178" s="502" t="str">
        <f t="shared" si="255"/>
        <v>MAI</v>
      </c>
      <c r="J178" s="330" t="str">
        <f t="shared" si="255"/>
        <v>Saldo Mai</v>
      </c>
      <c r="K178" s="237" t="str">
        <f t="shared" ref="K178:L178" si="256">K5</f>
        <v>3º Trimestre</v>
      </c>
      <c r="L178" s="328" t="str">
        <f t="shared" si="256"/>
        <v>Saldo Trim</v>
      </c>
      <c r="M178" s="502" t="str">
        <f t="shared" si="255"/>
        <v>JUN</v>
      </c>
      <c r="N178" s="330" t="str">
        <f t="shared" si="255"/>
        <v>Saldo Jun</v>
      </c>
      <c r="O178" s="482" t="str">
        <f t="shared" si="255"/>
        <v>JUL</v>
      </c>
      <c r="P178" s="330" t="str">
        <f t="shared" si="255"/>
        <v>Saldo Jul</v>
      </c>
      <c r="Q178" s="482" t="str">
        <f t="shared" si="255"/>
        <v>AGO</v>
      </c>
      <c r="R178" s="330" t="str">
        <f t="shared" si="255"/>
        <v>Saldo Ago</v>
      </c>
      <c r="S178" s="237" t="str">
        <f t="shared" si="255"/>
        <v>4º Trimestre</v>
      </c>
      <c r="T178" s="328" t="str">
        <f t="shared" si="255"/>
        <v>Saldo Trim</v>
      </c>
    </row>
    <row r="179" spans="1:20" ht="15.75" thickTop="1" x14ac:dyDescent="0.25">
      <c r="A179" s="77" t="s">
        <v>33</v>
      </c>
      <c r="B179" s="261">
        <v>20</v>
      </c>
      <c r="C179" s="9" t="e">
        <f>'UBS Carandiru'!#REF!</f>
        <v>#REF!</v>
      </c>
      <c r="D179" s="282" t="e">
        <f t="shared" ref="D179:D191" si="257">C179*B179</f>
        <v>#REF!</v>
      </c>
      <c r="E179" s="483" t="e">
        <f>'UBS Carandiru'!#REF!</f>
        <v>#REF!</v>
      </c>
      <c r="F179" s="302" t="e">
        <f t="shared" ref="F179:F191" si="258">(E179*$B179)-$D179</f>
        <v>#REF!</v>
      </c>
      <c r="G179" s="483" t="e">
        <f>'UBS Carandiru'!#REF!</f>
        <v>#REF!</v>
      </c>
      <c r="H179" s="302" t="e">
        <f t="shared" ref="H179:H191" si="259">(G179*$B179)-$D179</f>
        <v>#REF!</v>
      </c>
      <c r="I179" s="483" t="e">
        <f>'UBS Carandiru'!#REF!</f>
        <v>#REF!</v>
      </c>
      <c r="J179" s="302" t="e">
        <f t="shared" ref="J179:J191" si="260">(I179*$B179)-$D179</f>
        <v>#REF!</v>
      </c>
      <c r="K179" s="227" t="e">
        <f t="shared" ref="K179:K191" si="261">SUM(E179,G179,I179)</f>
        <v>#REF!</v>
      </c>
      <c r="L179" s="315" t="e">
        <f t="shared" ref="L179:L191" si="262">(K179*$B179)-$D179*3</f>
        <v>#REF!</v>
      </c>
      <c r="M179" s="483" t="e">
        <f>'UBS Carandiru'!#REF!</f>
        <v>#REF!</v>
      </c>
      <c r="N179" s="302" t="e">
        <f t="shared" ref="N179:N191" si="263">(M179*$B179)-$D179</f>
        <v>#REF!</v>
      </c>
      <c r="O179" s="483" t="e">
        <f>'UBS Carandiru'!#REF!</f>
        <v>#REF!</v>
      </c>
      <c r="P179" s="302" t="e">
        <f t="shared" ref="P179:P191" si="264">(O179*$B179)-$D179</f>
        <v>#REF!</v>
      </c>
      <c r="Q179" s="483" t="e">
        <f>'UBS Carandiru'!#REF!</f>
        <v>#REF!</v>
      </c>
      <c r="R179" s="302" t="e">
        <f t="shared" ref="R179:R191" si="265">(Q179*$B179)-$D179</f>
        <v>#REF!</v>
      </c>
      <c r="S179" s="227" t="e">
        <f t="shared" ref="S179:S191" si="266">SUM(M179,O179,Q179)</f>
        <v>#REF!</v>
      </c>
      <c r="T179" s="315" t="e">
        <f t="shared" ref="T179:T191" si="267">(S179*$B179)-$D179*3</f>
        <v>#REF!</v>
      </c>
    </row>
    <row r="180" spans="1:20" x14ac:dyDescent="0.25">
      <c r="A180" s="77" t="s">
        <v>20</v>
      </c>
      <c r="B180" s="262">
        <v>20</v>
      </c>
      <c r="C180" s="73" t="e">
        <f>'UBS Carandiru'!#REF!</f>
        <v>#REF!</v>
      </c>
      <c r="D180" s="283" t="e">
        <f t="shared" si="257"/>
        <v>#REF!</v>
      </c>
      <c r="E180" s="95" t="e">
        <f>'UBS Carandiru'!#REF!</f>
        <v>#REF!</v>
      </c>
      <c r="F180" s="303" t="e">
        <f t="shared" si="258"/>
        <v>#REF!</v>
      </c>
      <c r="G180" s="95" t="e">
        <f>'UBS Carandiru'!#REF!</f>
        <v>#REF!</v>
      </c>
      <c r="H180" s="303" t="e">
        <f t="shared" si="259"/>
        <v>#REF!</v>
      </c>
      <c r="I180" s="95" t="e">
        <f>'UBS Carandiru'!#REF!</f>
        <v>#REF!</v>
      </c>
      <c r="J180" s="303" t="e">
        <f t="shared" si="260"/>
        <v>#REF!</v>
      </c>
      <c r="K180" s="239" t="e">
        <f t="shared" si="261"/>
        <v>#REF!</v>
      </c>
      <c r="L180" s="316" t="e">
        <f t="shared" si="262"/>
        <v>#REF!</v>
      </c>
      <c r="M180" s="95" t="e">
        <f>'UBS Carandiru'!#REF!</f>
        <v>#REF!</v>
      </c>
      <c r="N180" s="303" t="e">
        <f t="shared" si="263"/>
        <v>#REF!</v>
      </c>
      <c r="O180" s="95" t="e">
        <f>'UBS Carandiru'!#REF!</f>
        <v>#REF!</v>
      </c>
      <c r="P180" s="303" t="e">
        <f t="shared" si="264"/>
        <v>#REF!</v>
      </c>
      <c r="Q180" s="95" t="e">
        <f>'UBS Carandiru'!#REF!</f>
        <v>#REF!</v>
      </c>
      <c r="R180" s="303" t="e">
        <f t="shared" si="265"/>
        <v>#REF!</v>
      </c>
      <c r="S180" s="239" t="e">
        <f t="shared" si="266"/>
        <v>#REF!</v>
      </c>
      <c r="T180" s="316" t="e">
        <f t="shared" si="267"/>
        <v>#REF!</v>
      </c>
    </row>
    <row r="181" spans="1:20" x14ac:dyDescent="0.25">
      <c r="A181" s="77" t="s">
        <v>43</v>
      </c>
      <c r="B181" s="262">
        <v>20</v>
      </c>
      <c r="C181" s="73" t="e">
        <f>'UBS Carandiru'!#REF!</f>
        <v>#REF!</v>
      </c>
      <c r="D181" s="283" t="e">
        <f t="shared" si="257"/>
        <v>#REF!</v>
      </c>
      <c r="E181" s="95" t="e">
        <f>'UBS Carandiru'!#REF!</f>
        <v>#REF!</v>
      </c>
      <c r="F181" s="303" t="e">
        <f t="shared" si="258"/>
        <v>#REF!</v>
      </c>
      <c r="G181" s="95" t="e">
        <f>'UBS Carandiru'!#REF!</f>
        <v>#REF!</v>
      </c>
      <c r="H181" s="303" t="e">
        <f t="shared" si="259"/>
        <v>#REF!</v>
      </c>
      <c r="I181" s="95" t="e">
        <f>'UBS Carandiru'!#REF!</f>
        <v>#REF!</v>
      </c>
      <c r="J181" s="303" t="e">
        <f t="shared" si="260"/>
        <v>#REF!</v>
      </c>
      <c r="K181" s="239" t="e">
        <f t="shared" si="261"/>
        <v>#REF!</v>
      </c>
      <c r="L181" s="316" t="e">
        <f t="shared" si="262"/>
        <v>#REF!</v>
      </c>
      <c r="M181" s="95" t="e">
        <f>'UBS Carandiru'!#REF!</f>
        <v>#REF!</v>
      </c>
      <c r="N181" s="303" t="e">
        <f t="shared" si="263"/>
        <v>#REF!</v>
      </c>
      <c r="O181" s="95" t="e">
        <f>'UBS Carandiru'!#REF!</f>
        <v>#REF!</v>
      </c>
      <c r="P181" s="303" t="e">
        <f t="shared" si="264"/>
        <v>#REF!</v>
      </c>
      <c r="Q181" s="95" t="e">
        <f>'UBS Carandiru'!#REF!</f>
        <v>#REF!</v>
      </c>
      <c r="R181" s="303" t="e">
        <f t="shared" si="265"/>
        <v>#REF!</v>
      </c>
      <c r="S181" s="239" t="e">
        <f t="shared" si="266"/>
        <v>#REF!</v>
      </c>
      <c r="T181" s="316" t="e">
        <f t="shared" si="267"/>
        <v>#REF!</v>
      </c>
    </row>
    <row r="182" spans="1:20" x14ac:dyDescent="0.25">
      <c r="A182" s="77" t="s">
        <v>22</v>
      </c>
      <c r="B182" s="262">
        <v>20</v>
      </c>
      <c r="C182" s="73" t="e">
        <f>'UBS Carandiru'!#REF!</f>
        <v>#REF!</v>
      </c>
      <c r="D182" s="283" t="e">
        <f t="shared" si="257"/>
        <v>#REF!</v>
      </c>
      <c r="E182" s="95" t="e">
        <f>'UBS Carandiru'!#REF!</f>
        <v>#REF!</v>
      </c>
      <c r="F182" s="303" t="e">
        <f t="shared" si="258"/>
        <v>#REF!</v>
      </c>
      <c r="G182" s="95" t="e">
        <f>'UBS Carandiru'!#REF!</f>
        <v>#REF!</v>
      </c>
      <c r="H182" s="303" t="e">
        <f t="shared" si="259"/>
        <v>#REF!</v>
      </c>
      <c r="I182" s="95" t="e">
        <f>'UBS Carandiru'!#REF!</f>
        <v>#REF!</v>
      </c>
      <c r="J182" s="303" t="e">
        <f t="shared" si="260"/>
        <v>#REF!</v>
      </c>
      <c r="K182" s="239" t="e">
        <f t="shared" si="261"/>
        <v>#REF!</v>
      </c>
      <c r="L182" s="316" t="e">
        <f t="shared" si="262"/>
        <v>#REF!</v>
      </c>
      <c r="M182" s="95" t="e">
        <f>'UBS Carandiru'!#REF!</f>
        <v>#REF!</v>
      </c>
      <c r="N182" s="303" t="e">
        <f t="shared" si="263"/>
        <v>#REF!</v>
      </c>
      <c r="O182" s="95" t="e">
        <f>'UBS Carandiru'!#REF!</f>
        <v>#REF!</v>
      </c>
      <c r="P182" s="303" t="e">
        <f t="shared" si="264"/>
        <v>#REF!</v>
      </c>
      <c r="Q182" s="95" t="e">
        <f>'UBS Carandiru'!#REF!</f>
        <v>#REF!</v>
      </c>
      <c r="R182" s="303" t="e">
        <f t="shared" si="265"/>
        <v>#REF!</v>
      </c>
      <c r="S182" s="239" t="e">
        <f t="shared" si="266"/>
        <v>#REF!</v>
      </c>
      <c r="T182" s="316" t="e">
        <f t="shared" si="267"/>
        <v>#REF!</v>
      </c>
    </row>
    <row r="183" spans="1:20" x14ac:dyDescent="0.25">
      <c r="A183" s="77" t="s">
        <v>50</v>
      </c>
      <c r="B183" s="262">
        <v>20</v>
      </c>
      <c r="C183" s="73" t="e">
        <f>'UBS Carandiru'!#REF!</f>
        <v>#REF!</v>
      </c>
      <c r="D183" s="283" t="e">
        <f t="shared" si="257"/>
        <v>#REF!</v>
      </c>
      <c r="E183" s="95" t="e">
        <f>'UBS Carandiru'!#REF!</f>
        <v>#REF!</v>
      </c>
      <c r="F183" s="303" t="e">
        <f t="shared" si="258"/>
        <v>#REF!</v>
      </c>
      <c r="G183" s="95" t="e">
        <f>'UBS Carandiru'!#REF!</f>
        <v>#REF!</v>
      </c>
      <c r="H183" s="303" t="e">
        <f t="shared" si="259"/>
        <v>#REF!</v>
      </c>
      <c r="I183" s="95" t="e">
        <f>'UBS Carandiru'!#REF!</f>
        <v>#REF!</v>
      </c>
      <c r="J183" s="303" t="e">
        <f t="shared" si="260"/>
        <v>#REF!</v>
      </c>
      <c r="K183" s="239" t="e">
        <f t="shared" si="261"/>
        <v>#REF!</v>
      </c>
      <c r="L183" s="316" t="e">
        <f t="shared" si="262"/>
        <v>#REF!</v>
      </c>
      <c r="M183" s="95" t="e">
        <f>'UBS Carandiru'!#REF!</f>
        <v>#REF!</v>
      </c>
      <c r="N183" s="303" t="e">
        <f t="shared" si="263"/>
        <v>#REF!</v>
      </c>
      <c r="O183" s="95" t="e">
        <f>'UBS Carandiru'!#REF!</f>
        <v>#REF!</v>
      </c>
      <c r="P183" s="303" t="e">
        <f t="shared" si="264"/>
        <v>#REF!</v>
      </c>
      <c r="Q183" s="95" t="e">
        <f>'UBS Carandiru'!#REF!</f>
        <v>#REF!</v>
      </c>
      <c r="R183" s="303" t="e">
        <f t="shared" si="265"/>
        <v>#REF!</v>
      </c>
      <c r="S183" s="239" t="e">
        <f t="shared" si="266"/>
        <v>#REF!</v>
      </c>
      <c r="T183" s="316" t="e">
        <f t="shared" si="267"/>
        <v>#REF!</v>
      </c>
    </row>
    <row r="184" spans="1:20" x14ac:dyDescent="0.25">
      <c r="A184" s="77" t="s">
        <v>23</v>
      </c>
      <c r="B184" s="262">
        <v>20</v>
      </c>
      <c r="C184" s="73" t="e">
        <f>'UBS Carandiru'!#REF!</f>
        <v>#REF!</v>
      </c>
      <c r="D184" s="283" t="e">
        <f t="shared" si="257"/>
        <v>#REF!</v>
      </c>
      <c r="E184" s="95" t="e">
        <f>'UBS Carandiru'!#REF!</f>
        <v>#REF!</v>
      </c>
      <c r="F184" s="303" t="e">
        <f t="shared" si="258"/>
        <v>#REF!</v>
      </c>
      <c r="G184" s="95" t="e">
        <f>'UBS Carandiru'!#REF!</f>
        <v>#REF!</v>
      </c>
      <c r="H184" s="303" t="e">
        <f t="shared" si="259"/>
        <v>#REF!</v>
      </c>
      <c r="I184" s="95" t="e">
        <f>'UBS Carandiru'!#REF!</f>
        <v>#REF!</v>
      </c>
      <c r="J184" s="303" t="e">
        <f t="shared" si="260"/>
        <v>#REF!</v>
      </c>
      <c r="K184" s="239" t="e">
        <f t="shared" si="261"/>
        <v>#REF!</v>
      </c>
      <c r="L184" s="316" t="e">
        <f t="shared" si="262"/>
        <v>#REF!</v>
      </c>
      <c r="M184" s="95" t="e">
        <f>'UBS Carandiru'!#REF!</f>
        <v>#REF!</v>
      </c>
      <c r="N184" s="303" t="e">
        <f t="shared" si="263"/>
        <v>#REF!</v>
      </c>
      <c r="O184" s="95" t="e">
        <f>'UBS Carandiru'!#REF!</f>
        <v>#REF!</v>
      </c>
      <c r="P184" s="303" t="e">
        <f t="shared" si="264"/>
        <v>#REF!</v>
      </c>
      <c r="Q184" s="95" t="e">
        <f>'UBS Carandiru'!#REF!</f>
        <v>#REF!</v>
      </c>
      <c r="R184" s="303" t="e">
        <f t="shared" si="265"/>
        <v>#REF!</v>
      </c>
      <c r="S184" s="239" t="e">
        <f t="shared" si="266"/>
        <v>#REF!</v>
      </c>
      <c r="T184" s="316" t="e">
        <f t="shared" si="267"/>
        <v>#REF!</v>
      </c>
    </row>
    <row r="185" spans="1:20" x14ac:dyDescent="0.25">
      <c r="A185" s="77" t="s">
        <v>195</v>
      </c>
      <c r="B185" s="262">
        <v>10</v>
      </c>
      <c r="C185" s="73" t="e">
        <f>'UBS Carandiru'!#REF!</f>
        <v>#REF!</v>
      </c>
      <c r="D185" s="283" t="e">
        <f t="shared" si="257"/>
        <v>#REF!</v>
      </c>
      <c r="E185" s="95" t="e">
        <f>'UBS Carandiru'!#REF!</f>
        <v>#REF!</v>
      </c>
      <c r="F185" s="303" t="e">
        <f t="shared" si="258"/>
        <v>#REF!</v>
      </c>
      <c r="G185" s="95" t="e">
        <f>'UBS Carandiru'!#REF!</f>
        <v>#REF!</v>
      </c>
      <c r="H185" s="303" t="e">
        <f t="shared" si="259"/>
        <v>#REF!</v>
      </c>
      <c r="I185" s="95" t="e">
        <f>'UBS Carandiru'!#REF!</f>
        <v>#REF!</v>
      </c>
      <c r="J185" s="303" t="e">
        <f t="shared" si="260"/>
        <v>#REF!</v>
      </c>
      <c r="K185" s="239" t="e">
        <f t="shared" si="261"/>
        <v>#REF!</v>
      </c>
      <c r="L185" s="316" t="e">
        <f t="shared" si="262"/>
        <v>#REF!</v>
      </c>
      <c r="M185" s="95" t="e">
        <f>'UBS Carandiru'!#REF!</f>
        <v>#REF!</v>
      </c>
      <c r="N185" s="303" t="e">
        <f t="shared" si="263"/>
        <v>#REF!</v>
      </c>
      <c r="O185" s="95" t="e">
        <f>'UBS Carandiru'!#REF!</f>
        <v>#REF!</v>
      </c>
      <c r="P185" s="303" t="e">
        <f t="shared" si="264"/>
        <v>#REF!</v>
      </c>
      <c r="Q185" s="95" t="e">
        <f>'UBS Carandiru'!#REF!</f>
        <v>#REF!</v>
      </c>
      <c r="R185" s="303" t="e">
        <f t="shared" si="265"/>
        <v>#REF!</v>
      </c>
      <c r="S185" s="239" t="e">
        <f t="shared" si="266"/>
        <v>#REF!</v>
      </c>
      <c r="T185" s="316" t="e">
        <f t="shared" si="267"/>
        <v>#REF!</v>
      </c>
    </row>
    <row r="186" spans="1:20" x14ac:dyDescent="0.25">
      <c r="A186" s="77" t="s">
        <v>24</v>
      </c>
      <c r="B186" s="262">
        <v>30</v>
      </c>
      <c r="C186" s="73" t="e">
        <f>'UBS Carandiru'!#REF!</f>
        <v>#REF!</v>
      </c>
      <c r="D186" s="283" t="e">
        <f t="shared" si="257"/>
        <v>#REF!</v>
      </c>
      <c r="E186" s="95" t="e">
        <f>'UBS Carandiru'!#REF!</f>
        <v>#REF!</v>
      </c>
      <c r="F186" s="303" t="e">
        <f t="shared" si="258"/>
        <v>#REF!</v>
      </c>
      <c r="G186" s="95" t="e">
        <f>'UBS Carandiru'!#REF!</f>
        <v>#REF!</v>
      </c>
      <c r="H186" s="303" t="e">
        <f t="shared" si="259"/>
        <v>#REF!</v>
      </c>
      <c r="I186" s="95" t="e">
        <f>'UBS Carandiru'!#REF!</f>
        <v>#REF!</v>
      </c>
      <c r="J186" s="303" t="e">
        <f t="shared" si="260"/>
        <v>#REF!</v>
      </c>
      <c r="K186" s="239" t="e">
        <f t="shared" si="261"/>
        <v>#REF!</v>
      </c>
      <c r="L186" s="316" t="e">
        <f t="shared" si="262"/>
        <v>#REF!</v>
      </c>
      <c r="M186" s="95" t="e">
        <f>'UBS Carandiru'!#REF!</f>
        <v>#REF!</v>
      </c>
      <c r="N186" s="303" t="e">
        <f t="shared" si="263"/>
        <v>#REF!</v>
      </c>
      <c r="O186" s="95" t="e">
        <f>'UBS Carandiru'!#REF!</f>
        <v>#REF!</v>
      </c>
      <c r="P186" s="303" t="e">
        <f t="shared" si="264"/>
        <v>#REF!</v>
      </c>
      <c r="Q186" s="95" t="e">
        <f>'UBS Carandiru'!#REF!</f>
        <v>#REF!</v>
      </c>
      <c r="R186" s="303" t="e">
        <f t="shared" si="265"/>
        <v>#REF!</v>
      </c>
      <c r="S186" s="239" t="e">
        <f t="shared" si="266"/>
        <v>#REF!</v>
      </c>
      <c r="T186" s="316" t="e">
        <f t="shared" si="267"/>
        <v>#REF!</v>
      </c>
    </row>
    <row r="187" spans="1:20" x14ac:dyDescent="0.25">
      <c r="A187" s="77" t="s">
        <v>25</v>
      </c>
      <c r="B187" s="262">
        <v>30</v>
      </c>
      <c r="C187" s="73" t="e">
        <f>'UBS Carandiru'!#REF!</f>
        <v>#REF!</v>
      </c>
      <c r="D187" s="283" t="e">
        <f t="shared" si="257"/>
        <v>#REF!</v>
      </c>
      <c r="E187" s="95" t="e">
        <f>'UBS Carandiru'!#REF!</f>
        <v>#REF!</v>
      </c>
      <c r="F187" s="303" t="e">
        <f t="shared" si="258"/>
        <v>#REF!</v>
      </c>
      <c r="G187" s="95" t="e">
        <f>'UBS Carandiru'!#REF!</f>
        <v>#REF!</v>
      </c>
      <c r="H187" s="303" t="e">
        <f t="shared" si="259"/>
        <v>#REF!</v>
      </c>
      <c r="I187" s="95" t="e">
        <f>'UBS Carandiru'!#REF!</f>
        <v>#REF!</v>
      </c>
      <c r="J187" s="303" t="e">
        <f t="shared" si="260"/>
        <v>#REF!</v>
      </c>
      <c r="K187" s="239" t="e">
        <f t="shared" si="261"/>
        <v>#REF!</v>
      </c>
      <c r="L187" s="316" t="e">
        <f t="shared" si="262"/>
        <v>#REF!</v>
      </c>
      <c r="M187" s="95" t="e">
        <f>'UBS Carandiru'!#REF!</f>
        <v>#REF!</v>
      </c>
      <c r="N187" s="303" t="e">
        <f t="shared" si="263"/>
        <v>#REF!</v>
      </c>
      <c r="O187" s="95" t="e">
        <f>'UBS Carandiru'!#REF!</f>
        <v>#REF!</v>
      </c>
      <c r="P187" s="303" t="e">
        <f t="shared" si="264"/>
        <v>#REF!</v>
      </c>
      <c r="Q187" s="95" t="e">
        <f>'UBS Carandiru'!#REF!</f>
        <v>#REF!</v>
      </c>
      <c r="R187" s="303" t="e">
        <f t="shared" si="265"/>
        <v>#REF!</v>
      </c>
      <c r="S187" s="239" t="e">
        <f t="shared" si="266"/>
        <v>#REF!</v>
      </c>
      <c r="T187" s="316" t="e">
        <f t="shared" si="267"/>
        <v>#REF!</v>
      </c>
    </row>
    <row r="188" spans="1:20" x14ac:dyDescent="0.25">
      <c r="A188" s="77" t="s">
        <v>46</v>
      </c>
      <c r="B188" s="262">
        <v>30</v>
      </c>
      <c r="C188" s="78" t="e">
        <f>'UBS Carandiru'!#REF!</f>
        <v>#REF!</v>
      </c>
      <c r="D188" s="290" t="e">
        <f t="shared" si="257"/>
        <v>#REF!</v>
      </c>
      <c r="E188" s="95" t="e">
        <f>'UBS Carandiru'!#REF!</f>
        <v>#REF!</v>
      </c>
      <c r="F188" s="303" t="e">
        <f t="shared" si="258"/>
        <v>#REF!</v>
      </c>
      <c r="G188" s="95" t="e">
        <f>'UBS Carandiru'!#REF!</f>
        <v>#REF!</v>
      </c>
      <c r="H188" s="303" t="e">
        <f t="shared" si="259"/>
        <v>#REF!</v>
      </c>
      <c r="I188" s="95" t="e">
        <f>'UBS Carandiru'!#REF!</f>
        <v>#REF!</v>
      </c>
      <c r="J188" s="303" t="e">
        <f t="shared" si="260"/>
        <v>#REF!</v>
      </c>
      <c r="K188" s="239" t="e">
        <f t="shared" si="261"/>
        <v>#REF!</v>
      </c>
      <c r="L188" s="316" t="e">
        <f t="shared" si="262"/>
        <v>#REF!</v>
      </c>
      <c r="M188" s="95" t="e">
        <f>'UBS Carandiru'!#REF!</f>
        <v>#REF!</v>
      </c>
      <c r="N188" s="303" t="e">
        <f t="shared" si="263"/>
        <v>#REF!</v>
      </c>
      <c r="O188" s="95" t="e">
        <f>'UBS Carandiru'!#REF!</f>
        <v>#REF!</v>
      </c>
      <c r="P188" s="303" t="e">
        <f t="shared" si="264"/>
        <v>#REF!</v>
      </c>
      <c r="Q188" s="95" t="e">
        <f>'UBS Carandiru'!#REF!</f>
        <v>#REF!</v>
      </c>
      <c r="R188" s="303" t="e">
        <f t="shared" si="265"/>
        <v>#REF!</v>
      </c>
      <c r="S188" s="239" t="e">
        <f t="shared" si="266"/>
        <v>#REF!</v>
      </c>
      <c r="T188" s="316" t="e">
        <f t="shared" si="267"/>
        <v>#REF!</v>
      </c>
    </row>
    <row r="189" spans="1:20" x14ac:dyDescent="0.25">
      <c r="A189" s="77" t="s">
        <v>26</v>
      </c>
      <c r="B189" s="262">
        <v>40</v>
      </c>
      <c r="C189" s="73" t="e">
        <f>'UBS Carandiru'!#REF!</f>
        <v>#REF!</v>
      </c>
      <c r="D189" s="283" t="e">
        <f t="shared" si="257"/>
        <v>#REF!</v>
      </c>
      <c r="E189" s="95" t="e">
        <f>'UBS Carandiru'!#REF!</f>
        <v>#REF!</v>
      </c>
      <c r="F189" s="303" t="e">
        <f t="shared" si="258"/>
        <v>#REF!</v>
      </c>
      <c r="G189" s="95" t="e">
        <f>'UBS Carandiru'!#REF!</f>
        <v>#REF!</v>
      </c>
      <c r="H189" s="303" t="e">
        <f t="shared" si="259"/>
        <v>#REF!</v>
      </c>
      <c r="I189" s="95" t="e">
        <f>'UBS Carandiru'!#REF!</f>
        <v>#REF!</v>
      </c>
      <c r="J189" s="303" t="e">
        <f t="shared" si="260"/>
        <v>#REF!</v>
      </c>
      <c r="K189" s="239" t="e">
        <f t="shared" si="261"/>
        <v>#REF!</v>
      </c>
      <c r="L189" s="316" t="e">
        <f t="shared" si="262"/>
        <v>#REF!</v>
      </c>
      <c r="M189" s="95" t="e">
        <f>'UBS Carandiru'!#REF!</f>
        <v>#REF!</v>
      </c>
      <c r="N189" s="303" t="e">
        <f t="shared" si="263"/>
        <v>#REF!</v>
      </c>
      <c r="O189" s="95" t="e">
        <f>'UBS Carandiru'!#REF!</f>
        <v>#REF!</v>
      </c>
      <c r="P189" s="303" t="e">
        <f t="shared" si="264"/>
        <v>#REF!</v>
      </c>
      <c r="Q189" s="95" t="e">
        <f>'UBS Carandiru'!#REF!</f>
        <v>#REF!</v>
      </c>
      <c r="R189" s="303" t="e">
        <f t="shared" si="265"/>
        <v>#REF!</v>
      </c>
      <c r="S189" s="239" t="e">
        <f t="shared" si="266"/>
        <v>#REF!</v>
      </c>
      <c r="T189" s="316" t="e">
        <f t="shared" si="267"/>
        <v>#REF!</v>
      </c>
    </row>
    <row r="190" spans="1:20" x14ac:dyDescent="0.25">
      <c r="A190" s="77" t="s">
        <v>34</v>
      </c>
      <c r="B190" s="262">
        <v>30</v>
      </c>
      <c r="C190" s="73" t="e">
        <f>'UBS Carandiru'!#REF!</f>
        <v>#REF!</v>
      </c>
      <c r="D190" s="283" t="e">
        <f t="shared" si="257"/>
        <v>#REF!</v>
      </c>
      <c r="E190" s="95" t="e">
        <f>'UBS Carandiru'!#REF!</f>
        <v>#REF!</v>
      </c>
      <c r="F190" s="303" t="e">
        <f t="shared" si="258"/>
        <v>#REF!</v>
      </c>
      <c r="G190" s="95" t="e">
        <f>'UBS Carandiru'!#REF!</f>
        <v>#REF!</v>
      </c>
      <c r="H190" s="303" t="e">
        <f t="shared" si="259"/>
        <v>#REF!</v>
      </c>
      <c r="I190" s="95" t="e">
        <f>'UBS Carandiru'!#REF!</f>
        <v>#REF!</v>
      </c>
      <c r="J190" s="303" t="e">
        <f t="shared" si="260"/>
        <v>#REF!</v>
      </c>
      <c r="K190" s="239" t="e">
        <f t="shared" si="261"/>
        <v>#REF!</v>
      </c>
      <c r="L190" s="316" t="e">
        <f t="shared" si="262"/>
        <v>#REF!</v>
      </c>
      <c r="M190" s="95" t="e">
        <f>'UBS Carandiru'!#REF!</f>
        <v>#REF!</v>
      </c>
      <c r="N190" s="303" t="e">
        <f t="shared" si="263"/>
        <v>#REF!</v>
      </c>
      <c r="O190" s="95" t="e">
        <f>'UBS Carandiru'!#REF!</f>
        <v>#REF!</v>
      </c>
      <c r="P190" s="303" t="e">
        <f t="shared" si="264"/>
        <v>#REF!</v>
      </c>
      <c r="Q190" s="95" t="e">
        <f>'UBS Carandiru'!#REF!</f>
        <v>#REF!</v>
      </c>
      <c r="R190" s="303" t="e">
        <f t="shared" si="265"/>
        <v>#REF!</v>
      </c>
      <c r="S190" s="239" t="e">
        <f t="shared" si="266"/>
        <v>#REF!</v>
      </c>
      <c r="T190" s="316" t="e">
        <f t="shared" si="267"/>
        <v>#REF!</v>
      </c>
    </row>
    <row r="191" spans="1:20" ht="15.75" thickBot="1" x14ac:dyDescent="0.3">
      <c r="A191" s="55" t="s">
        <v>51</v>
      </c>
      <c r="B191" s="270">
        <v>30</v>
      </c>
      <c r="C191" s="56" t="e">
        <f>'UBS Carandiru'!#REF!</f>
        <v>#REF!</v>
      </c>
      <c r="D191" s="296" t="e">
        <f t="shared" si="257"/>
        <v>#REF!</v>
      </c>
      <c r="E191" s="487" t="e">
        <f>'UBS Carandiru'!#REF!</f>
        <v>#REF!</v>
      </c>
      <c r="F191" s="311" t="e">
        <f t="shared" si="258"/>
        <v>#REF!</v>
      </c>
      <c r="G191" s="487" t="e">
        <f>'UBS Carandiru'!#REF!</f>
        <v>#REF!</v>
      </c>
      <c r="H191" s="311" t="e">
        <f t="shared" si="259"/>
        <v>#REF!</v>
      </c>
      <c r="I191" s="487" t="e">
        <f>'UBS Carandiru'!#REF!</f>
        <v>#REF!</v>
      </c>
      <c r="J191" s="311" t="e">
        <f t="shared" si="260"/>
        <v>#REF!</v>
      </c>
      <c r="K191" s="247" t="e">
        <f t="shared" si="261"/>
        <v>#REF!</v>
      </c>
      <c r="L191" s="324" t="e">
        <f t="shared" si="262"/>
        <v>#REF!</v>
      </c>
      <c r="M191" s="487" t="e">
        <f>'UBS Carandiru'!#REF!</f>
        <v>#REF!</v>
      </c>
      <c r="N191" s="311" t="e">
        <f t="shared" si="263"/>
        <v>#REF!</v>
      </c>
      <c r="O191" s="487" t="e">
        <f>'UBS Carandiru'!#REF!</f>
        <v>#REF!</v>
      </c>
      <c r="P191" s="311" t="e">
        <f t="shared" si="264"/>
        <v>#REF!</v>
      </c>
      <c r="Q191" s="487" t="e">
        <f>'UBS Carandiru'!#REF!</f>
        <v>#REF!</v>
      </c>
      <c r="R191" s="311" t="e">
        <f t="shared" si="265"/>
        <v>#REF!</v>
      </c>
      <c r="S191" s="247" t="e">
        <f t="shared" si="266"/>
        <v>#REF!</v>
      </c>
      <c r="T191" s="324" t="e">
        <f t="shared" si="267"/>
        <v>#REF!</v>
      </c>
    </row>
    <row r="192" spans="1:20" ht="15.75" thickBot="1" x14ac:dyDescent="0.3">
      <c r="A192" s="355" t="s">
        <v>7</v>
      </c>
      <c r="B192" s="348">
        <f>SUM(B179:B191)</f>
        <v>320</v>
      </c>
      <c r="C192" s="349" t="e">
        <f>SUM(C179:C191)</f>
        <v>#REF!</v>
      </c>
      <c r="D192" s="350" t="e">
        <f t="shared" ref="D192:T192" si="268">SUM(D179:D191)</f>
        <v>#REF!</v>
      </c>
      <c r="E192" s="492" t="e">
        <f t="shared" si="268"/>
        <v>#REF!</v>
      </c>
      <c r="F192" s="352" t="e">
        <f t="shared" si="268"/>
        <v>#REF!</v>
      </c>
      <c r="G192" s="492" t="e">
        <f t="shared" si="268"/>
        <v>#REF!</v>
      </c>
      <c r="H192" s="352" t="e">
        <f t="shared" si="268"/>
        <v>#REF!</v>
      </c>
      <c r="I192" s="492" t="e">
        <f t="shared" si="268"/>
        <v>#REF!</v>
      </c>
      <c r="J192" s="352" t="e">
        <f t="shared" si="268"/>
        <v>#REF!</v>
      </c>
      <c r="K192" s="353" t="e">
        <f t="shared" ref="K192:L192" si="269">SUM(K179:K191)</f>
        <v>#REF!</v>
      </c>
      <c r="L192" s="354" t="e">
        <f t="shared" si="269"/>
        <v>#REF!</v>
      </c>
      <c r="M192" s="492" t="e">
        <f t="shared" si="268"/>
        <v>#REF!</v>
      </c>
      <c r="N192" s="352" t="e">
        <f t="shared" si="268"/>
        <v>#REF!</v>
      </c>
      <c r="O192" s="492" t="e">
        <f t="shared" si="268"/>
        <v>#REF!</v>
      </c>
      <c r="P192" s="352" t="e">
        <f t="shared" si="268"/>
        <v>#REF!</v>
      </c>
      <c r="Q192" s="492" t="e">
        <f t="shared" si="268"/>
        <v>#REF!</v>
      </c>
      <c r="R192" s="352" t="e">
        <f t="shared" si="268"/>
        <v>#REF!</v>
      </c>
      <c r="S192" s="353" t="e">
        <f t="shared" si="268"/>
        <v>#REF!</v>
      </c>
      <c r="T192" s="354" t="e">
        <f t="shared" si="268"/>
        <v>#REF!</v>
      </c>
    </row>
    <row r="194" spans="1:20" ht="15.75" x14ac:dyDescent="0.25">
      <c r="A194" s="1000" t="s">
        <v>287</v>
      </c>
      <c r="B194" s="1001"/>
      <c r="C194" s="1001"/>
      <c r="D194" s="1001"/>
      <c r="E194" s="1001"/>
      <c r="F194" s="1001"/>
      <c r="G194" s="1001"/>
      <c r="H194" s="1001"/>
      <c r="I194" s="1001"/>
      <c r="J194" s="1001"/>
      <c r="K194" s="1001"/>
      <c r="L194" s="1001"/>
      <c r="M194" s="1001"/>
      <c r="N194" s="1001"/>
      <c r="O194" s="1001"/>
      <c r="P194" s="1001"/>
      <c r="Q194" s="1001"/>
      <c r="R194" s="1001"/>
      <c r="S194" s="1001"/>
      <c r="T194" s="1001"/>
    </row>
    <row r="195" spans="1:20" ht="36.75" thickBot="1" x14ac:dyDescent="0.3">
      <c r="A195" s="74" t="s">
        <v>14</v>
      </c>
      <c r="B195" s="260" t="str">
        <f t="shared" ref="B195:T195" si="270">B5</f>
        <v>Carga Horária</v>
      </c>
      <c r="C195" s="90" t="str">
        <f t="shared" si="270"/>
        <v>Equipe Mínima TA</v>
      </c>
      <c r="D195" s="288" t="str">
        <f t="shared" si="270"/>
        <v>Total Horas</v>
      </c>
      <c r="E195" s="502" t="str">
        <f t="shared" si="270"/>
        <v>MAR</v>
      </c>
      <c r="F195" s="330" t="str">
        <f t="shared" si="270"/>
        <v>Saldo Mar</v>
      </c>
      <c r="G195" s="502" t="str">
        <f t="shared" si="270"/>
        <v>ABR</v>
      </c>
      <c r="H195" s="330" t="str">
        <f t="shared" si="270"/>
        <v>Saldo Abr</v>
      </c>
      <c r="I195" s="502" t="str">
        <f t="shared" si="270"/>
        <v>MAI</v>
      </c>
      <c r="J195" s="330" t="str">
        <f t="shared" si="270"/>
        <v>Saldo Mai</v>
      </c>
      <c r="K195" s="237" t="str">
        <f t="shared" ref="K195:L195" si="271">K5</f>
        <v>3º Trimestre</v>
      </c>
      <c r="L195" s="328" t="str">
        <f t="shared" si="271"/>
        <v>Saldo Trim</v>
      </c>
      <c r="M195" s="502" t="str">
        <f t="shared" si="270"/>
        <v>JUN</v>
      </c>
      <c r="N195" s="330" t="str">
        <f t="shared" si="270"/>
        <v>Saldo Jun</v>
      </c>
      <c r="O195" s="482" t="str">
        <f t="shared" si="270"/>
        <v>JUL</v>
      </c>
      <c r="P195" s="330" t="str">
        <f t="shared" si="270"/>
        <v>Saldo Jul</v>
      </c>
      <c r="Q195" s="482" t="str">
        <f t="shared" si="270"/>
        <v>AGO</v>
      </c>
      <c r="R195" s="330" t="str">
        <f t="shared" si="270"/>
        <v>Saldo Ago</v>
      </c>
      <c r="S195" s="237" t="str">
        <f t="shared" si="270"/>
        <v>4º Trimestre</v>
      </c>
      <c r="T195" s="328" t="str">
        <f t="shared" si="270"/>
        <v>Saldo Trim</v>
      </c>
    </row>
    <row r="196" spans="1:20" ht="15.75" thickTop="1" x14ac:dyDescent="0.25">
      <c r="A196" s="44" t="s">
        <v>138</v>
      </c>
      <c r="B196" s="46">
        <v>20</v>
      </c>
      <c r="C196" s="235" t="e">
        <f>'CER Carandiru'!#REF!</f>
        <v>#REF!</v>
      </c>
      <c r="D196" s="293" t="e">
        <f t="shared" ref="D196:D205" si="272">C196*B196</f>
        <v>#REF!</v>
      </c>
      <c r="E196" s="493" t="e">
        <f>'CER Carandiru'!#REF!</f>
        <v>#REF!</v>
      </c>
      <c r="F196" s="309" t="e">
        <f t="shared" ref="F196:F205" si="273">(E196*$B196)-$D196</f>
        <v>#REF!</v>
      </c>
      <c r="G196" s="493" t="e">
        <f>'CER Carandiru'!#REF!</f>
        <v>#REF!</v>
      </c>
      <c r="H196" s="309" t="e">
        <f t="shared" ref="H196:H205" si="274">(G196*$B196)-$D196</f>
        <v>#REF!</v>
      </c>
      <c r="I196" s="493" t="e">
        <f>'CER Carandiru'!#REF!</f>
        <v>#REF!</v>
      </c>
      <c r="J196" s="309" t="e">
        <f t="shared" ref="J196:J205" si="275">(I196*$B196)-$D196</f>
        <v>#REF!</v>
      </c>
      <c r="K196" s="244" t="e">
        <f t="shared" ref="K196:K205" si="276">SUM(E196,G196,I196)</f>
        <v>#REF!</v>
      </c>
      <c r="L196" s="322" t="e">
        <f t="shared" ref="L196:L205" si="277">(K196*$B196)-$D196*3</f>
        <v>#REF!</v>
      </c>
      <c r="M196" s="493" t="e">
        <f>'CER Carandiru'!#REF!</f>
        <v>#REF!</v>
      </c>
      <c r="N196" s="309" t="e">
        <f t="shared" ref="N196:N205" si="278">(M196*$B196)-$D196</f>
        <v>#REF!</v>
      </c>
      <c r="O196" s="493" t="e">
        <f>'CER Carandiru'!#REF!</f>
        <v>#REF!</v>
      </c>
      <c r="P196" s="309" t="e">
        <f t="shared" ref="P196:P205" si="279">(O196*$B196)-$D196</f>
        <v>#REF!</v>
      </c>
      <c r="Q196" s="493" t="e">
        <f>'CER Carandiru'!#REF!</f>
        <v>#REF!</v>
      </c>
      <c r="R196" s="309" t="e">
        <f t="shared" ref="R196:R205" si="280">(Q196*$B196)-$D196</f>
        <v>#REF!</v>
      </c>
      <c r="S196" s="244" t="e">
        <f t="shared" ref="S196:S205" si="281">SUM(M196,O196,Q196)</f>
        <v>#REF!</v>
      </c>
      <c r="T196" s="322" t="e">
        <f t="shared" ref="T196:T205" si="282">(S196*$B196)-$D196*3</f>
        <v>#REF!</v>
      </c>
    </row>
    <row r="197" spans="1:20" x14ac:dyDescent="0.25">
      <c r="A197" s="111" t="s">
        <v>145</v>
      </c>
      <c r="B197" s="112">
        <v>20</v>
      </c>
      <c r="C197" s="236" t="e">
        <f>'CER Carandiru'!#REF!</f>
        <v>#REF!</v>
      </c>
      <c r="D197" s="294" t="e">
        <f t="shared" si="272"/>
        <v>#REF!</v>
      </c>
      <c r="E197" s="494" t="e">
        <f>'CER Carandiru'!#REF!</f>
        <v>#REF!</v>
      </c>
      <c r="F197" s="310" t="e">
        <f t="shared" si="273"/>
        <v>#REF!</v>
      </c>
      <c r="G197" s="494" t="e">
        <f>'CER Carandiru'!#REF!</f>
        <v>#REF!</v>
      </c>
      <c r="H197" s="310" t="e">
        <f t="shared" si="274"/>
        <v>#REF!</v>
      </c>
      <c r="I197" s="494" t="e">
        <f>'CER Carandiru'!#REF!</f>
        <v>#REF!</v>
      </c>
      <c r="J197" s="310" t="e">
        <f t="shared" si="275"/>
        <v>#REF!</v>
      </c>
      <c r="K197" s="245" t="e">
        <f t="shared" si="276"/>
        <v>#REF!</v>
      </c>
      <c r="L197" s="323" t="e">
        <f t="shared" si="277"/>
        <v>#REF!</v>
      </c>
      <c r="M197" s="494" t="e">
        <f>'CER Carandiru'!#REF!</f>
        <v>#REF!</v>
      </c>
      <c r="N197" s="310" t="e">
        <f t="shared" si="278"/>
        <v>#REF!</v>
      </c>
      <c r="O197" s="494" t="e">
        <f>'CER Carandiru'!#REF!</f>
        <v>#REF!</v>
      </c>
      <c r="P197" s="310" t="e">
        <f t="shared" si="279"/>
        <v>#REF!</v>
      </c>
      <c r="Q197" s="494" t="e">
        <f>'CER Carandiru'!#REF!</f>
        <v>#REF!</v>
      </c>
      <c r="R197" s="310" t="e">
        <f t="shared" si="280"/>
        <v>#REF!</v>
      </c>
      <c r="S197" s="245" t="e">
        <f t="shared" si="281"/>
        <v>#REF!</v>
      </c>
      <c r="T197" s="323" t="e">
        <f t="shared" si="282"/>
        <v>#REF!</v>
      </c>
    </row>
    <row r="198" spans="1:20" x14ac:dyDescent="0.25">
      <c r="A198" s="111" t="s">
        <v>146</v>
      </c>
      <c r="B198" s="112">
        <v>20</v>
      </c>
      <c r="C198" s="236" t="e">
        <f>'CER Carandiru'!#REF!</f>
        <v>#REF!</v>
      </c>
      <c r="D198" s="294" t="e">
        <f t="shared" si="272"/>
        <v>#REF!</v>
      </c>
      <c r="E198" s="494" t="e">
        <f>'CER Carandiru'!#REF!</f>
        <v>#REF!</v>
      </c>
      <c r="F198" s="310" t="e">
        <f t="shared" si="273"/>
        <v>#REF!</v>
      </c>
      <c r="G198" s="494" t="e">
        <f>'CER Carandiru'!#REF!</f>
        <v>#REF!</v>
      </c>
      <c r="H198" s="310" t="e">
        <f t="shared" si="274"/>
        <v>#REF!</v>
      </c>
      <c r="I198" s="494" t="e">
        <f>'CER Carandiru'!#REF!</f>
        <v>#REF!</v>
      </c>
      <c r="J198" s="310" t="e">
        <f t="shared" si="275"/>
        <v>#REF!</v>
      </c>
      <c r="K198" s="245" t="e">
        <f t="shared" si="276"/>
        <v>#REF!</v>
      </c>
      <c r="L198" s="323" t="e">
        <f t="shared" si="277"/>
        <v>#REF!</v>
      </c>
      <c r="M198" s="494" t="e">
        <f>'CER Carandiru'!#REF!</f>
        <v>#REF!</v>
      </c>
      <c r="N198" s="310" t="e">
        <f t="shared" si="278"/>
        <v>#REF!</v>
      </c>
      <c r="O198" s="494" t="e">
        <f>'CER Carandiru'!#REF!</f>
        <v>#REF!</v>
      </c>
      <c r="P198" s="310" t="e">
        <f t="shared" si="279"/>
        <v>#REF!</v>
      </c>
      <c r="Q198" s="494" t="e">
        <f>'CER Carandiru'!#REF!</f>
        <v>#REF!</v>
      </c>
      <c r="R198" s="310" t="e">
        <f t="shared" si="280"/>
        <v>#REF!</v>
      </c>
      <c r="S198" s="245" t="e">
        <f t="shared" si="281"/>
        <v>#REF!</v>
      </c>
      <c r="T198" s="323" t="e">
        <f t="shared" si="282"/>
        <v>#REF!</v>
      </c>
    </row>
    <row r="199" spans="1:20" x14ac:dyDescent="0.25">
      <c r="A199" s="77" t="s">
        <v>139</v>
      </c>
      <c r="B199" s="269">
        <v>30</v>
      </c>
      <c r="C199" s="81" t="e">
        <f>'CER Carandiru'!#REF!</f>
        <v>#REF!</v>
      </c>
      <c r="D199" s="295" t="e">
        <f t="shared" si="272"/>
        <v>#REF!</v>
      </c>
      <c r="E199" s="495" t="e">
        <f>'CER Carandiru'!#REF!</f>
        <v>#REF!</v>
      </c>
      <c r="F199" s="310" t="e">
        <f t="shared" si="273"/>
        <v>#REF!</v>
      </c>
      <c r="G199" s="495" t="e">
        <f>'CER Carandiru'!#REF!</f>
        <v>#REF!</v>
      </c>
      <c r="H199" s="310" t="e">
        <f t="shared" si="274"/>
        <v>#REF!</v>
      </c>
      <c r="I199" s="495" t="e">
        <f>'CER Carandiru'!#REF!</f>
        <v>#REF!</v>
      </c>
      <c r="J199" s="310" t="e">
        <f t="shared" si="275"/>
        <v>#REF!</v>
      </c>
      <c r="K199" s="246" t="e">
        <f t="shared" si="276"/>
        <v>#REF!</v>
      </c>
      <c r="L199" s="323" t="e">
        <f t="shared" si="277"/>
        <v>#REF!</v>
      </c>
      <c r="M199" s="495" t="e">
        <f>'CER Carandiru'!#REF!</f>
        <v>#REF!</v>
      </c>
      <c r="N199" s="310" t="e">
        <f t="shared" si="278"/>
        <v>#REF!</v>
      </c>
      <c r="O199" s="495" t="e">
        <f>'CER Carandiru'!#REF!</f>
        <v>#REF!</v>
      </c>
      <c r="P199" s="310" t="e">
        <f t="shared" si="279"/>
        <v>#REF!</v>
      </c>
      <c r="Q199" s="495" t="e">
        <f>'CER Carandiru'!#REF!</f>
        <v>#REF!</v>
      </c>
      <c r="R199" s="310" t="e">
        <f t="shared" si="280"/>
        <v>#REF!</v>
      </c>
      <c r="S199" s="246" t="e">
        <f t="shared" si="281"/>
        <v>#REF!</v>
      </c>
      <c r="T199" s="323" t="e">
        <f t="shared" si="282"/>
        <v>#REF!</v>
      </c>
    </row>
    <row r="200" spans="1:20" x14ac:dyDescent="0.25">
      <c r="A200" s="77" t="s">
        <v>140</v>
      </c>
      <c r="B200" s="261">
        <v>30</v>
      </c>
      <c r="C200" s="9" t="e">
        <f>'CER Carandiru'!#REF!</f>
        <v>#REF!</v>
      </c>
      <c r="D200" s="282" t="e">
        <f t="shared" si="272"/>
        <v>#REF!</v>
      </c>
      <c r="E200" s="483" t="e">
        <f>'CER Carandiru'!#REF!</f>
        <v>#REF!</v>
      </c>
      <c r="F200" s="302" t="e">
        <f t="shared" si="273"/>
        <v>#REF!</v>
      </c>
      <c r="G200" s="483" t="e">
        <f>'CER Carandiru'!#REF!</f>
        <v>#REF!</v>
      </c>
      <c r="H200" s="302" t="e">
        <f t="shared" si="274"/>
        <v>#REF!</v>
      </c>
      <c r="I200" s="483" t="e">
        <f>'CER Carandiru'!#REF!</f>
        <v>#REF!</v>
      </c>
      <c r="J200" s="302" t="e">
        <f t="shared" si="275"/>
        <v>#REF!</v>
      </c>
      <c r="K200" s="227" t="e">
        <f t="shared" si="276"/>
        <v>#REF!</v>
      </c>
      <c r="L200" s="315" t="e">
        <f t="shared" si="277"/>
        <v>#REF!</v>
      </c>
      <c r="M200" s="483" t="e">
        <f>'CER Carandiru'!#REF!</f>
        <v>#REF!</v>
      </c>
      <c r="N200" s="302" t="e">
        <f t="shared" si="278"/>
        <v>#REF!</v>
      </c>
      <c r="O200" s="483" t="e">
        <f>'CER Carandiru'!#REF!</f>
        <v>#REF!</v>
      </c>
      <c r="P200" s="302" t="e">
        <f t="shared" si="279"/>
        <v>#REF!</v>
      </c>
      <c r="Q200" s="483" t="e">
        <f>'CER Carandiru'!#REF!</f>
        <v>#REF!</v>
      </c>
      <c r="R200" s="302" t="e">
        <f t="shared" si="280"/>
        <v>#REF!</v>
      </c>
      <c r="S200" s="227" t="e">
        <f t="shared" si="281"/>
        <v>#REF!</v>
      </c>
      <c r="T200" s="315" t="e">
        <f t="shared" si="282"/>
        <v>#REF!</v>
      </c>
    </row>
    <row r="201" spans="1:20" x14ac:dyDescent="0.25">
      <c r="A201" s="55" t="s">
        <v>141</v>
      </c>
      <c r="B201" s="270">
        <v>30</v>
      </c>
      <c r="C201" s="56" t="e">
        <f>'CER Carandiru'!#REF!</f>
        <v>#REF!</v>
      </c>
      <c r="D201" s="296" t="e">
        <f t="shared" si="272"/>
        <v>#REF!</v>
      </c>
      <c r="E201" s="487" t="e">
        <f>'CER Carandiru'!#REF!</f>
        <v>#REF!</v>
      </c>
      <c r="F201" s="311" t="e">
        <f t="shared" si="273"/>
        <v>#REF!</v>
      </c>
      <c r="G201" s="487" t="e">
        <f>'CER Carandiru'!#REF!</f>
        <v>#REF!</v>
      </c>
      <c r="H201" s="311" t="e">
        <f t="shared" si="274"/>
        <v>#REF!</v>
      </c>
      <c r="I201" s="487" t="e">
        <f>'CER Carandiru'!#REF!</f>
        <v>#REF!</v>
      </c>
      <c r="J201" s="311" t="e">
        <f t="shared" si="275"/>
        <v>#REF!</v>
      </c>
      <c r="K201" s="247" t="e">
        <f t="shared" si="276"/>
        <v>#REF!</v>
      </c>
      <c r="L201" s="324" t="e">
        <f t="shared" si="277"/>
        <v>#REF!</v>
      </c>
      <c r="M201" s="487" t="e">
        <f>'CER Carandiru'!#REF!</f>
        <v>#REF!</v>
      </c>
      <c r="N201" s="311" t="e">
        <f t="shared" si="278"/>
        <v>#REF!</v>
      </c>
      <c r="O201" s="487" t="e">
        <f>'CER Carandiru'!#REF!</f>
        <v>#REF!</v>
      </c>
      <c r="P201" s="311" t="e">
        <f t="shared" si="279"/>
        <v>#REF!</v>
      </c>
      <c r="Q201" s="487" t="e">
        <f>'CER Carandiru'!#REF!</f>
        <v>#REF!</v>
      </c>
      <c r="R201" s="311" t="e">
        <f t="shared" si="280"/>
        <v>#REF!</v>
      </c>
      <c r="S201" s="247" t="e">
        <f t="shared" si="281"/>
        <v>#REF!</v>
      </c>
      <c r="T201" s="324" t="e">
        <f t="shared" si="282"/>
        <v>#REF!</v>
      </c>
    </row>
    <row r="202" spans="1:20" x14ac:dyDescent="0.25">
      <c r="A202" s="120" t="s">
        <v>225</v>
      </c>
      <c r="B202" s="272">
        <v>40</v>
      </c>
      <c r="C202" s="81" t="e">
        <f>'CER Carandiru'!#REF!</f>
        <v>#REF!</v>
      </c>
      <c r="D202" s="295" t="e">
        <f t="shared" si="272"/>
        <v>#REF!</v>
      </c>
      <c r="E202" s="495" t="e">
        <f>'CER Carandiru'!#REF!</f>
        <v>#REF!</v>
      </c>
      <c r="F202" s="310" t="e">
        <f t="shared" si="273"/>
        <v>#REF!</v>
      </c>
      <c r="G202" s="495" t="e">
        <f>'CER Carandiru'!#REF!</f>
        <v>#REF!</v>
      </c>
      <c r="H202" s="310" t="e">
        <f t="shared" si="274"/>
        <v>#REF!</v>
      </c>
      <c r="I202" s="495" t="e">
        <f>'CER Carandiru'!#REF!</f>
        <v>#REF!</v>
      </c>
      <c r="J202" s="310" t="e">
        <f t="shared" si="275"/>
        <v>#REF!</v>
      </c>
      <c r="K202" s="246" t="e">
        <f t="shared" si="276"/>
        <v>#REF!</v>
      </c>
      <c r="L202" s="323" t="e">
        <f t="shared" si="277"/>
        <v>#REF!</v>
      </c>
      <c r="M202" s="495" t="e">
        <f>'CER Carandiru'!#REF!</f>
        <v>#REF!</v>
      </c>
      <c r="N202" s="310" t="e">
        <f t="shared" si="278"/>
        <v>#REF!</v>
      </c>
      <c r="O202" s="495" t="e">
        <f>'CER Carandiru'!#REF!</f>
        <v>#REF!</v>
      </c>
      <c r="P202" s="310" t="e">
        <f t="shared" si="279"/>
        <v>#REF!</v>
      </c>
      <c r="Q202" s="495" t="e">
        <f>'CER Carandiru'!#REF!</f>
        <v>#REF!</v>
      </c>
      <c r="R202" s="310" t="e">
        <f t="shared" si="280"/>
        <v>#REF!</v>
      </c>
      <c r="S202" s="246" t="e">
        <f t="shared" si="281"/>
        <v>#REF!</v>
      </c>
      <c r="T202" s="323" t="e">
        <f t="shared" si="282"/>
        <v>#REF!</v>
      </c>
    </row>
    <row r="203" spans="1:20" x14ac:dyDescent="0.25">
      <c r="A203" s="8" t="s">
        <v>142</v>
      </c>
      <c r="B203" s="261">
        <v>30</v>
      </c>
      <c r="C203" s="9" t="e">
        <f>'CER Carandiru'!#REF!</f>
        <v>#REF!</v>
      </c>
      <c r="D203" s="282" t="e">
        <f t="shared" si="272"/>
        <v>#REF!</v>
      </c>
      <c r="E203" s="483" t="e">
        <f>'CER Carandiru'!#REF!</f>
        <v>#REF!</v>
      </c>
      <c r="F203" s="302" t="e">
        <f t="shared" si="273"/>
        <v>#REF!</v>
      </c>
      <c r="G203" s="483" t="e">
        <f>'CER Carandiru'!#REF!</f>
        <v>#REF!</v>
      </c>
      <c r="H203" s="302" t="e">
        <f t="shared" si="274"/>
        <v>#REF!</v>
      </c>
      <c r="I203" s="483" t="e">
        <f>'CER Carandiru'!#REF!</f>
        <v>#REF!</v>
      </c>
      <c r="J203" s="302" t="e">
        <f t="shared" si="275"/>
        <v>#REF!</v>
      </c>
      <c r="K203" s="227" t="e">
        <f t="shared" si="276"/>
        <v>#REF!</v>
      </c>
      <c r="L203" s="315" t="e">
        <f t="shared" si="277"/>
        <v>#REF!</v>
      </c>
      <c r="M203" s="483" t="e">
        <f>'CER Carandiru'!#REF!</f>
        <v>#REF!</v>
      </c>
      <c r="N203" s="302" t="e">
        <f t="shared" si="278"/>
        <v>#REF!</v>
      </c>
      <c r="O203" s="483" t="e">
        <f>'CER Carandiru'!#REF!</f>
        <v>#REF!</v>
      </c>
      <c r="P203" s="302" t="e">
        <f t="shared" si="279"/>
        <v>#REF!</v>
      </c>
      <c r="Q203" s="483" t="e">
        <f>'CER Carandiru'!#REF!</f>
        <v>#REF!</v>
      </c>
      <c r="R203" s="302" t="e">
        <f t="shared" si="280"/>
        <v>#REF!</v>
      </c>
      <c r="S203" s="227" t="e">
        <f t="shared" si="281"/>
        <v>#REF!</v>
      </c>
      <c r="T203" s="315" t="e">
        <f t="shared" si="282"/>
        <v>#REF!</v>
      </c>
    </row>
    <row r="204" spans="1:20" x14ac:dyDescent="0.25">
      <c r="A204" s="77" t="s">
        <v>143</v>
      </c>
      <c r="B204" s="262">
        <v>30</v>
      </c>
      <c r="C204" s="73" t="e">
        <f>'CER Carandiru'!#REF!</f>
        <v>#REF!</v>
      </c>
      <c r="D204" s="283" t="e">
        <f t="shared" si="272"/>
        <v>#REF!</v>
      </c>
      <c r="E204" s="95" t="e">
        <f>'CER Carandiru'!#REF!</f>
        <v>#REF!</v>
      </c>
      <c r="F204" s="303" t="e">
        <f t="shared" si="273"/>
        <v>#REF!</v>
      </c>
      <c r="G204" s="95" t="e">
        <f>'CER Carandiru'!#REF!</f>
        <v>#REF!</v>
      </c>
      <c r="H204" s="303" t="e">
        <f t="shared" si="274"/>
        <v>#REF!</v>
      </c>
      <c r="I204" s="95" t="e">
        <f>'CER Carandiru'!#REF!</f>
        <v>#REF!</v>
      </c>
      <c r="J204" s="303" t="e">
        <f t="shared" si="275"/>
        <v>#REF!</v>
      </c>
      <c r="K204" s="239" t="e">
        <f t="shared" si="276"/>
        <v>#REF!</v>
      </c>
      <c r="L204" s="316" t="e">
        <f t="shared" si="277"/>
        <v>#REF!</v>
      </c>
      <c r="M204" s="95" t="e">
        <f>'CER Carandiru'!#REF!</f>
        <v>#REF!</v>
      </c>
      <c r="N204" s="303" t="e">
        <f t="shared" si="278"/>
        <v>#REF!</v>
      </c>
      <c r="O204" s="95" t="e">
        <f>'CER Carandiru'!#REF!</f>
        <v>#REF!</v>
      </c>
      <c r="P204" s="303" t="e">
        <f t="shared" si="279"/>
        <v>#REF!</v>
      </c>
      <c r="Q204" s="95" t="e">
        <f>'CER Carandiru'!#REF!</f>
        <v>#REF!</v>
      </c>
      <c r="R204" s="303" t="e">
        <f t="shared" si="280"/>
        <v>#REF!</v>
      </c>
      <c r="S204" s="239" t="e">
        <f t="shared" si="281"/>
        <v>#REF!</v>
      </c>
      <c r="T204" s="316" t="e">
        <f t="shared" si="282"/>
        <v>#REF!</v>
      </c>
    </row>
    <row r="205" spans="1:20" ht="15.75" thickBot="1" x14ac:dyDescent="0.3">
      <c r="A205" s="96" t="s">
        <v>144</v>
      </c>
      <c r="B205" s="263">
        <v>30</v>
      </c>
      <c r="C205" s="80" t="e">
        <f>'CER Carandiru'!#REF!</f>
        <v>#REF!</v>
      </c>
      <c r="D205" s="285" t="e">
        <f t="shared" si="272"/>
        <v>#REF!</v>
      </c>
      <c r="E205" s="484" t="e">
        <f>'CER Carandiru'!#REF!</f>
        <v>#REF!</v>
      </c>
      <c r="F205" s="304" t="e">
        <f t="shared" si="273"/>
        <v>#REF!</v>
      </c>
      <c r="G205" s="484" t="e">
        <f>'CER Carandiru'!#REF!</f>
        <v>#REF!</v>
      </c>
      <c r="H205" s="304" t="e">
        <f t="shared" si="274"/>
        <v>#REF!</v>
      </c>
      <c r="I205" s="484" t="e">
        <f>'CER Carandiru'!#REF!</f>
        <v>#REF!</v>
      </c>
      <c r="J205" s="304" t="e">
        <f t="shared" si="275"/>
        <v>#REF!</v>
      </c>
      <c r="K205" s="240" t="e">
        <f t="shared" si="276"/>
        <v>#REF!</v>
      </c>
      <c r="L205" s="317" t="e">
        <f t="shared" si="277"/>
        <v>#REF!</v>
      </c>
      <c r="M205" s="484" t="e">
        <f>'CER Carandiru'!#REF!</f>
        <v>#REF!</v>
      </c>
      <c r="N205" s="304" t="e">
        <f t="shared" si="278"/>
        <v>#REF!</v>
      </c>
      <c r="O205" s="484" t="e">
        <f>'CER Carandiru'!#REF!</f>
        <v>#REF!</v>
      </c>
      <c r="P205" s="304" t="e">
        <f t="shared" si="279"/>
        <v>#REF!</v>
      </c>
      <c r="Q205" s="484" t="e">
        <f>'CER Carandiru'!#REF!</f>
        <v>#REF!</v>
      </c>
      <c r="R205" s="304" t="e">
        <f t="shared" si="280"/>
        <v>#REF!</v>
      </c>
      <c r="S205" s="240" t="e">
        <f t="shared" si="281"/>
        <v>#REF!</v>
      </c>
      <c r="T205" s="317" t="e">
        <f t="shared" si="282"/>
        <v>#REF!</v>
      </c>
    </row>
    <row r="206" spans="1:20" ht="15.75" thickBot="1" x14ac:dyDescent="0.3">
      <c r="A206" s="5" t="s">
        <v>7</v>
      </c>
      <c r="B206" s="279">
        <f>SUM(B196:B205)</f>
        <v>280</v>
      </c>
      <c r="C206" s="6" t="e">
        <f>SUM(C196:C205)</f>
        <v>#REF!</v>
      </c>
      <c r="D206" s="286" t="e">
        <f t="shared" ref="D206:T206" si="283">SUM(D196:D205)</f>
        <v>#REF!</v>
      </c>
      <c r="E206" s="485" t="e">
        <f t="shared" si="283"/>
        <v>#REF!</v>
      </c>
      <c r="F206" s="305" t="e">
        <f t="shared" si="283"/>
        <v>#REF!</v>
      </c>
      <c r="G206" s="485" t="e">
        <f t="shared" si="283"/>
        <v>#REF!</v>
      </c>
      <c r="H206" s="305" t="e">
        <f t="shared" si="283"/>
        <v>#REF!</v>
      </c>
      <c r="I206" s="485" t="e">
        <f t="shared" si="283"/>
        <v>#REF!</v>
      </c>
      <c r="J206" s="305" t="e">
        <f t="shared" si="283"/>
        <v>#REF!</v>
      </c>
      <c r="K206" s="71" t="e">
        <f t="shared" ref="K206:L206" si="284">SUM(K196:K205)</f>
        <v>#REF!</v>
      </c>
      <c r="L206" s="318" t="e">
        <f t="shared" si="284"/>
        <v>#REF!</v>
      </c>
      <c r="M206" s="485" t="e">
        <f t="shared" si="283"/>
        <v>#REF!</v>
      </c>
      <c r="N206" s="305" t="e">
        <f t="shared" si="283"/>
        <v>#REF!</v>
      </c>
      <c r="O206" s="485" t="e">
        <f t="shared" si="283"/>
        <v>#REF!</v>
      </c>
      <c r="P206" s="305" t="e">
        <f t="shared" si="283"/>
        <v>#REF!</v>
      </c>
      <c r="Q206" s="485" t="e">
        <f t="shared" si="283"/>
        <v>#REF!</v>
      </c>
      <c r="R206" s="305" t="e">
        <f t="shared" si="283"/>
        <v>#REF!</v>
      </c>
      <c r="S206" s="71" t="e">
        <f t="shared" si="283"/>
        <v>#REF!</v>
      </c>
      <c r="T206" s="318" t="e">
        <f t="shared" si="283"/>
        <v>#REF!</v>
      </c>
    </row>
    <row r="208" spans="1:20" ht="15.75" x14ac:dyDescent="0.25">
      <c r="A208" s="1000" t="s">
        <v>289</v>
      </c>
      <c r="B208" s="1001"/>
      <c r="C208" s="1001"/>
      <c r="D208" s="1001"/>
      <c r="E208" s="1001"/>
      <c r="F208" s="1001"/>
      <c r="G208" s="1001"/>
      <c r="H208" s="1001"/>
      <c r="I208" s="1001"/>
      <c r="J208" s="1001"/>
      <c r="K208" s="1001"/>
      <c r="L208" s="1001"/>
      <c r="M208" s="1001"/>
      <c r="N208" s="1001"/>
      <c r="O208" s="1001"/>
      <c r="P208" s="1001"/>
      <c r="Q208" s="1001"/>
      <c r="R208" s="1001"/>
      <c r="S208" s="1001"/>
      <c r="T208" s="1001"/>
    </row>
    <row r="209" spans="1:20" ht="36.75" thickBot="1" x14ac:dyDescent="0.3">
      <c r="A209" s="74" t="s">
        <v>14</v>
      </c>
      <c r="B209" s="260" t="str">
        <f t="shared" ref="B209:T209" si="285">B5</f>
        <v>Carga Horária</v>
      </c>
      <c r="C209" s="90" t="str">
        <f t="shared" si="285"/>
        <v>Equipe Mínima TA</v>
      </c>
      <c r="D209" s="288" t="str">
        <f t="shared" si="285"/>
        <v>Total Horas</v>
      </c>
      <c r="E209" s="502" t="str">
        <f t="shared" si="285"/>
        <v>MAR</v>
      </c>
      <c r="F209" s="330" t="str">
        <f t="shared" si="285"/>
        <v>Saldo Mar</v>
      </c>
      <c r="G209" s="502" t="str">
        <f t="shared" si="285"/>
        <v>ABR</v>
      </c>
      <c r="H209" s="330" t="str">
        <f t="shared" si="285"/>
        <v>Saldo Abr</v>
      </c>
      <c r="I209" s="502" t="str">
        <f t="shared" si="285"/>
        <v>MAI</v>
      </c>
      <c r="J209" s="330" t="str">
        <f t="shared" si="285"/>
        <v>Saldo Mai</v>
      </c>
      <c r="K209" s="237" t="str">
        <f t="shared" ref="K209:L209" si="286">K5</f>
        <v>3º Trimestre</v>
      </c>
      <c r="L209" s="328" t="str">
        <f t="shared" si="286"/>
        <v>Saldo Trim</v>
      </c>
      <c r="M209" s="502" t="str">
        <f t="shared" si="285"/>
        <v>JUN</v>
      </c>
      <c r="N209" s="330" t="str">
        <f t="shared" si="285"/>
        <v>Saldo Jun</v>
      </c>
      <c r="O209" s="482" t="str">
        <f t="shared" si="285"/>
        <v>JUL</v>
      </c>
      <c r="P209" s="330" t="str">
        <f t="shared" si="285"/>
        <v>Saldo Jul</v>
      </c>
      <c r="Q209" s="482" t="str">
        <f t="shared" si="285"/>
        <v>AGO</v>
      </c>
      <c r="R209" s="330" t="str">
        <f t="shared" si="285"/>
        <v>Saldo Ago</v>
      </c>
      <c r="S209" s="237" t="str">
        <f t="shared" si="285"/>
        <v>4º Trimestre</v>
      </c>
      <c r="T209" s="328" t="str">
        <f t="shared" si="285"/>
        <v>Saldo Trim</v>
      </c>
    </row>
    <row r="210" spans="1:20" ht="24.75" thickTop="1" x14ac:dyDescent="0.25">
      <c r="A210" s="26" t="s">
        <v>129</v>
      </c>
      <c r="B210" s="261">
        <v>40</v>
      </c>
      <c r="C210" s="9" t="e">
        <f>'APD no CER III Carandiru'!#REF!</f>
        <v>#REF!</v>
      </c>
      <c r="D210" s="282" t="e">
        <f t="shared" ref="D210:D214" si="287">C210*B210</f>
        <v>#REF!</v>
      </c>
      <c r="E210" s="483" t="e">
        <f>'APD no CER III Carandiru'!#REF!</f>
        <v>#REF!</v>
      </c>
      <c r="F210" s="302" t="e">
        <f t="shared" ref="F210:F214" si="288">(E210*$B210)-$D210</f>
        <v>#REF!</v>
      </c>
      <c r="G210" s="483" t="e">
        <f>'APD no CER III Carandiru'!#REF!</f>
        <v>#REF!</v>
      </c>
      <c r="H210" s="302" t="e">
        <f t="shared" ref="H210:H214" si="289">(G210*$B210)-$D210</f>
        <v>#REF!</v>
      </c>
      <c r="I210" s="483" t="e">
        <f>'APD no CER III Carandiru'!#REF!</f>
        <v>#REF!</v>
      </c>
      <c r="J210" s="302" t="e">
        <f t="shared" ref="J210:J214" si="290">(I210*$B210)-$D210</f>
        <v>#REF!</v>
      </c>
      <c r="K210" s="227" t="e">
        <f t="shared" ref="K210:K214" si="291">SUM(E210,G210,I210)</f>
        <v>#REF!</v>
      </c>
      <c r="L210" s="315" t="e">
        <f t="shared" ref="L210:L214" si="292">(K210*$B210)-$D210*3</f>
        <v>#REF!</v>
      </c>
      <c r="M210" s="483" t="e">
        <f>'APD no CER III Carandiru'!#REF!</f>
        <v>#REF!</v>
      </c>
      <c r="N210" s="302" t="e">
        <f t="shared" ref="N210:N214" si="293">(M210*$B210)-$D210</f>
        <v>#REF!</v>
      </c>
      <c r="O210" s="483" t="e">
        <f>'APD no CER III Carandiru'!#REF!</f>
        <v>#REF!</v>
      </c>
      <c r="P210" s="302" t="e">
        <f t="shared" ref="P210:P214" si="294">(O210*$B210)-$D210</f>
        <v>#REF!</v>
      </c>
      <c r="Q210" s="483" t="e">
        <f>'APD no CER III Carandiru'!#REF!</f>
        <v>#REF!</v>
      </c>
      <c r="R210" s="302" t="e">
        <f t="shared" ref="R210:R214" si="295">(Q210*$B210)-$D210</f>
        <v>#REF!</v>
      </c>
      <c r="S210" s="227" t="e">
        <f t="shared" ref="S210:S214" si="296">SUM(M210,O210,Q210)</f>
        <v>#REF!</v>
      </c>
      <c r="T210" s="315" t="e">
        <f t="shared" ref="T210:T214" si="297">(S210*$B210)-$D210*3</f>
        <v>#REF!</v>
      </c>
    </row>
    <row r="211" spans="1:20" x14ac:dyDescent="0.25">
      <c r="A211" s="77" t="s">
        <v>130</v>
      </c>
      <c r="B211" s="262">
        <v>40</v>
      </c>
      <c r="C211" s="73" t="e">
        <f>'APD no CER III Carandiru'!#REF!</f>
        <v>#REF!</v>
      </c>
      <c r="D211" s="283" t="e">
        <f t="shared" si="287"/>
        <v>#REF!</v>
      </c>
      <c r="E211" s="95" t="e">
        <f>'APD no CER III Carandiru'!#REF!</f>
        <v>#REF!</v>
      </c>
      <c r="F211" s="303" t="e">
        <f t="shared" si="288"/>
        <v>#REF!</v>
      </c>
      <c r="G211" s="95" t="e">
        <f>'APD no CER III Carandiru'!#REF!</f>
        <v>#REF!</v>
      </c>
      <c r="H211" s="303" t="e">
        <f t="shared" si="289"/>
        <v>#REF!</v>
      </c>
      <c r="I211" s="95" t="e">
        <f>'APD no CER III Carandiru'!#REF!</f>
        <v>#REF!</v>
      </c>
      <c r="J211" s="303" t="e">
        <f t="shared" si="290"/>
        <v>#REF!</v>
      </c>
      <c r="K211" s="239" t="e">
        <f t="shared" si="291"/>
        <v>#REF!</v>
      </c>
      <c r="L211" s="316" t="e">
        <f t="shared" si="292"/>
        <v>#REF!</v>
      </c>
      <c r="M211" s="95" t="e">
        <f>'APD no CER III Carandiru'!#REF!</f>
        <v>#REF!</v>
      </c>
      <c r="N211" s="303" t="e">
        <f t="shared" si="293"/>
        <v>#REF!</v>
      </c>
      <c r="O211" s="95" t="e">
        <f>'APD no CER III Carandiru'!#REF!</f>
        <v>#REF!</v>
      </c>
      <c r="P211" s="303" t="e">
        <f t="shared" si="294"/>
        <v>#REF!</v>
      </c>
      <c r="Q211" s="95" t="e">
        <f>'APD no CER III Carandiru'!#REF!</f>
        <v>#REF!</v>
      </c>
      <c r="R211" s="303" t="e">
        <f t="shared" si="295"/>
        <v>#REF!</v>
      </c>
      <c r="S211" s="239" t="e">
        <f t="shared" si="296"/>
        <v>#REF!</v>
      </c>
      <c r="T211" s="316" t="e">
        <f t="shared" si="297"/>
        <v>#REF!</v>
      </c>
    </row>
    <row r="212" spans="1:20" x14ac:dyDescent="0.25">
      <c r="A212" s="77" t="s">
        <v>131</v>
      </c>
      <c r="B212" s="262">
        <v>40</v>
      </c>
      <c r="C212" s="73" t="e">
        <f>'APD no CER III Carandiru'!#REF!</f>
        <v>#REF!</v>
      </c>
      <c r="D212" s="283" t="e">
        <f t="shared" si="287"/>
        <v>#REF!</v>
      </c>
      <c r="E212" s="95" t="e">
        <f>'APD no CER III Carandiru'!#REF!</f>
        <v>#REF!</v>
      </c>
      <c r="F212" s="303" t="e">
        <f t="shared" si="288"/>
        <v>#REF!</v>
      </c>
      <c r="G212" s="95" t="e">
        <f>'APD no CER III Carandiru'!#REF!</f>
        <v>#REF!</v>
      </c>
      <c r="H212" s="303" t="e">
        <f t="shared" si="289"/>
        <v>#REF!</v>
      </c>
      <c r="I212" s="95" t="e">
        <f>'APD no CER III Carandiru'!#REF!</f>
        <v>#REF!</v>
      </c>
      <c r="J212" s="303" t="e">
        <f t="shared" si="290"/>
        <v>#REF!</v>
      </c>
      <c r="K212" s="239" t="e">
        <f t="shared" si="291"/>
        <v>#REF!</v>
      </c>
      <c r="L212" s="316" t="e">
        <f t="shared" si="292"/>
        <v>#REF!</v>
      </c>
      <c r="M212" s="95" t="e">
        <f>'APD no CER III Carandiru'!#REF!</f>
        <v>#REF!</v>
      </c>
      <c r="N212" s="303" t="e">
        <f t="shared" si="293"/>
        <v>#REF!</v>
      </c>
      <c r="O212" s="95" t="e">
        <f>'APD no CER III Carandiru'!#REF!</f>
        <v>#REF!</v>
      </c>
      <c r="P212" s="303" t="e">
        <f t="shared" si="294"/>
        <v>#REF!</v>
      </c>
      <c r="Q212" s="95" t="e">
        <f>'APD no CER III Carandiru'!#REF!</f>
        <v>#REF!</v>
      </c>
      <c r="R212" s="303" t="e">
        <f t="shared" si="295"/>
        <v>#REF!</v>
      </c>
      <c r="S212" s="239" t="e">
        <f t="shared" si="296"/>
        <v>#REF!</v>
      </c>
      <c r="T212" s="316" t="e">
        <f t="shared" si="297"/>
        <v>#REF!</v>
      </c>
    </row>
    <row r="213" spans="1:20" x14ac:dyDescent="0.25">
      <c r="A213" s="77" t="s">
        <v>132</v>
      </c>
      <c r="B213" s="262">
        <v>40</v>
      </c>
      <c r="C213" s="73" t="e">
        <f>'APD no CER III Carandiru'!#REF!</f>
        <v>#REF!</v>
      </c>
      <c r="D213" s="283" t="e">
        <f t="shared" si="287"/>
        <v>#REF!</v>
      </c>
      <c r="E213" s="95" t="e">
        <f>'APD no CER III Carandiru'!#REF!</f>
        <v>#REF!</v>
      </c>
      <c r="F213" s="303" t="e">
        <f t="shared" si="288"/>
        <v>#REF!</v>
      </c>
      <c r="G213" s="95" t="e">
        <f>'APD no CER III Carandiru'!#REF!</f>
        <v>#REF!</v>
      </c>
      <c r="H213" s="303" t="e">
        <f t="shared" si="289"/>
        <v>#REF!</v>
      </c>
      <c r="I213" s="95" t="e">
        <f>'APD no CER III Carandiru'!#REF!</f>
        <v>#REF!</v>
      </c>
      <c r="J213" s="303" t="e">
        <f t="shared" si="290"/>
        <v>#REF!</v>
      </c>
      <c r="K213" s="239" t="e">
        <f t="shared" si="291"/>
        <v>#REF!</v>
      </c>
      <c r="L213" s="316" t="e">
        <f t="shared" si="292"/>
        <v>#REF!</v>
      </c>
      <c r="M213" s="95" t="e">
        <f>'APD no CER III Carandiru'!#REF!</f>
        <v>#REF!</v>
      </c>
      <c r="N213" s="303" t="e">
        <f t="shared" si="293"/>
        <v>#REF!</v>
      </c>
      <c r="O213" s="95" t="e">
        <f>'APD no CER III Carandiru'!#REF!</f>
        <v>#REF!</v>
      </c>
      <c r="P213" s="303" t="e">
        <f t="shared" si="294"/>
        <v>#REF!</v>
      </c>
      <c r="Q213" s="95" t="e">
        <f>'APD no CER III Carandiru'!#REF!</f>
        <v>#REF!</v>
      </c>
      <c r="R213" s="303" t="e">
        <f t="shared" si="295"/>
        <v>#REF!</v>
      </c>
      <c r="S213" s="239" t="e">
        <f t="shared" si="296"/>
        <v>#REF!</v>
      </c>
      <c r="T213" s="316" t="e">
        <f t="shared" si="297"/>
        <v>#REF!</v>
      </c>
    </row>
    <row r="214" spans="1:20" ht="15.75" thickBot="1" x14ac:dyDescent="0.3">
      <c r="A214" s="96" t="s">
        <v>133</v>
      </c>
      <c r="B214" s="263">
        <v>30</v>
      </c>
      <c r="C214" s="80" t="e">
        <f>'APD no CER III Carandiru'!#REF!</f>
        <v>#REF!</v>
      </c>
      <c r="D214" s="285" t="e">
        <f t="shared" si="287"/>
        <v>#REF!</v>
      </c>
      <c r="E214" s="484" t="e">
        <f>'APD no CER III Carandiru'!#REF!</f>
        <v>#REF!</v>
      </c>
      <c r="F214" s="304" t="e">
        <f t="shared" si="288"/>
        <v>#REF!</v>
      </c>
      <c r="G214" s="484" t="e">
        <f>'APD no CER III Carandiru'!#REF!</f>
        <v>#REF!</v>
      </c>
      <c r="H214" s="304" t="e">
        <f t="shared" si="289"/>
        <v>#REF!</v>
      </c>
      <c r="I214" s="484" t="e">
        <f>'APD no CER III Carandiru'!#REF!</f>
        <v>#REF!</v>
      </c>
      <c r="J214" s="304" t="e">
        <f t="shared" si="290"/>
        <v>#REF!</v>
      </c>
      <c r="K214" s="240" t="e">
        <f t="shared" si="291"/>
        <v>#REF!</v>
      </c>
      <c r="L214" s="317" t="e">
        <f t="shared" si="292"/>
        <v>#REF!</v>
      </c>
      <c r="M214" s="484" t="e">
        <f>'APD no CER III Carandiru'!#REF!</f>
        <v>#REF!</v>
      </c>
      <c r="N214" s="304" t="e">
        <f t="shared" si="293"/>
        <v>#REF!</v>
      </c>
      <c r="O214" s="484" t="e">
        <f>'APD no CER III Carandiru'!#REF!</f>
        <v>#REF!</v>
      </c>
      <c r="P214" s="304" t="e">
        <f t="shared" si="294"/>
        <v>#REF!</v>
      </c>
      <c r="Q214" s="484" t="e">
        <f>'APD no CER III Carandiru'!#REF!</f>
        <v>#REF!</v>
      </c>
      <c r="R214" s="304" t="e">
        <f t="shared" si="295"/>
        <v>#REF!</v>
      </c>
      <c r="S214" s="240" t="e">
        <f t="shared" si="296"/>
        <v>#REF!</v>
      </c>
      <c r="T214" s="317" t="e">
        <f t="shared" si="297"/>
        <v>#REF!</v>
      </c>
    </row>
    <row r="215" spans="1:20" ht="15.75" thickBot="1" x14ac:dyDescent="0.3">
      <c r="A215" s="5" t="s">
        <v>7</v>
      </c>
      <c r="B215" s="279">
        <f>SUM(B210:B214)</f>
        <v>190</v>
      </c>
      <c r="C215" s="6" t="e">
        <f>SUM(C210:C214)</f>
        <v>#REF!</v>
      </c>
      <c r="D215" s="286" t="e">
        <f t="shared" ref="D215:T215" si="298">SUM(D210:D214)</f>
        <v>#REF!</v>
      </c>
      <c r="E215" s="485" t="e">
        <f t="shared" si="298"/>
        <v>#REF!</v>
      </c>
      <c r="F215" s="305" t="e">
        <f t="shared" si="298"/>
        <v>#REF!</v>
      </c>
      <c r="G215" s="485" t="e">
        <f t="shared" si="298"/>
        <v>#REF!</v>
      </c>
      <c r="H215" s="305" t="e">
        <f t="shared" si="298"/>
        <v>#REF!</v>
      </c>
      <c r="I215" s="485" t="e">
        <f t="shared" si="298"/>
        <v>#REF!</v>
      </c>
      <c r="J215" s="305" t="e">
        <f t="shared" si="298"/>
        <v>#REF!</v>
      </c>
      <c r="K215" s="71" t="e">
        <f t="shared" ref="K215:L215" si="299">SUM(K210:K214)</f>
        <v>#REF!</v>
      </c>
      <c r="L215" s="318" t="e">
        <f t="shared" si="299"/>
        <v>#REF!</v>
      </c>
      <c r="M215" s="485" t="e">
        <f t="shared" si="298"/>
        <v>#REF!</v>
      </c>
      <c r="N215" s="305" t="e">
        <f t="shared" si="298"/>
        <v>#REF!</v>
      </c>
      <c r="O215" s="485" t="e">
        <f t="shared" si="298"/>
        <v>#REF!</v>
      </c>
      <c r="P215" s="305" t="e">
        <f t="shared" si="298"/>
        <v>#REF!</v>
      </c>
      <c r="Q215" s="485" t="e">
        <f t="shared" si="298"/>
        <v>#REF!</v>
      </c>
      <c r="R215" s="305" t="e">
        <f t="shared" si="298"/>
        <v>#REF!</v>
      </c>
      <c r="S215" s="71" t="e">
        <f t="shared" si="298"/>
        <v>#REF!</v>
      </c>
      <c r="T215" s="318" t="e">
        <f t="shared" si="298"/>
        <v>#REF!</v>
      </c>
    </row>
    <row r="217" spans="1:20" ht="15.75" x14ac:dyDescent="0.25">
      <c r="A217" s="1000" t="s">
        <v>285</v>
      </c>
      <c r="B217" s="1001"/>
      <c r="C217" s="1001"/>
      <c r="D217" s="1001"/>
      <c r="E217" s="1001"/>
      <c r="F217" s="1001"/>
      <c r="G217" s="1001"/>
      <c r="H217" s="1001"/>
      <c r="I217" s="1001"/>
      <c r="J217" s="1001"/>
      <c r="K217" s="1001"/>
      <c r="L217" s="1001"/>
      <c r="M217" s="1001"/>
      <c r="N217" s="1001"/>
      <c r="O217" s="1001"/>
      <c r="P217" s="1001"/>
      <c r="Q217" s="1001"/>
      <c r="R217" s="1001"/>
      <c r="S217" s="1001"/>
      <c r="T217" s="1001"/>
    </row>
    <row r="218" spans="1:20" ht="36.75" thickBot="1" x14ac:dyDescent="0.3">
      <c r="A218" s="74" t="s">
        <v>14</v>
      </c>
      <c r="B218" s="260" t="str">
        <f t="shared" ref="B218:T218" si="300">B5</f>
        <v>Carga Horária</v>
      </c>
      <c r="C218" s="90" t="str">
        <f t="shared" si="300"/>
        <v>Equipe Mínima TA</v>
      </c>
      <c r="D218" s="288" t="str">
        <f t="shared" si="300"/>
        <v>Total Horas</v>
      </c>
      <c r="E218" s="502" t="str">
        <f t="shared" si="300"/>
        <v>MAR</v>
      </c>
      <c r="F218" s="330" t="str">
        <f t="shared" si="300"/>
        <v>Saldo Mar</v>
      </c>
      <c r="G218" s="502" t="str">
        <f t="shared" si="300"/>
        <v>ABR</v>
      </c>
      <c r="H218" s="330" t="str">
        <f t="shared" si="300"/>
        <v>Saldo Abr</v>
      </c>
      <c r="I218" s="502" t="str">
        <f t="shared" si="300"/>
        <v>MAI</v>
      </c>
      <c r="J218" s="330" t="str">
        <f t="shared" si="300"/>
        <v>Saldo Mai</v>
      </c>
      <c r="K218" s="237" t="str">
        <f t="shared" ref="K218:L218" si="301">K5</f>
        <v>3º Trimestre</v>
      </c>
      <c r="L218" s="328" t="str">
        <f t="shared" si="301"/>
        <v>Saldo Trim</v>
      </c>
      <c r="M218" s="502" t="str">
        <f t="shared" si="300"/>
        <v>JUN</v>
      </c>
      <c r="N218" s="330" t="str">
        <f t="shared" si="300"/>
        <v>Saldo Jun</v>
      </c>
      <c r="O218" s="482" t="str">
        <f t="shared" si="300"/>
        <v>JUL</v>
      </c>
      <c r="P218" s="330" t="str">
        <f t="shared" si="300"/>
        <v>Saldo Jul</v>
      </c>
      <c r="Q218" s="482" t="str">
        <f t="shared" si="300"/>
        <v>AGO</v>
      </c>
      <c r="R218" s="330" t="str">
        <f t="shared" si="300"/>
        <v>Saldo Ago</v>
      </c>
      <c r="S218" s="237" t="str">
        <f t="shared" si="300"/>
        <v>4º Trimestre</v>
      </c>
      <c r="T218" s="328" t="str">
        <f t="shared" si="300"/>
        <v>Saldo Trim</v>
      </c>
    </row>
    <row r="219" spans="1:20" ht="15.75" thickTop="1" x14ac:dyDescent="0.25">
      <c r="A219" s="77" t="s">
        <v>84</v>
      </c>
      <c r="B219" s="261">
        <v>20</v>
      </c>
      <c r="C219" s="9" t="e">
        <f>#REF!</f>
        <v>#REF!</v>
      </c>
      <c r="D219" s="282" t="e">
        <f t="shared" ref="D219:D225" si="302">C219*B219</f>
        <v>#REF!</v>
      </c>
      <c r="E219" s="483" t="e">
        <f>#REF!</f>
        <v>#REF!</v>
      </c>
      <c r="F219" s="302" t="e">
        <f t="shared" ref="F219:F225" si="303">(E219*$B219)-$D219</f>
        <v>#REF!</v>
      </c>
      <c r="G219" s="483" t="e">
        <f>#REF!</f>
        <v>#REF!</v>
      </c>
      <c r="H219" s="302" t="e">
        <f t="shared" ref="H219:H225" si="304">(G219*$B219)-$D219</f>
        <v>#REF!</v>
      </c>
      <c r="I219" s="483" t="e">
        <f>#REF!</f>
        <v>#REF!</v>
      </c>
      <c r="J219" s="302" t="e">
        <f t="shared" ref="J219:J225" si="305">(I219*$B219)-$D219</f>
        <v>#REF!</v>
      </c>
      <c r="K219" s="227" t="e">
        <f t="shared" ref="K219:K225" si="306">SUM(E219,G219,I219)</f>
        <v>#REF!</v>
      </c>
      <c r="L219" s="315" t="e">
        <f t="shared" ref="L219:L225" si="307">(K219*$B219)-$D219*3</f>
        <v>#REF!</v>
      </c>
      <c r="M219" s="483" t="e">
        <f>#REF!</f>
        <v>#REF!</v>
      </c>
      <c r="N219" s="302" t="e">
        <f t="shared" ref="N219:N225" si="308">(M219*$B219)-$D219</f>
        <v>#REF!</v>
      </c>
      <c r="O219" s="483" t="e">
        <f>#REF!</f>
        <v>#REF!</v>
      </c>
      <c r="P219" s="302" t="e">
        <f t="shared" ref="P219:P225" si="309">(O219*$B219)-$D219</f>
        <v>#REF!</v>
      </c>
      <c r="Q219" s="483" t="e">
        <f>#REF!</f>
        <v>#REF!</v>
      </c>
      <c r="R219" s="302" t="e">
        <f t="shared" ref="R219:R225" si="310">(Q219*$B219)-$D219</f>
        <v>#REF!</v>
      </c>
      <c r="S219" s="227" t="e">
        <f t="shared" ref="S219:S225" si="311">SUM(M219,O219,Q219)</f>
        <v>#REF!</v>
      </c>
      <c r="T219" s="315" t="e">
        <f t="shared" ref="T219:T225" si="312">(S219*$B219)-$D219*3</f>
        <v>#REF!</v>
      </c>
    </row>
    <row r="220" spans="1:20" x14ac:dyDescent="0.25">
      <c r="A220" s="77" t="s">
        <v>85</v>
      </c>
      <c r="B220" s="262">
        <v>30</v>
      </c>
      <c r="C220" s="73" t="e">
        <f>#REF!</f>
        <v>#REF!</v>
      </c>
      <c r="D220" s="283" t="e">
        <f t="shared" si="302"/>
        <v>#REF!</v>
      </c>
      <c r="E220" s="95" t="e">
        <f>#REF!</f>
        <v>#REF!</v>
      </c>
      <c r="F220" s="303" t="e">
        <f t="shared" si="303"/>
        <v>#REF!</v>
      </c>
      <c r="G220" s="95" t="e">
        <f>#REF!</f>
        <v>#REF!</v>
      </c>
      <c r="H220" s="303" t="e">
        <f t="shared" si="304"/>
        <v>#REF!</v>
      </c>
      <c r="I220" s="95" t="e">
        <f>#REF!</f>
        <v>#REF!</v>
      </c>
      <c r="J220" s="303" t="e">
        <f t="shared" si="305"/>
        <v>#REF!</v>
      </c>
      <c r="K220" s="239" t="e">
        <f t="shared" si="306"/>
        <v>#REF!</v>
      </c>
      <c r="L220" s="316" t="e">
        <f t="shared" si="307"/>
        <v>#REF!</v>
      </c>
      <c r="M220" s="95" t="e">
        <f>#REF!</f>
        <v>#REF!</v>
      </c>
      <c r="N220" s="303" t="e">
        <f t="shared" si="308"/>
        <v>#REF!</v>
      </c>
      <c r="O220" s="95" t="e">
        <f>#REF!</f>
        <v>#REF!</v>
      </c>
      <c r="P220" s="303" t="e">
        <f t="shared" si="309"/>
        <v>#REF!</v>
      </c>
      <c r="Q220" s="95" t="e">
        <f>#REF!</f>
        <v>#REF!</v>
      </c>
      <c r="R220" s="303" t="e">
        <f t="shared" si="310"/>
        <v>#REF!</v>
      </c>
      <c r="S220" s="239" t="e">
        <f t="shared" si="311"/>
        <v>#REF!</v>
      </c>
      <c r="T220" s="316" t="e">
        <f t="shared" si="312"/>
        <v>#REF!</v>
      </c>
    </row>
    <row r="221" spans="1:20" x14ac:dyDescent="0.25">
      <c r="A221" s="77" t="s">
        <v>86</v>
      </c>
      <c r="B221" s="262">
        <v>30</v>
      </c>
      <c r="C221" s="73" t="e">
        <f>#REF!</f>
        <v>#REF!</v>
      </c>
      <c r="D221" s="283" t="e">
        <f t="shared" si="302"/>
        <v>#REF!</v>
      </c>
      <c r="E221" s="95" t="e">
        <f>#REF!</f>
        <v>#REF!</v>
      </c>
      <c r="F221" s="303" t="e">
        <f t="shared" si="303"/>
        <v>#REF!</v>
      </c>
      <c r="G221" s="95" t="e">
        <f>#REF!</f>
        <v>#REF!</v>
      </c>
      <c r="H221" s="303" t="e">
        <f t="shared" si="304"/>
        <v>#REF!</v>
      </c>
      <c r="I221" s="95" t="e">
        <f>#REF!</f>
        <v>#REF!</v>
      </c>
      <c r="J221" s="303" t="e">
        <f t="shared" si="305"/>
        <v>#REF!</v>
      </c>
      <c r="K221" s="239" t="e">
        <f t="shared" si="306"/>
        <v>#REF!</v>
      </c>
      <c r="L221" s="316" t="e">
        <f t="shared" si="307"/>
        <v>#REF!</v>
      </c>
      <c r="M221" s="95" t="e">
        <f>#REF!</f>
        <v>#REF!</v>
      </c>
      <c r="N221" s="303" t="e">
        <f t="shared" si="308"/>
        <v>#REF!</v>
      </c>
      <c r="O221" s="95" t="e">
        <f>#REF!</f>
        <v>#REF!</v>
      </c>
      <c r="P221" s="303" t="e">
        <f t="shared" si="309"/>
        <v>#REF!</v>
      </c>
      <c r="Q221" s="95" t="e">
        <f>#REF!</f>
        <v>#REF!</v>
      </c>
      <c r="R221" s="303" t="e">
        <f t="shared" si="310"/>
        <v>#REF!</v>
      </c>
      <c r="S221" s="239" t="e">
        <f t="shared" si="311"/>
        <v>#REF!</v>
      </c>
      <c r="T221" s="316" t="e">
        <f t="shared" si="312"/>
        <v>#REF!</v>
      </c>
    </row>
    <row r="222" spans="1:20" x14ac:dyDescent="0.25">
      <c r="A222" s="77" t="s">
        <v>87</v>
      </c>
      <c r="B222" s="262">
        <v>30</v>
      </c>
      <c r="C222" s="73" t="e">
        <f>#REF!</f>
        <v>#REF!</v>
      </c>
      <c r="D222" s="283" t="e">
        <f t="shared" si="302"/>
        <v>#REF!</v>
      </c>
      <c r="E222" s="95" t="e">
        <f>#REF!</f>
        <v>#REF!</v>
      </c>
      <c r="F222" s="303" t="e">
        <f t="shared" si="303"/>
        <v>#REF!</v>
      </c>
      <c r="G222" s="95" t="e">
        <f>#REF!</f>
        <v>#REF!</v>
      </c>
      <c r="H222" s="303" t="e">
        <f t="shared" si="304"/>
        <v>#REF!</v>
      </c>
      <c r="I222" s="95" t="e">
        <f>#REF!</f>
        <v>#REF!</v>
      </c>
      <c r="J222" s="303" t="e">
        <f t="shared" si="305"/>
        <v>#REF!</v>
      </c>
      <c r="K222" s="239" t="e">
        <f t="shared" si="306"/>
        <v>#REF!</v>
      </c>
      <c r="L222" s="316" t="e">
        <f t="shared" si="307"/>
        <v>#REF!</v>
      </c>
      <c r="M222" s="95" t="e">
        <f>#REF!</f>
        <v>#REF!</v>
      </c>
      <c r="N222" s="303" t="e">
        <f t="shared" si="308"/>
        <v>#REF!</v>
      </c>
      <c r="O222" s="95" t="e">
        <f>#REF!</f>
        <v>#REF!</v>
      </c>
      <c r="P222" s="303" t="e">
        <f t="shared" si="309"/>
        <v>#REF!</v>
      </c>
      <c r="Q222" s="95" t="e">
        <f>#REF!</f>
        <v>#REF!</v>
      </c>
      <c r="R222" s="303" t="e">
        <f t="shared" si="310"/>
        <v>#REF!</v>
      </c>
      <c r="S222" s="239" t="e">
        <f t="shared" si="311"/>
        <v>#REF!</v>
      </c>
      <c r="T222" s="316" t="e">
        <f t="shared" si="312"/>
        <v>#REF!</v>
      </c>
    </row>
    <row r="223" spans="1:20" x14ac:dyDescent="0.25">
      <c r="A223" s="77" t="s">
        <v>88</v>
      </c>
      <c r="B223" s="262">
        <v>30</v>
      </c>
      <c r="C223" s="73" t="e">
        <f>#REF!</f>
        <v>#REF!</v>
      </c>
      <c r="D223" s="283" t="e">
        <f t="shared" si="302"/>
        <v>#REF!</v>
      </c>
      <c r="E223" s="95" t="e">
        <f>#REF!</f>
        <v>#REF!</v>
      </c>
      <c r="F223" s="303" t="e">
        <f t="shared" si="303"/>
        <v>#REF!</v>
      </c>
      <c r="G223" s="95" t="e">
        <f>#REF!</f>
        <v>#REF!</v>
      </c>
      <c r="H223" s="303" t="e">
        <f t="shared" si="304"/>
        <v>#REF!</v>
      </c>
      <c r="I223" s="95" t="e">
        <f>#REF!</f>
        <v>#REF!</v>
      </c>
      <c r="J223" s="303" t="e">
        <f t="shared" si="305"/>
        <v>#REF!</v>
      </c>
      <c r="K223" s="239" t="e">
        <f t="shared" si="306"/>
        <v>#REF!</v>
      </c>
      <c r="L223" s="316" t="e">
        <f t="shared" si="307"/>
        <v>#REF!</v>
      </c>
      <c r="M223" s="95" t="e">
        <f>#REF!</f>
        <v>#REF!</v>
      </c>
      <c r="N223" s="303" t="e">
        <f t="shared" si="308"/>
        <v>#REF!</v>
      </c>
      <c r="O223" s="95" t="e">
        <f>#REF!</f>
        <v>#REF!</v>
      </c>
      <c r="P223" s="303" t="e">
        <f t="shared" si="309"/>
        <v>#REF!</v>
      </c>
      <c r="Q223" s="95" t="e">
        <f>#REF!</f>
        <v>#REF!</v>
      </c>
      <c r="R223" s="303" t="e">
        <f t="shared" si="310"/>
        <v>#REF!</v>
      </c>
      <c r="S223" s="239" t="e">
        <f t="shared" si="311"/>
        <v>#REF!</v>
      </c>
      <c r="T223" s="316" t="e">
        <f t="shared" si="312"/>
        <v>#REF!</v>
      </c>
    </row>
    <row r="224" spans="1:20" x14ac:dyDescent="0.25">
      <c r="A224" s="77" t="s">
        <v>89</v>
      </c>
      <c r="B224" s="262">
        <v>30</v>
      </c>
      <c r="C224" s="73" t="e">
        <f>#REF!</f>
        <v>#REF!</v>
      </c>
      <c r="D224" s="283" t="e">
        <f t="shared" si="302"/>
        <v>#REF!</v>
      </c>
      <c r="E224" s="95" t="e">
        <f>#REF!</f>
        <v>#REF!</v>
      </c>
      <c r="F224" s="303" t="e">
        <f t="shared" si="303"/>
        <v>#REF!</v>
      </c>
      <c r="G224" s="95" t="e">
        <f>#REF!</f>
        <v>#REF!</v>
      </c>
      <c r="H224" s="303" t="e">
        <f t="shared" si="304"/>
        <v>#REF!</v>
      </c>
      <c r="I224" s="95" t="e">
        <f>#REF!</f>
        <v>#REF!</v>
      </c>
      <c r="J224" s="303" t="e">
        <f t="shared" si="305"/>
        <v>#REF!</v>
      </c>
      <c r="K224" s="239" t="e">
        <f t="shared" si="306"/>
        <v>#REF!</v>
      </c>
      <c r="L224" s="316" t="e">
        <f t="shared" si="307"/>
        <v>#REF!</v>
      </c>
      <c r="M224" s="95" t="e">
        <f>#REF!</f>
        <v>#REF!</v>
      </c>
      <c r="N224" s="303" t="e">
        <f t="shared" si="308"/>
        <v>#REF!</v>
      </c>
      <c r="O224" s="95" t="e">
        <f>#REF!</f>
        <v>#REF!</v>
      </c>
      <c r="P224" s="303" t="e">
        <f t="shared" si="309"/>
        <v>#REF!</v>
      </c>
      <c r="Q224" s="95" t="e">
        <f>#REF!</f>
        <v>#REF!</v>
      </c>
      <c r="R224" s="303" t="e">
        <f t="shared" si="310"/>
        <v>#REF!</v>
      </c>
      <c r="S224" s="239" t="e">
        <f t="shared" si="311"/>
        <v>#REF!</v>
      </c>
      <c r="T224" s="316" t="e">
        <f t="shared" si="312"/>
        <v>#REF!</v>
      </c>
    </row>
    <row r="225" spans="1:20" ht="15.75" thickBot="1" x14ac:dyDescent="0.3">
      <c r="A225" s="96" t="s">
        <v>90</v>
      </c>
      <c r="B225" s="263">
        <v>30</v>
      </c>
      <c r="C225" s="80" t="e">
        <f>#REF!</f>
        <v>#REF!</v>
      </c>
      <c r="D225" s="285" t="e">
        <f t="shared" si="302"/>
        <v>#REF!</v>
      </c>
      <c r="E225" s="484" t="e">
        <f>#REF!</f>
        <v>#REF!</v>
      </c>
      <c r="F225" s="304" t="e">
        <f t="shared" si="303"/>
        <v>#REF!</v>
      </c>
      <c r="G225" s="484" t="e">
        <f>#REF!</f>
        <v>#REF!</v>
      </c>
      <c r="H225" s="304" t="e">
        <f t="shared" si="304"/>
        <v>#REF!</v>
      </c>
      <c r="I225" s="484" t="e">
        <f>#REF!</f>
        <v>#REF!</v>
      </c>
      <c r="J225" s="304" t="e">
        <f t="shared" si="305"/>
        <v>#REF!</v>
      </c>
      <c r="K225" s="240" t="e">
        <f t="shared" si="306"/>
        <v>#REF!</v>
      </c>
      <c r="L225" s="317" t="e">
        <f t="shared" si="307"/>
        <v>#REF!</v>
      </c>
      <c r="M225" s="484" t="e">
        <f>#REF!</f>
        <v>#REF!</v>
      </c>
      <c r="N225" s="304" t="e">
        <f t="shared" si="308"/>
        <v>#REF!</v>
      </c>
      <c r="O225" s="484" t="e">
        <f>#REF!</f>
        <v>#REF!</v>
      </c>
      <c r="P225" s="304" t="e">
        <f t="shared" si="309"/>
        <v>#REF!</v>
      </c>
      <c r="Q225" s="484" t="e">
        <f>#REF!</f>
        <v>#REF!</v>
      </c>
      <c r="R225" s="304" t="e">
        <f t="shared" si="310"/>
        <v>#REF!</v>
      </c>
      <c r="S225" s="240" t="e">
        <f t="shared" si="311"/>
        <v>#REF!</v>
      </c>
      <c r="T225" s="317" t="e">
        <f t="shared" si="312"/>
        <v>#REF!</v>
      </c>
    </row>
    <row r="226" spans="1:20" ht="15.75" thickBot="1" x14ac:dyDescent="0.3">
      <c r="A226" s="5" t="s">
        <v>7</v>
      </c>
      <c r="B226" s="279">
        <f>SUM(B219:B225)</f>
        <v>200</v>
      </c>
      <c r="C226" s="6" t="e">
        <f>SUM(C219:C225)</f>
        <v>#REF!</v>
      </c>
      <c r="D226" s="286" t="e">
        <f t="shared" ref="D226:T226" si="313">SUM(D219:D225)</f>
        <v>#REF!</v>
      </c>
      <c r="E226" s="485" t="e">
        <f t="shared" si="313"/>
        <v>#REF!</v>
      </c>
      <c r="F226" s="305" t="e">
        <f t="shared" si="313"/>
        <v>#REF!</v>
      </c>
      <c r="G226" s="485" t="e">
        <f t="shared" si="313"/>
        <v>#REF!</v>
      </c>
      <c r="H226" s="305" t="e">
        <f t="shared" si="313"/>
        <v>#REF!</v>
      </c>
      <c r="I226" s="485" t="e">
        <f t="shared" si="313"/>
        <v>#REF!</v>
      </c>
      <c r="J226" s="305" t="e">
        <f t="shared" si="313"/>
        <v>#REF!</v>
      </c>
      <c r="K226" s="71" t="e">
        <f t="shared" ref="K226:L226" si="314">SUM(K219:K225)</f>
        <v>#REF!</v>
      </c>
      <c r="L226" s="318" t="e">
        <f t="shared" si="314"/>
        <v>#REF!</v>
      </c>
      <c r="M226" s="485" t="e">
        <f t="shared" si="313"/>
        <v>#REF!</v>
      </c>
      <c r="N226" s="305" t="e">
        <f t="shared" si="313"/>
        <v>#REF!</v>
      </c>
      <c r="O226" s="485" t="e">
        <f t="shared" si="313"/>
        <v>#REF!</v>
      </c>
      <c r="P226" s="305" t="e">
        <f t="shared" si="313"/>
        <v>#REF!</v>
      </c>
      <c r="Q226" s="485" t="e">
        <f t="shared" si="313"/>
        <v>#REF!</v>
      </c>
      <c r="R226" s="305" t="e">
        <f t="shared" si="313"/>
        <v>#REF!</v>
      </c>
      <c r="S226" s="71" t="e">
        <f t="shared" si="313"/>
        <v>#REF!</v>
      </c>
      <c r="T226" s="318" t="e">
        <f t="shared" si="313"/>
        <v>#REF!</v>
      </c>
    </row>
    <row r="228" spans="1:20" ht="15.75" x14ac:dyDescent="0.25">
      <c r="A228" s="1000" t="s">
        <v>291</v>
      </c>
      <c r="B228" s="1001"/>
      <c r="C228" s="1001"/>
      <c r="D228" s="1001"/>
      <c r="E228" s="1001"/>
      <c r="F228" s="1001"/>
      <c r="G228" s="1001"/>
      <c r="H228" s="1001"/>
      <c r="I228" s="1001"/>
      <c r="J228" s="1001"/>
      <c r="K228" s="1001"/>
      <c r="L228" s="1001"/>
      <c r="M228" s="1001"/>
      <c r="N228" s="1001"/>
      <c r="O228" s="1001"/>
      <c r="P228" s="1001"/>
      <c r="Q228" s="1001"/>
      <c r="R228" s="1001"/>
      <c r="S228" s="1001"/>
      <c r="T228" s="1001"/>
    </row>
    <row r="229" spans="1:20" ht="36.75" thickBot="1" x14ac:dyDescent="0.3">
      <c r="A229" s="74" t="s">
        <v>14</v>
      </c>
      <c r="B229" s="260" t="str">
        <f t="shared" ref="B229:T229" si="315">B5</f>
        <v>Carga Horária</v>
      </c>
      <c r="C229" s="90" t="str">
        <f t="shared" si="315"/>
        <v>Equipe Mínima TA</v>
      </c>
      <c r="D229" s="288" t="str">
        <f t="shared" si="315"/>
        <v>Total Horas</v>
      </c>
      <c r="E229" s="502" t="str">
        <f t="shared" si="315"/>
        <v>MAR</v>
      </c>
      <c r="F229" s="330" t="str">
        <f t="shared" si="315"/>
        <v>Saldo Mar</v>
      </c>
      <c r="G229" s="502" t="str">
        <f t="shared" si="315"/>
        <v>ABR</v>
      </c>
      <c r="H229" s="330" t="str">
        <f t="shared" si="315"/>
        <v>Saldo Abr</v>
      </c>
      <c r="I229" s="502" t="str">
        <f t="shared" si="315"/>
        <v>MAI</v>
      </c>
      <c r="J229" s="330" t="str">
        <f t="shared" si="315"/>
        <v>Saldo Mai</v>
      </c>
      <c r="K229" s="237" t="str">
        <f t="shared" ref="K229:L229" si="316">K5</f>
        <v>3º Trimestre</v>
      </c>
      <c r="L229" s="328" t="str">
        <f t="shared" si="316"/>
        <v>Saldo Trim</v>
      </c>
      <c r="M229" s="502" t="str">
        <f t="shared" si="315"/>
        <v>JUN</v>
      </c>
      <c r="N229" s="330" t="str">
        <f t="shared" si="315"/>
        <v>Saldo Jun</v>
      </c>
      <c r="O229" s="482" t="str">
        <f t="shared" si="315"/>
        <v>JUL</v>
      </c>
      <c r="P229" s="330" t="str">
        <f t="shared" si="315"/>
        <v>Saldo Jul</v>
      </c>
      <c r="Q229" s="482" t="str">
        <f t="shared" si="315"/>
        <v>AGO</v>
      </c>
      <c r="R229" s="330" t="str">
        <f t="shared" si="315"/>
        <v>Saldo Ago</v>
      </c>
      <c r="S229" s="237" t="str">
        <f t="shared" si="315"/>
        <v>4º Trimestre</v>
      </c>
      <c r="T229" s="328" t="str">
        <f t="shared" si="315"/>
        <v>Saldo Trim</v>
      </c>
    </row>
    <row r="230" spans="1:20" ht="15.75" thickTop="1" x14ac:dyDescent="0.25">
      <c r="A230" s="77" t="s">
        <v>33</v>
      </c>
      <c r="B230" s="261">
        <v>20</v>
      </c>
      <c r="C230" s="9" t="e">
        <f>'UBS Vila Maria P Gnecco'!#REF!</f>
        <v>#REF!</v>
      </c>
      <c r="D230" s="282" t="e">
        <f t="shared" ref="D230:D237" si="317">C230*B230</f>
        <v>#REF!</v>
      </c>
      <c r="E230" s="483" t="e">
        <f>'UBS Vila Maria P Gnecco'!#REF!</f>
        <v>#REF!</v>
      </c>
      <c r="F230" s="302" t="e">
        <f t="shared" ref="F230:F237" si="318">(E230*$B230)-$D230</f>
        <v>#REF!</v>
      </c>
      <c r="G230" s="483" t="e">
        <f>'UBS Vila Maria P Gnecco'!#REF!</f>
        <v>#REF!</v>
      </c>
      <c r="H230" s="302" t="e">
        <f t="shared" ref="H230:H237" si="319">(G230*$B230)-$D230</f>
        <v>#REF!</v>
      </c>
      <c r="I230" s="483" t="e">
        <f>'UBS Vila Maria P Gnecco'!#REF!</f>
        <v>#REF!</v>
      </c>
      <c r="J230" s="302" t="e">
        <f t="shared" ref="J230:J237" si="320">(I230*$B230)-$D230</f>
        <v>#REF!</v>
      </c>
      <c r="K230" s="227" t="e">
        <f t="shared" ref="K230:K237" si="321">SUM(E230,G230,I230)</f>
        <v>#REF!</v>
      </c>
      <c r="L230" s="315" t="e">
        <f t="shared" ref="L230:L237" si="322">(K230*$B230)-$D230*3</f>
        <v>#REF!</v>
      </c>
      <c r="M230" s="483" t="e">
        <f>'UBS Vila Maria P Gnecco'!#REF!</f>
        <v>#REF!</v>
      </c>
      <c r="N230" s="302" t="e">
        <f t="shared" ref="N230:N237" si="323">(M230*$B230)-$D230</f>
        <v>#REF!</v>
      </c>
      <c r="O230" s="483" t="e">
        <f>'UBS Vila Maria P Gnecco'!#REF!</f>
        <v>#REF!</v>
      </c>
      <c r="P230" s="302" t="e">
        <f t="shared" ref="P230:P237" si="324">(O230*$B230)-$D230</f>
        <v>#REF!</v>
      </c>
      <c r="Q230" s="483" t="e">
        <f>'UBS Vila Maria P Gnecco'!#REF!</f>
        <v>#REF!</v>
      </c>
      <c r="R230" s="302" t="e">
        <f t="shared" ref="R230:R237" si="325">(Q230*$B230)-$D230</f>
        <v>#REF!</v>
      </c>
      <c r="S230" s="227" t="e">
        <f t="shared" ref="S230:S237" si="326">SUM(M230,O230,Q230)</f>
        <v>#REF!</v>
      </c>
      <c r="T230" s="315" t="e">
        <f t="shared" ref="T230:T237" si="327">(S230*$B230)-$D230*3</f>
        <v>#REF!</v>
      </c>
    </row>
    <row r="231" spans="1:20" x14ac:dyDescent="0.25">
      <c r="A231" s="77" t="s">
        <v>20</v>
      </c>
      <c r="B231" s="262">
        <v>20</v>
      </c>
      <c r="C231" s="73" t="e">
        <f>'UBS Vila Maria P Gnecco'!#REF!</f>
        <v>#REF!</v>
      </c>
      <c r="D231" s="283" t="e">
        <f t="shared" si="317"/>
        <v>#REF!</v>
      </c>
      <c r="E231" s="95" t="e">
        <f>'UBS Vila Maria P Gnecco'!#REF!</f>
        <v>#REF!</v>
      </c>
      <c r="F231" s="303" t="e">
        <f t="shared" si="318"/>
        <v>#REF!</v>
      </c>
      <c r="G231" s="95" t="e">
        <f>'UBS Vila Maria P Gnecco'!#REF!</f>
        <v>#REF!</v>
      </c>
      <c r="H231" s="303" t="e">
        <f t="shared" si="319"/>
        <v>#REF!</v>
      </c>
      <c r="I231" s="95" t="e">
        <f>'UBS Vila Maria P Gnecco'!#REF!</f>
        <v>#REF!</v>
      </c>
      <c r="J231" s="303" t="e">
        <f t="shared" si="320"/>
        <v>#REF!</v>
      </c>
      <c r="K231" s="239" t="e">
        <f t="shared" si="321"/>
        <v>#REF!</v>
      </c>
      <c r="L231" s="316" t="e">
        <f t="shared" si="322"/>
        <v>#REF!</v>
      </c>
      <c r="M231" s="95" t="e">
        <f>'UBS Vila Maria P Gnecco'!#REF!</f>
        <v>#REF!</v>
      </c>
      <c r="N231" s="303" t="e">
        <f t="shared" si="323"/>
        <v>#REF!</v>
      </c>
      <c r="O231" s="95" t="e">
        <f>'UBS Vila Maria P Gnecco'!#REF!</f>
        <v>#REF!</v>
      </c>
      <c r="P231" s="303" t="e">
        <f t="shared" si="324"/>
        <v>#REF!</v>
      </c>
      <c r="Q231" s="95" t="e">
        <f>'UBS Vila Maria P Gnecco'!#REF!</f>
        <v>#REF!</v>
      </c>
      <c r="R231" s="303" t="e">
        <f t="shared" si="325"/>
        <v>#REF!</v>
      </c>
      <c r="S231" s="239" t="e">
        <f t="shared" si="326"/>
        <v>#REF!</v>
      </c>
      <c r="T231" s="316" t="e">
        <f t="shared" si="327"/>
        <v>#REF!</v>
      </c>
    </row>
    <row r="232" spans="1:20" x14ac:dyDescent="0.25">
      <c r="A232" s="77" t="s">
        <v>43</v>
      </c>
      <c r="B232" s="262">
        <v>20</v>
      </c>
      <c r="C232" s="73" t="e">
        <f>'UBS Vila Maria P Gnecco'!#REF!</f>
        <v>#REF!</v>
      </c>
      <c r="D232" s="283" t="e">
        <f t="shared" si="317"/>
        <v>#REF!</v>
      </c>
      <c r="E232" s="95" t="e">
        <f>'UBS Vila Maria P Gnecco'!#REF!</f>
        <v>#REF!</v>
      </c>
      <c r="F232" s="303" t="e">
        <f t="shared" si="318"/>
        <v>#REF!</v>
      </c>
      <c r="G232" s="95" t="e">
        <f>'UBS Vila Maria P Gnecco'!#REF!</f>
        <v>#REF!</v>
      </c>
      <c r="H232" s="303" t="e">
        <f t="shared" si="319"/>
        <v>#REF!</v>
      </c>
      <c r="I232" s="95" t="e">
        <f>'UBS Vila Maria P Gnecco'!#REF!</f>
        <v>#REF!</v>
      </c>
      <c r="J232" s="303" t="e">
        <f t="shared" si="320"/>
        <v>#REF!</v>
      </c>
      <c r="K232" s="239" t="e">
        <f t="shared" si="321"/>
        <v>#REF!</v>
      </c>
      <c r="L232" s="316" t="e">
        <f t="shared" si="322"/>
        <v>#REF!</v>
      </c>
      <c r="M232" s="95" t="e">
        <f>'UBS Vila Maria P Gnecco'!#REF!</f>
        <v>#REF!</v>
      </c>
      <c r="N232" s="303" t="e">
        <f t="shared" si="323"/>
        <v>#REF!</v>
      </c>
      <c r="O232" s="95" t="e">
        <f>'UBS Vila Maria P Gnecco'!#REF!</f>
        <v>#REF!</v>
      </c>
      <c r="P232" s="303" t="e">
        <f t="shared" si="324"/>
        <v>#REF!</v>
      </c>
      <c r="Q232" s="95" t="e">
        <f>'UBS Vila Maria P Gnecco'!#REF!</f>
        <v>#REF!</v>
      </c>
      <c r="R232" s="303" t="e">
        <f t="shared" si="325"/>
        <v>#REF!</v>
      </c>
      <c r="S232" s="239" t="e">
        <f t="shared" si="326"/>
        <v>#REF!</v>
      </c>
      <c r="T232" s="316" t="e">
        <f t="shared" si="327"/>
        <v>#REF!</v>
      </c>
    </row>
    <row r="233" spans="1:20" x14ac:dyDescent="0.25">
      <c r="A233" s="77" t="s">
        <v>23</v>
      </c>
      <c r="B233" s="262">
        <v>20</v>
      </c>
      <c r="C233" s="73" t="e">
        <f>'UBS Vila Maria P Gnecco'!#REF!</f>
        <v>#REF!</v>
      </c>
      <c r="D233" s="283" t="e">
        <f t="shared" si="317"/>
        <v>#REF!</v>
      </c>
      <c r="E233" s="95" t="e">
        <f>'UBS Vila Maria P Gnecco'!#REF!</f>
        <v>#REF!</v>
      </c>
      <c r="F233" s="303" t="e">
        <f t="shared" si="318"/>
        <v>#REF!</v>
      </c>
      <c r="G233" s="95" t="e">
        <f>'UBS Vila Maria P Gnecco'!#REF!</f>
        <v>#REF!</v>
      </c>
      <c r="H233" s="303" t="e">
        <f t="shared" si="319"/>
        <v>#REF!</v>
      </c>
      <c r="I233" s="95" t="e">
        <f>'UBS Vila Maria P Gnecco'!#REF!</f>
        <v>#REF!</v>
      </c>
      <c r="J233" s="303" t="e">
        <f t="shared" si="320"/>
        <v>#REF!</v>
      </c>
      <c r="K233" s="239" t="e">
        <f t="shared" si="321"/>
        <v>#REF!</v>
      </c>
      <c r="L233" s="316" t="e">
        <f t="shared" si="322"/>
        <v>#REF!</v>
      </c>
      <c r="M233" s="95" t="e">
        <f>'UBS Vila Maria P Gnecco'!#REF!</f>
        <v>#REF!</v>
      </c>
      <c r="N233" s="303" t="e">
        <f t="shared" si="323"/>
        <v>#REF!</v>
      </c>
      <c r="O233" s="95" t="e">
        <f>'UBS Vila Maria P Gnecco'!#REF!</f>
        <v>#REF!</v>
      </c>
      <c r="P233" s="303" t="e">
        <f t="shared" si="324"/>
        <v>#REF!</v>
      </c>
      <c r="Q233" s="95" t="e">
        <f>'UBS Vila Maria P Gnecco'!#REF!</f>
        <v>#REF!</v>
      </c>
      <c r="R233" s="303" t="e">
        <f t="shared" si="325"/>
        <v>#REF!</v>
      </c>
      <c r="S233" s="239" t="e">
        <f t="shared" si="326"/>
        <v>#REF!</v>
      </c>
      <c r="T233" s="316" t="e">
        <f t="shared" si="327"/>
        <v>#REF!</v>
      </c>
    </row>
    <row r="234" spans="1:20" x14ac:dyDescent="0.25">
      <c r="A234" s="77" t="s">
        <v>24</v>
      </c>
      <c r="B234" s="262">
        <v>30</v>
      </c>
      <c r="C234" s="78" t="e">
        <f>'UBS Vila Maria P Gnecco'!#REF!</f>
        <v>#REF!</v>
      </c>
      <c r="D234" s="290" t="e">
        <f t="shared" si="317"/>
        <v>#REF!</v>
      </c>
      <c r="E234" s="95" t="e">
        <f>'UBS Vila Maria P Gnecco'!#REF!</f>
        <v>#REF!</v>
      </c>
      <c r="F234" s="303" t="e">
        <f t="shared" si="318"/>
        <v>#REF!</v>
      </c>
      <c r="G234" s="95" t="e">
        <f>'UBS Vila Maria P Gnecco'!#REF!</f>
        <v>#REF!</v>
      </c>
      <c r="H234" s="303" t="e">
        <f t="shared" si="319"/>
        <v>#REF!</v>
      </c>
      <c r="I234" s="95" t="e">
        <f>'UBS Vila Maria P Gnecco'!#REF!</f>
        <v>#REF!</v>
      </c>
      <c r="J234" s="303" t="e">
        <f t="shared" si="320"/>
        <v>#REF!</v>
      </c>
      <c r="K234" s="239" t="e">
        <f t="shared" si="321"/>
        <v>#REF!</v>
      </c>
      <c r="L234" s="316" t="e">
        <f t="shared" si="322"/>
        <v>#REF!</v>
      </c>
      <c r="M234" s="95" t="e">
        <f>'UBS Vila Maria P Gnecco'!#REF!</f>
        <v>#REF!</v>
      </c>
      <c r="N234" s="303" t="e">
        <f t="shared" si="323"/>
        <v>#REF!</v>
      </c>
      <c r="O234" s="95" t="e">
        <f>'UBS Vila Maria P Gnecco'!#REF!</f>
        <v>#REF!</v>
      </c>
      <c r="P234" s="303" t="e">
        <f t="shared" si="324"/>
        <v>#REF!</v>
      </c>
      <c r="Q234" s="95" t="e">
        <f>'UBS Vila Maria P Gnecco'!#REF!</f>
        <v>#REF!</v>
      </c>
      <c r="R234" s="303" t="e">
        <f t="shared" si="325"/>
        <v>#REF!</v>
      </c>
      <c r="S234" s="239" t="e">
        <f t="shared" si="326"/>
        <v>#REF!</v>
      </c>
      <c r="T234" s="316" t="e">
        <f t="shared" si="327"/>
        <v>#REF!</v>
      </c>
    </row>
    <row r="235" spans="1:20" x14ac:dyDescent="0.25">
      <c r="A235" s="77" t="s">
        <v>25</v>
      </c>
      <c r="B235" s="262">
        <v>30</v>
      </c>
      <c r="C235" s="73" t="e">
        <f>'UBS Vila Maria P Gnecco'!#REF!</f>
        <v>#REF!</v>
      </c>
      <c r="D235" s="283" t="e">
        <f t="shared" si="317"/>
        <v>#REF!</v>
      </c>
      <c r="E235" s="95" t="e">
        <f>'UBS Vila Maria P Gnecco'!#REF!</f>
        <v>#REF!</v>
      </c>
      <c r="F235" s="303" t="e">
        <f t="shared" si="318"/>
        <v>#REF!</v>
      </c>
      <c r="G235" s="95" t="e">
        <f>'UBS Vila Maria P Gnecco'!#REF!</f>
        <v>#REF!</v>
      </c>
      <c r="H235" s="303" t="e">
        <f t="shared" si="319"/>
        <v>#REF!</v>
      </c>
      <c r="I235" s="95" t="e">
        <f>'UBS Vila Maria P Gnecco'!#REF!</f>
        <v>#REF!</v>
      </c>
      <c r="J235" s="303" t="e">
        <f t="shared" si="320"/>
        <v>#REF!</v>
      </c>
      <c r="K235" s="239" t="e">
        <f t="shared" si="321"/>
        <v>#REF!</v>
      </c>
      <c r="L235" s="316" t="e">
        <f t="shared" si="322"/>
        <v>#REF!</v>
      </c>
      <c r="M235" s="95" t="e">
        <f>'UBS Vila Maria P Gnecco'!#REF!</f>
        <v>#REF!</v>
      </c>
      <c r="N235" s="303" t="e">
        <f t="shared" si="323"/>
        <v>#REF!</v>
      </c>
      <c r="O235" s="95" t="e">
        <f>'UBS Vila Maria P Gnecco'!#REF!</f>
        <v>#REF!</v>
      </c>
      <c r="P235" s="303" t="e">
        <f t="shared" si="324"/>
        <v>#REF!</v>
      </c>
      <c r="Q235" s="95" t="e">
        <f>'UBS Vila Maria P Gnecco'!#REF!</f>
        <v>#REF!</v>
      </c>
      <c r="R235" s="303" t="e">
        <f t="shared" si="325"/>
        <v>#REF!</v>
      </c>
      <c r="S235" s="239" t="e">
        <f t="shared" si="326"/>
        <v>#REF!</v>
      </c>
      <c r="T235" s="316" t="e">
        <f t="shared" si="327"/>
        <v>#REF!</v>
      </c>
    </row>
    <row r="236" spans="1:20" x14ac:dyDescent="0.25">
      <c r="A236" s="77" t="s">
        <v>26</v>
      </c>
      <c r="B236" s="262">
        <v>40</v>
      </c>
      <c r="C236" s="73" t="e">
        <f>'UBS Vila Maria P Gnecco'!#REF!</f>
        <v>#REF!</v>
      </c>
      <c r="D236" s="283" t="e">
        <f t="shared" si="317"/>
        <v>#REF!</v>
      </c>
      <c r="E236" s="95" t="e">
        <f>'UBS Vila Maria P Gnecco'!#REF!</f>
        <v>#REF!</v>
      </c>
      <c r="F236" s="303" t="e">
        <f t="shared" si="318"/>
        <v>#REF!</v>
      </c>
      <c r="G236" s="95" t="e">
        <f>'UBS Vila Maria P Gnecco'!#REF!</f>
        <v>#REF!</v>
      </c>
      <c r="H236" s="303" t="e">
        <f t="shared" si="319"/>
        <v>#REF!</v>
      </c>
      <c r="I236" s="95" t="e">
        <f>'UBS Vila Maria P Gnecco'!#REF!</f>
        <v>#REF!</v>
      </c>
      <c r="J236" s="303" t="e">
        <f t="shared" si="320"/>
        <v>#REF!</v>
      </c>
      <c r="K236" s="239" t="e">
        <f t="shared" si="321"/>
        <v>#REF!</v>
      </c>
      <c r="L236" s="316" t="e">
        <f t="shared" si="322"/>
        <v>#REF!</v>
      </c>
      <c r="M236" s="95" t="e">
        <f>'UBS Vila Maria P Gnecco'!#REF!</f>
        <v>#REF!</v>
      </c>
      <c r="N236" s="303" t="e">
        <f t="shared" si="323"/>
        <v>#REF!</v>
      </c>
      <c r="O236" s="95" t="e">
        <f>'UBS Vila Maria P Gnecco'!#REF!</f>
        <v>#REF!</v>
      </c>
      <c r="P236" s="303" t="e">
        <f t="shared" si="324"/>
        <v>#REF!</v>
      </c>
      <c r="Q236" s="95" t="e">
        <f>'UBS Vila Maria P Gnecco'!#REF!</f>
        <v>#REF!</v>
      </c>
      <c r="R236" s="303" t="e">
        <f t="shared" si="325"/>
        <v>#REF!</v>
      </c>
      <c r="S236" s="239" t="e">
        <f t="shared" si="326"/>
        <v>#REF!</v>
      </c>
      <c r="T236" s="316" t="e">
        <f t="shared" si="327"/>
        <v>#REF!</v>
      </c>
    </row>
    <row r="237" spans="1:20" ht="15.75" thickBot="1" x14ac:dyDescent="0.3">
      <c r="A237" s="55" t="s">
        <v>34</v>
      </c>
      <c r="B237" s="270">
        <v>30</v>
      </c>
      <c r="C237" s="56" t="e">
        <f>'UBS Vila Maria P Gnecco'!#REF!</f>
        <v>#REF!</v>
      </c>
      <c r="D237" s="296" t="e">
        <f t="shared" si="317"/>
        <v>#REF!</v>
      </c>
      <c r="E237" s="487" t="e">
        <f>'UBS Vila Maria P Gnecco'!#REF!</f>
        <v>#REF!</v>
      </c>
      <c r="F237" s="311" t="e">
        <f t="shared" si="318"/>
        <v>#REF!</v>
      </c>
      <c r="G237" s="487" t="e">
        <f>'UBS Vila Maria P Gnecco'!#REF!</f>
        <v>#REF!</v>
      </c>
      <c r="H237" s="311" t="e">
        <f t="shared" si="319"/>
        <v>#REF!</v>
      </c>
      <c r="I237" s="487" t="e">
        <f>'UBS Vila Maria P Gnecco'!#REF!</f>
        <v>#REF!</v>
      </c>
      <c r="J237" s="311" t="e">
        <f t="shared" si="320"/>
        <v>#REF!</v>
      </c>
      <c r="K237" s="247" t="e">
        <f t="shared" si="321"/>
        <v>#REF!</v>
      </c>
      <c r="L237" s="324" t="e">
        <f t="shared" si="322"/>
        <v>#REF!</v>
      </c>
      <c r="M237" s="487" t="e">
        <f>'UBS Vila Maria P Gnecco'!#REF!</f>
        <v>#REF!</v>
      </c>
      <c r="N237" s="311" t="e">
        <f t="shared" si="323"/>
        <v>#REF!</v>
      </c>
      <c r="O237" s="487" t="e">
        <f>'UBS Vila Maria P Gnecco'!#REF!</f>
        <v>#REF!</v>
      </c>
      <c r="P237" s="311" t="e">
        <f t="shared" si="324"/>
        <v>#REF!</v>
      </c>
      <c r="Q237" s="487" t="e">
        <f>'UBS Vila Maria P Gnecco'!#REF!</f>
        <v>#REF!</v>
      </c>
      <c r="R237" s="311" t="e">
        <f t="shared" si="325"/>
        <v>#REF!</v>
      </c>
      <c r="S237" s="247" t="e">
        <f t="shared" si="326"/>
        <v>#REF!</v>
      </c>
      <c r="T237" s="324" t="e">
        <f t="shared" si="327"/>
        <v>#REF!</v>
      </c>
    </row>
    <row r="238" spans="1:20" ht="15.75" thickBot="1" x14ac:dyDescent="0.3">
      <c r="A238" s="355" t="s">
        <v>7</v>
      </c>
      <c r="B238" s="348">
        <f>SUM(B230:B237)</f>
        <v>210</v>
      </c>
      <c r="C238" s="349" t="e">
        <f>SUM(C230:C237)</f>
        <v>#REF!</v>
      </c>
      <c r="D238" s="350" t="e">
        <f t="shared" ref="D238:T238" si="328">SUM(D230:D237)</f>
        <v>#REF!</v>
      </c>
      <c r="E238" s="492" t="e">
        <f t="shared" si="328"/>
        <v>#REF!</v>
      </c>
      <c r="F238" s="352" t="e">
        <f t="shared" si="328"/>
        <v>#REF!</v>
      </c>
      <c r="G238" s="492" t="e">
        <f t="shared" si="328"/>
        <v>#REF!</v>
      </c>
      <c r="H238" s="352" t="e">
        <f t="shared" si="328"/>
        <v>#REF!</v>
      </c>
      <c r="I238" s="492" t="e">
        <f t="shared" si="328"/>
        <v>#REF!</v>
      </c>
      <c r="J238" s="352" t="e">
        <f t="shared" si="328"/>
        <v>#REF!</v>
      </c>
      <c r="K238" s="353" t="e">
        <f t="shared" ref="K238:L238" si="329">SUM(K230:K237)</f>
        <v>#REF!</v>
      </c>
      <c r="L238" s="354" t="e">
        <f t="shared" si="329"/>
        <v>#REF!</v>
      </c>
      <c r="M238" s="492" t="e">
        <f t="shared" si="328"/>
        <v>#REF!</v>
      </c>
      <c r="N238" s="352" t="e">
        <f t="shared" si="328"/>
        <v>#REF!</v>
      </c>
      <c r="O238" s="492" t="e">
        <f t="shared" si="328"/>
        <v>#REF!</v>
      </c>
      <c r="P238" s="352" t="e">
        <f t="shared" si="328"/>
        <v>#REF!</v>
      </c>
      <c r="Q238" s="492" t="e">
        <f t="shared" si="328"/>
        <v>#REF!</v>
      </c>
      <c r="R238" s="352" t="e">
        <f t="shared" si="328"/>
        <v>#REF!</v>
      </c>
      <c r="S238" s="353" t="e">
        <f t="shared" si="328"/>
        <v>#REF!</v>
      </c>
      <c r="T238" s="354" t="e">
        <f t="shared" si="328"/>
        <v>#REF!</v>
      </c>
    </row>
    <row r="240" spans="1:20" ht="15.75" x14ac:dyDescent="0.25">
      <c r="A240" s="1000" t="s">
        <v>293</v>
      </c>
      <c r="B240" s="1001"/>
      <c r="C240" s="1001"/>
      <c r="D240" s="1001"/>
      <c r="E240" s="1001"/>
      <c r="F240" s="1001"/>
      <c r="G240" s="1001"/>
      <c r="H240" s="1001"/>
      <c r="I240" s="1001"/>
      <c r="J240" s="1001"/>
      <c r="K240" s="1001"/>
      <c r="L240" s="1001"/>
      <c r="M240" s="1001"/>
      <c r="N240" s="1001"/>
      <c r="O240" s="1001"/>
      <c r="P240" s="1001"/>
      <c r="Q240" s="1001"/>
      <c r="R240" s="1001"/>
      <c r="S240" s="1001"/>
      <c r="T240" s="1001"/>
    </row>
    <row r="241" spans="1:20" ht="36.75" thickBot="1" x14ac:dyDescent="0.3">
      <c r="A241" s="74" t="s">
        <v>14</v>
      </c>
      <c r="B241" s="260" t="str">
        <f t="shared" ref="B241:T241" si="330">B5</f>
        <v>Carga Horária</v>
      </c>
      <c r="C241" s="90" t="str">
        <f t="shared" si="330"/>
        <v>Equipe Mínima TA</v>
      </c>
      <c r="D241" s="288" t="str">
        <f t="shared" si="330"/>
        <v>Total Horas</v>
      </c>
      <c r="E241" s="502" t="str">
        <f t="shared" si="330"/>
        <v>MAR</v>
      </c>
      <c r="F241" s="330" t="str">
        <f t="shared" si="330"/>
        <v>Saldo Mar</v>
      </c>
      <c r="G241" s="502" t="str">
        <f t="shared" si="330"/>
        <v>ABR</v>
      </c>
      <c r="H241" s="330" t="str">
        <f t="shared" si="330"/>
        <v>Saldo Abr</v>
      </c>
      <c r="I241" s="502" t="str">
        <f t="shared" si="330"/>
        <v>MAI</v>
      </c>
      <c r="J241" s="330" t="str">
        <f t="shared" si="330"/>
        <v>Saldo Mai</v>
      </c>
      <c r="K241" s="237" t="str">
        <f t="shared" ref="K241:L241" si="331">K5</f>
        <v>3º Trimestre</v>
      </c>
      <c r="L241" s="328" t="str">
        <f t="shared" si="331"/>
        <v>Saldo Trim</v>
      </c>
      <c r="M241" s="502" t="str">
        <f t="shared" si="330"/>
        <v>JUN</v>
      </c>
      <c r="N241" s="330" t="str">
        <f t="shared" si="330"/>
        <v>Saldo Jun</v>
      </c>
      <c r="O241" s="482" t="str">
        <f t="shared" si="330"/>
        <v>JUL</v>
      </c>
      <c r="P241" s="330" t="str">
        <f t="shared" si="330"/>
        <v>Saldo Jul</v>
      </c>
      <c r="Q241" s="482" t="str">
        <f t="shared" si="330"/>
        <v>AGO</v>
      </c>
      <c r="R241" s="330" t="str">
        <f t="shared" si="330"/>
        <v>Saldo Ago</v>
      </c>
      <c r="S241" s="237" t="str">
        <f t="shared" si="330"/>
        <v>4º Trimestre</v>
      </c>
      <c r="T241" s="328" t="str">
        <f t="shared" si="330"/>
        <v>Saldo Trim</v>
      </c>
    </row>
    <row r="242" spans="1:20" ht="15.75" thickTop="1" x14ac:dyDescent="0.25">
      <c r="A242" s="77" t="s">
        <v>20</v>
      </c>
      <c r="B242" s="262">
        <v>20</v>
      </c>
      <c r="C242" s="78" t="e">
        <f>'UBS Jardim Julieta'!#REF!</f>
        <v>#REF!</v>
      </c>
      <c r="D242" s="290" t="e">
        <f t="shared" ref="D242:D248" si="332">C242*B242</f>
        <v>#REF!</v>
      </c>
      <c r="E242" s="95" t="e">
        <f>'UBS Jardim Julieta'!#REF!</f>
        <v>#REF!</v>
      </c>
      <c r="F242" s="303" t="e">
        <f t="shared" ref="F242:F248" si="333">(E242*$B242)-$D242</f>
        <v>#REF!</v>
      </c>
      <c r="G242" s="95" t="e">
        <f>'UBS Jardim Julieta'!#REF!</f>
        <v>#REF!</v>
      </c>
      <c r="H242" s="303" t="e">
        <f t="shared" ref="H242:H248" si="334">(G242*$B242)-$D242</f>
        <v>#REF!</v>
      </c>
      <c r="I242" s="95" t="e">
        <f>'UBS Jardim Julieta'!#REF!</f>
        <v>#REF!</v>
      </c>
      <c r="J242" s="303" t="e">
        <f t="shared" ref="J242:J248" si="335">(I242*$B242)-$D242</f>
        <v>#REF!</v>
      </c>
      <c r="K242" s="239" t="e">
        <f t="shared" ref="K242:K248" si="336">SUM(E242,G242,I242)</f>
        <v>#REF!</v>
      </c>
      <c r="L242" s="316" t="e">
        <f t="shared" ref="L242:L248" si="337">(K242*$B242)-$D242*3</f>
        <v>#REF!</v>
      </c>
      <c r="M242" s="95" t="e">
        <f>'UBS Jardim Julieta'!#REF!</f>
        <v>#REF!</v>
      </c>
      <c r="N242" s="303" t="e">
        <f t="shared" ref="N242:N248" si="338">(M242*$B242)-$D242</f>
        <v>#REF!</v>
      </c>
      <c r="O242" s="95" t="e">
        <f>'UBS Jardim Julieta'!#REF!</f>
        <v>#REF!</v>
      </c>
      <c r="P242" s="303" t="e">
        <f t="shared" ref="P242:P248" si="339">(O242*$B242)-$D242</f>
        <v>#REF!</v>
      </c>
      <c r="Q242" s="95" t="e">
        <f>'UBS Jardim Julieta'!#REF!</f>
        <v>#REF!</v>
      </c>
      <c r="R242" s="303" t="e">
        <f t="shared" ref="R242:R248" si="340">(Q242*$B242)-$D242</f>
        <v>#REF!</v>
      </c>
      <c r="S242" s="239" t="e">
        <f t="shared" ref="S242:S248" si="341">SUM(M242,O242,Q242)</f>
        <v>#REF!</v>
      </c>
      <c r="T242" s="316" t="e">
        <f t="shared" ref="T242:T248" si="342">(S242*$B242)-$D242*3</f>
        <v>#REF!</v>
      </c>
    </row>
    <row r="243" spans="1:20" x14ac:dyDescent="0.25">
      <c r="A243" s="77" t="s">
        <v>43</v>
      </c>
      <c r="B243" s="262">
        <v>20</v>
      </c>
      <c r="C243" s="78" t="e">
        <f>'UBS Jardim Julieta'!#REF!</f>
        <v>#REF!</v>
      </c>
      <c r="D243" s="290" t="e">
        <f t="shared" si="332"/>
        <v>#REF!</v>
      </c>
      <c r="E243" s="95" t="e">
        <f>'UBS Jardim Julieta'!#REF!</f>
        <v>#REF!</v>
      </c>
      <c r="F243" s="303" t="e">
        <f t="shared" si="333"/>
        <v>#REF!</v>
      </c>
      <c r="G243" s="95" t="e">
        <f>'UBS Jardim Julieta'!#REF!</f>
        <v>#REF!</v>
      </c>
      <c r="H243" s="303" t="e">
        <f t="shared" si="334"/>
        <v>#REF!</v>
      </c>
      <c r="I243" s="95" t="e">
        <f>'UBS Jardim Julieta'!#REF!</f>
        <v>#REF!</v>
      </c>
      <c r="J243" s="303" t="e">
        <f t="shared" si="335"/>
        <v>#REF!</v>
      </c>
      <c r="K243" s="239" t="e">
        <f t="shared" si="336"/>
        <v>#REF!</v>
      </c>
      <c r="L243" s="316" t="e">
        <f t="shared" si="337"/>
        <v>#REF!</v>
      </c>
      <c r="M243" s="95" t="e">
        <f>'UBS Jardim Julieta'!#REF!</f>
        <v>#REF!</v>
      </c>
      <c r="N243" s="303" t="e">
        <f t="shared" si="338"/>
        <v>#REF!</v>
      </c>
      <c r="O243" s="95" t="e">
        <f>'UBS Jardim Julieta'!#REF!</f>
        <v>#REF!</v>
      </c>
      <c r="P243" s="303" t="e">
        <f t="shared" si="339"/>
        <v>#REF!</v>
      </c>
      <c r="Q243" s="95" t="e">
        <f>'UBS Jardim Julieta'!#REF!</f>
        <v>#REF!</v>
      </c>
      <c r="R243" s="303" t="e">
        <f t="shared" si="340"/>
        <v>#REF!</v>
      </c>
      <c r="S243" s="239" t="e">
        <f t="shared" si="341"/>
        <v>#REF!</v>
      </c>
      <c r="T243" s="316" t="e">
        <f t="shared" si="342"/>
        <v>#REF!</v>
      </c>
    </row>
    <row r="244" spans="1:20" x14ac:dyDescent="0.25">
      <c r="A244" s="77" t="s">
        <v>23</v>
      </c>
      <c r="B244" s="262">
        <v>20</v>
      </c>
      <c r="C244" s="78" t="e">
        <f>'UBS Jardim Julieta'!#REF!</f>
        <v>#REF!</v>
      </c>
      <c r="D244" s="290" t="e">
        <f t="shared" si="332"/>
        <v>#REF!</v>
      </c>
      <c r="E244" s="95" t="e">
        <f>'UBS Jardim Julieta'!#REF!</f>
        <v>#REF!</v>
      </c>
      <c r="F244" s="303" t="e">
        <f t="shared" si="333"/>
        <v>#REF!</v>
      </c>
      <c r="G244" s="95" t="e">
        <f>'UBS Jardim Julieta'!#REF!</f>
        <v>#REF!</v>
      </c>
      <c r="H244" s="303" t="e">
        <f t="shared" si="334"/>
        <v>#REF!</v>
      </c>
      <c r="I244" s="95" t="e">
        <f>'UBS Jardim Julieta'!#REF!</f>
        <v>#REF!</v>
      </c>
      <c r="J244" s="303" t="e">
        <f t="shared" si="335"/>
        <v>#REF!</v>
      </c>
      <c r="K244" s="239" t="e">
        <f t="shared" si="336"/>
        <v>#REF!</v>
      </c>
      <c r="L244" s="316" t="e">
        <f t="shared" si="337"/>
        <v>#REF!</v>
      </c>
      <c r="M244" s="95" t="e">
        <f>'UBS Jardim Julieta'!#REF!</f>
        <v>#REF!</v>
      </c>
      <c r="N244" s="303" t="e">
        <f t="shared" si="338"/>
        <v>#REF!</v>
      </c>
      <c r="O244" s="95" t="e">
        <f>'UBS Jardim Julieta'!#REF!</f>
        <v>#REF!</v>
      </c>
      <c r="P244" s="303" t="e">
        <f t="shared" si="339"/>
        <v>#REF!</v>
      </c>
      <c r="Q244" s="95" t="e">
        <f>'UBS Jardim Julieta'!#REF!</f>
        <v>#REF!</v>
      </c>
      <c r="R244" s="303" t="e">
        <f t="shared" si="340"/>
        <v>#REF!</v>
      </c>
      <c r="S244" s="239" t="e">
        <f t="shared" si="341"/>
        <v>#REF!</v>
      </c>
      <c r="T244" s="316" t="e">
        <f t="shared" si="342"/>
        <v>#REF!</v>
      </c>
    </row>
    <row r="245" spans="1:20" x14ac:dyDescent="0.25">
      <c r="A245" s="77" t="s">
        <v>24</v>
      </c>
      <c r="B245" s="262">
        <v>30</v>
      </c>
      <c r="C245" s="78" t="e">
        <f>'UBS Jardim Julieta'!#REF!</f>
        <v>#REF!</v>
      </c>
      <c r="D245" s="290" t="e">
        <f t="shared" si="332"/>
        <v>#REF!</v>
      </c>
      <c r="E245" s="95" t="e">
        <f>'UBS Jardim Julieta'!#REF!</f>
        <v>#REF!</v>
      </c>
      <c r="F245" s="303" t="e">
        <f t="shared" si="333"/>
        <v>#REF!</v>
      </c>
      <c r="G245" s="95" t="e">
        <f>'UBS Jardim Julieta'!#REF!</f>
        <v>#REF!</v>
      </c>
      <c r="H245" s="303" t="e">
        <f t="shared" si="334"/>
        <v>#REF!</v>
      </c>
      <c r="I245" s="95" t="e">
        <f>'UBS Jardim Julieta'!#REF!</f>
        <v>#REF!</v>
      </c>
      <c r="J245" s="303" t="e">
        <f t="shared" si="335"/>
        <v>#REF!</v>
      </c>
      <c r="K245" s="239" t="e">
        <f t="shared" si="336"/>
        <v>#REF!</v>
      </c>
      <c r="L245" s="316" t="e">
        <f t="shared" si="337"/>
        <v>#REF!</v>
      </c>
      <c r="M245" s="95" t="e">
        <f>'UBS Jardim Julieta'!#REF!</f>
        <v>#REF!</v>
      </c>
      <c r="N245" s="303" t="e">
        <f t="shared" si="338"/>
        <v>#REF!</v>
      </c>
      <c r="O245" s="95" t="e">
        <f>'UBS Jardim Julieta'!#REF!</f>
        <v>#REF!</v>
      </c>
      <c r="P245" s="303" t="e">
        <f t="shared" si="339"/>
        <v>#REF!</v>
      </c>
      <c r="Q245" s="95" t="e">
        <f>'UBS Jardim Julieta'!#REF!</f>
        <v>#REF!</v>
      </c>
      <c r="R245" s="303" t="e">
        <f t="shared" si="340"/>
        <v>#REF!</v>
      </c>
      <c r="S245" s="239" t="e">
        <f t="shared" si="341"/>
        <v>#REF!</v>
      </c>
      <c r="T245" s="316" t="e">
        <f t="shared" si="342"/>
        <v>#REF!</v>
      </c>
    </row>
    <row r="246" spans="1:20" x14ac:dyDescent="0.25">
      <c r="A246" s="77" t="s">
        <v>25</v>
      </c>
      <c r="B246" s="262">
        <v>30</v>
      </c>
      <c r="C246" s="78" t="e">
        <f>'UBS Jardim Julieta'!#REF!</f>
        <v>#REF!</v>
      </c>
      <c r="D246" s="290" t="e">
        <f t="shared" si="332"/>
        <v>#REF!</v>
      </c>
      <c r="E246" s="95" t="e">
        <f>'UBS Jardim Julieta'!#REF!</f>
        <v>#REF!</v>
      </c>
      <c r="F246" s="303" t="e">
        <f t="shared" si="333"/>
        <v>#REF!</v>
      </c>
      <c r="G246" s="95" t="e">
        <f>'UBS Jardim Julieta'!#REF!</f>
        <v>#REF!</v>
      </c>
      <c r="H246" s="303" t="e">
        <f t="shared" si="334"/>
        <v>#REF!</v>
      </c>
      <c r="I246" s="95" t="e">
        <f>'UBS Jardim Julieta'!#REF!</f>
        <v>#REF!</v>
      </c>
      <c r="J246" s="303" t="e">
        <f t="shared" si="335"/>
        <v>#REF!</v>
      </c>
      <c r="K246" s="239" t="e">
        <f t="shared" si="336"/>
        <v>#REF!</v>
      </c>
      <c r="L246" s="316" t="e">
        <f t="shared" si="337"/>
        <v>#REF!</v>
      </c>
      <c r="M246" s="95" t="e">
        <f>'UBS Jardim Julieta'!#REF!</f>
        <v>#REF!</v>
      </c>
      <c r="N246" s="303" t="e">
        <f t="shared" si="338"/>
        <v>#REF!</v>
      </c>
      <c r="O246" s="95" t="e">
        <f>'UBS Jardim Julieta'!#REF!</f>
        <v>#REF!</v>
      </c>
      <c r="P246" s="303" t="e">
        <f t="shared" si="339"/>
        <v>#REF!</v>
      </c>
      <c r="Q246" s="95" t="e">
        <f>'UBS Jardim Julieta'!#REF!</f>
        <v>#REF!</v>
      </c>
      <c r="R246" s="303" t="e">
        <f t="shared" si="340"/>
        <v>#REF!</v>
      </c>
      <c r="S246" s="239" t="e">
        <f t="shared" si="341"/>
        <v>#REF!</v>
      </c>
      <c r="T246" s="316" t="e">
        <f t="shared" si="342"/>
        <v>#REF!</v>
      </c>
    </row>
    <row r="247" spans="1:20" x14ac:dyDescent="0.25">
      <c r="A247" s="77" t="s">
        <v>26</v>
      </c>
      <c r="B247" s="262">
        <v>40</v>
      </c>
      <c r="C247" s="78" t="e">
        <f>'UBS Jardim Julieta'!#REF!</f>
        <v>#REF!</v>
      </c>
      <c r="D247" s="290" t="e">
        <f t="shared" si="332"/>
        <v>#REF!</v>
      </c>
      <c r="E247" s="95" t="e">
        <f>'UBS Jardim Julieta'!#REF!</f>
        <v>#REF!</v>
      </c>
      <c r="F247" s="303" t="e">
        <f t="shared" si="333"/>
        <v>#REF!</v>
      </c>
      <c r="G247" s="95" t="e">
        <f>'UBS Jardim Julieta'!#REF!</f>
        <v>#REF!</v>
      </c>
      <c r="H247" s="303" t="e">
        <f t="shared" si="334"/>
        <v>#REF!</v>
      </c>
      <c r="I247" s="95" t="e">
        <f>'UBS Jardim Julieta'!#REF!</f>
        <v>#REF!</v>
      </c>
      <c r="J247" s="303" t="e">
        <f t="shared" si="335"/>
        <v>#REF!</v>
      </c>
      <c r="K247" s="239" t="e">
        <f t="shared" si="336"/>
        <v>#REF!</v>
      </c>
      <c r="L247" s="316" t="e">
        <f t="shared" si="337"/>
        <v>#REF!</v>
      </c>
      <c r="M247" s="95" t="e">
        <f>'UBS Jardim Julieta'!#REF!</f>
        <v>#REF!</v>
      </c>
      <c r="N247" s="303" t="e">
        <f t="shared" si="338"/>
        <v>#REF!</v>
      </c>
      <c r="O247" s="95" t="e">
        <f>'UBS Jardim Julieta'!#REF!</f>
        <v>#REF!</v>
      </c>
      <c r="P247" s="303" t="e">
        <f t="shared" si="339"/>
        <v>#REF!</v>
      </c>
      <c r="Q247" s="95" t="e">
        <f>'UBS Jardim Julieta'!#REF!</f>
        <v>#REF!</v>
      </c>
      <c r="R247" s="303" t="e">
        <f t="shared" si="340"/>
        <v>#REF!</v>
      </c>
      <c r="S247" s="239" t="e">
        <f t="shared" si="341"/>
        <v>#REF!</v>
      </c>
      <c r="T247" s="316" t="e">
        <f t="shared" si="342"/>
        <v>#REF!</v>
      </c>
    </row>
    <row r="248" spans="1:20" ht="15.75" thickBot="1" x14ac:dyDescent="0.3">
      <c r="A248" s="96" t="s">
        <v>168</v>
      </c>
      <c r="B248" s="263">
        <v>36</v>
      </c>
      <c r="C248" s="145" t="e">
        <f>'UBS Jardim Julieta'!#REF!</f>
        <v>#REF!</v>
      </c>
      <c r="D248" s="292" t="e">
        <f t="shared" si="332"/>
        <v>#REF!</v>
      </c>
      <c r="E248" s="484" t="e">
        <f>'UBS Jardim Julieta'!#REF!</f>
        <v>#REF!</v>
      </c>
      <c r="F248" s="304" t="e">
        <f t="shared" si="333"/>
        <v>#REF!</v>
      </c>
      <c r="G248" s="484" t="e">
        <f>'UBS Jardim Julieta'!#REF!</f>
        <v>#REF!</v>
      </c>
      <c r="H248" s="304" t="e">
        <f t="shared" si="334"/>
        <v>#REF!</v>
      </c>
      <c r="I248" s="484" t="e">
        <f>'UBS Jardim Julieta'!#REF!</f>
        <v>#REF!</v>
      </c>
      <c r="J248" s="304" t="e">
        <f t="shared" si="335"/>
        <v>#REF!</v>
      </c>
      <c r="K248" s="240" t="e">
        <f t="shared" si="336"/>
        <v>#REF!</v>
      </c>
      <c r="L248" s="317" t="e">
        <f t="shared" si="337"/>
        <v>#REF!</v>
      </c>
      <c r="M248" s="484" t="e">
        <f>'UBS Jardim Julieta'!#REF!</f>
        <v>#REF!</v>
      </c>
      <c r="N248" s="304" t="e">
        <f t="shared" si="338"/>
        <v>#REF!</v>
      </c>
      <c r="O248" s="484" t="e">
        <f>'UBS Jardim Julieta'!#REF!</f>
        <v>#REF!</v>
      </c>
      <c r="P248" s="304" t="e">
        <f t="shared" si="339"/>
        <v>#REF!</v>
      </c>
      <c r="Q248" s="484" t="e">
        <f>'UBS Jardim Julieta'!#REF!</f>
        <v>#REF!</v>
      </c>
      <c r="R248" s="304" t="e">
        <f t="shared" si="340"/>
        <v>#REF!</v>
      </c>
      <c r="S248" s="240" t="e">
        <f t="shared" si="341"/>
        <v>#REF!</v>
      </c>
      <c r="T248" s="317" t="e">
        <f t="shared" si="342"/>
        <v>#REF!</v>
      </c>
    </row>
    <row r="249" spans="1:20" ht="15.75" thickBot="1" x14ac:dyDescent="0.3">
      <c r="A249" s="5" t="s">
        <v>7</v>
      </c>
      <c r="B249" s="279">
        <f>SUM(B242:B248)</f>
        <v>196</v>
      </c>
      <c r="C249" s="6" t="e">
        <f>SUM(C242:C248)</f>
        <v>#REF!</v>
      </c>
      <c r="D249" s="286" t="e">
        <f t="shared" ref="D249:T249" si="343">SUM(D242:D248)</f>
        <v>#REF!</v>
      </c>
      <c r="E249" s="485" t="e">
        <f t="shared" si="343"/>
        <v>#REF!</v>
      </c>
      <c r="F249" s="305" t="e">
        <f t="shared" si="343"/>
        <v>#REF!</v>
      </c>
      <c r="G249" s="485" t="e">
        <f t="shared" si="343"/>
        <v>#REF!</v>
      </c>
      <c r="H249" s="305" t="e">
        <f t="shared" si="343"/>
        <v>#REF!</v>
      </c>
      <c r="I249" s="485" t="e">
        <f t="shared" si="343"/>
        <v>#REF!</v>
      </c>
      <c r="J249" s="305" t="e">
        <f t="shared" si="343"/>
        <v>#REF!</v>
      </c>
      <c r="K249" s="71" t="e">
        <f t="shared" ref="K249:L249" si="344">SUM(K242:K248)</f>
        <v>#REF!</v>
      </c>
      <c r="L249" s="318" t="e">
        <f t="shared" si="344"/>
        <v>#REF!</v>
      </c>
      <c r="M249" s="485" t="e">
        <f t="shared" si="343"/>
        <v>#REF!</v>
      </c>
      <c r="N249" s="305" t="e">
        <f t="shared" si="343"/>
        <v>#REF!</v>
      </c>
      <c r="O249" s="485" t="e">
        <f t="shared" si="343"/>
        <v>#REF!</v>
      </c>
      <c r="P249" s="305" t="e">
        <f t="shared" si="343"/>
        <v>#REF!</v>
      </c>
      <c r="Q249" s="485" t="e">
        <f t="shared" si="343"/>
        <v>#REF!</v>
      </c>
      <c r="R249" s="305" t="e">
        <f t="shared" si="343"/>
        <v>#REF!</v>
      </c>
      <c r="S249" s="71" t="e">
        <f t="shared" si="343"/>
        <v>#REF!</v>
      </c>
      <c r="T249" s="318" t="e">
        <f t="shared" si="343"/>
        <v>#REF!</v>
      </c>
    </row>
    <row r="251" spans="1:20" ht="15.75" x14ac:dyDescent="0.25">
      <c r="A251" s="1000" t="s">
        <v>295</v>
      </c>
      <c r="B251" s="1001"/>
      <c r="C251" s="1001"/>
      <c r="D251" s="1001"/>
      <c r="E251" s="1001"/>
      <c r="F251" s="1001"/>
      <c r="G251" s="1001"/>
      <c r="H251" s="1001"/>
      <c r="I251" s="1001"/>
      <c r="J251" s="1001"/>
      <c r="K251" s="1001"/>
      <c r="L251" s="1001"/>
      <c r="M251" s="1001"/>
      <c r="N251" s="1001"/>
      <c r="O251" s="1001"/>
      <c r="P251" s="1001"/>
      <c r="Q251" s="1001"/>
      <c r="R251" s="1001"/>
      <c r="S251" s="1001"/>
      <c r="T251" s="1001"/>
    </row>
    <row r="252" spans="1:20" ht="36.75" thickBot="1" x14ac:dyDescent="0.3">
      <c r="A252" s="74" t="s">
        <v>14</v>
      </c>
      <c r="B252" s="260" t="str">
        <f t="shared" ref="B252:T252" si="345">B5</f>
        <v>Carga Horária</v>
      </c>
      <c r="C252" s="90" t="str">
        <f t="shared" si="345"/>
        <v>Equipe Mínima TA</v>
      </c>
      <c r="D252" s="288" t="str">
        <f t="shared" si="345"/>
        <v>Total Horas</v>
      </c>
      <c r="E252" s="502" t="str">
        <f t="shared" si="345"/>
        <v>MAR</v>
      </c>
      <c r="F252" s="330" t="str">
        <f t="shared" si="345"/>
        <v>Saldo Mar</v>
      </c>
      <c r="G252" s="502" t="str">
        <f t="shared" si="345"/>
        <v>ABR</v>
      </c>
      <c r="H252" s="330" t="str">
        <f t="shared" si="345"/>
        <v>Saldo Abr</v>
      </c>
      <c r="I252" s="502" t="str">
        <f t="shared" si="345"/>
        <v>MAI</v>
      </c>
      <c r="J252" s="330" t="str">
        <f t="shared" si="345"/>
        <v>Saldo Mai</v>
      </c>
      <c r="K252" s="237" t="str">
        <f t="shared" ref="K252:L252" si="346">K5</f>
        <v>3º Trimestre</v>
      </c>
      <c r="L252" s="328" t="str">
        <f t="shared" si="346"/>
        <v>Saldo Trim</v>
      </c>
      <c r="M252" s="502" t="str">
        <f t="shared" si="345"/>
        <v>JUN</v>
      </c>
      <c r="N252" s="330" t="str">
        <f t="shared" si="345"/>
        <v>Saldo Jun</v>
      </c>
      <c r="O252" s="482" t="str">
        <f t="shared" si="345"/>
        <v>JUL</v>
      </c>
      <c r="P252" s="330" t="str">
        <f t="shared" si="345"/>
        <v>Saldo Jul</v>
      </c>
      <c r="Q252" s="482" t="str">
        <f t="shared" si="345"/>
        <v>AGO</v>
      </c>
      <c r="R252" s="330" t="str">
        <f t="shared" si="345"/>
        <v>Saldo Ago</v>
      </c>
      <c r="S252" s="237" t="str">
        <f t="shared" si="345"/>
        <v>4º Trimestre</v>
      </c>
      <c r="T252" s="328" t="str">
        <f t="shared" si="345"/>
        <v>Saldo Trim</v>
      </c>
    </row>
    <row r="253" spans="1:20" ht="15.75" thickTop="1" x14ac:dyDescent="0.25">
      <c r="A253" s="43" t="s">
        <v>119</v>
      </c>
      <c r="B253" s="271">
        <v>20</v>
      </c>
      <c r="C253" s="84" t="e">
        <f>'CAPS INF II VM-VG'!#REF!</f>
        <v>#REF!</v>
      </c>
      <c r="D253" s="297" t="e">
        <f t="shared" ref="D253:D262" si="347">C253*B253</f>
        <v>#REF!</v>
      </c>
      <c r="E253" s="496" t="e">
        <f>'CAPS INF II VM-VG'!#REF!</f>
        <v>#REF!</v>
      </c>
      <c r="F253" s="309" t="e">
        <f t="shared" ref="F253:F262" si="348">(E253*$B253)-$D253</f>
        <v>#REF!</v>
      </c>
      <c r="G253" s="496" t="e">
        <f>'CAPS INF II VM-VG'!#REF!</f>
        <v>#REF!</v>
      </c>
      <c r="H253" s="309" t="e">
        <f t="shared" ref="H253:H262" si="349">(G253*$B253)-$D253</f>
        <v>#REF!</v>
      </c>
      <c r="I253" s="496" t="e">
        <f>'CAPS INF II VM-VG'!#REF!</f>
        <v>#REF!</v>
      </c>
      <c r="J253" s="309" t="e">
        <f t="shared" ref="J253:J262" si="350">(I253*$B253)-$D253</f>
        <v>#REF!</v>
      </c>
      <c r="K253" s="248" t="e">
        <f t="shared" ref="K253:K262" si="351">SUM(E253,G253,I253)</f>
        <v>#REF!</v>
      </c>
      <c r="L253" s="322" t="e">
        <f t="shared" ref="L253:L262" si="352">(K253*$B253)-$D253*3</f>
        <v>#REF!</v>
      </c>
      <c r="M253" s="496" t="e">
        <f>'CAPS INF II VM-VG'!#REF!</f>
        <v>#REF!</v>
      </c>
      <c r="N253" s="309" t="e">
        <f t="shared" ref="N253:N262" si="353">(M253*$B253)-$D253</f>
        <v>#REF!</v>
      </c>
      <c r="O253" s="496" t="e">
        <f>'CAPS INF II VM-VG'!#REF!</f>
        <v>#REF!</v>
      </c>
      <c r="P253" s="309" t="e">
        <f t="shared" ref="P253:P262" si="354">(O253*$B253)-$D253</f>
        <v>#REF!</v>
      </c>
      <c r="Q253" s="496" t="e">
        <f>'CAPS INF II VM-VG'!#REF!</f>
        <v>#REF!</v>
      </c>
      <c r="R253" s="309" t="e">
        <f t="shared" ref="R253:R262" si="355">(Q253*$B253)-$D253</f>
        <v>#REF!</v>
      </c>
      <c r="S253" s="248" t="e">
        <f t="shared" ref="S253:S262" si="356">SUM(M253,O253,Q253)</f>
        <v>#REF!</v>
      </c>
      <c r="T253" s="322" t="e">
        <f t="shared" ref="T253:T262" si="357">(S253*$B253)-$D253*3</f>
        <v>#REF!</v>
      </c>
    </row>
    <row r="254" spans="1:20" x14ac:dyDescent="0.25">
      <c r="A254" s="120" t="s">
        <v>120</v>
      </c>
      <c r="B254" s="272">
        <v>36</v>
      </c>
      <c r="C254" s="83" t="e">
        <f>'CAPS INF II VM-VG'!#REF!</f>
        <v>#REF!</v>
      </c>
      <c r="D254" s="298" t="e">
        <f t="shared" si="347"/>
        <v>#REF!</v>
      </c>
      <c r="E254" s="495" t="e">
        <f>'CAPS INF II VM-VG'!#REF!</f>
        <v>#REF!</v>
      </c>
      <c r="F254" s="310" t="e">
        <f t="shared" si="348"/>
        <v>#REF!</v>
      </c>
      <c r="G254" s="495" t="e">
        <f>'CAPS INF II VM-VG'!#REF!</f>
        <v>#REF!</v>
      </c>
      <c r="H254" s="310" t="e">
        <f t="shared" si="349"/>
        <v>#REF!</v>
      </c>
      <c r="I254" s="495" t="e">
        <f>'CAPS INF II VM-VG'!#REF!</f>
        <v>#REF!</v>
      </c>
      <c r="J254" s="310" t="e">
        <f t="shared" si="350"/>
        <v>#REF!</v>
      </c>
      <c r="K254" s="246" t="e">
        <f t="shared" si="351"/>
        <v>#REF!</v>
      </c>
      <c r="L254" s="323" t="e">
        <f t="shared" si="352"/>
        <v>#REF!</v>
      </c>
      <c r="M254" s="495" t="e">
        <f>'CAPS INF II VM-VG'!#REF!</f>
        <v>#REF!</v>
      </c>
      <c r="N254" s="310" t="e">
        <f t="shared" si="353"/>
        <v>#REF!</v>
      </c>
      <c r="O254" s="495" t="e">
        <f>'CAPS INF II VM-VG'!#REF!</f>
        <v>#REF!</v>
      </c>
      <c r="P254" s="310" t="e">
        <f t="shared" si="354"/>
        <v>#REF!</v>
      </c>
      <c r="Q254" s="495" t="e">
        <f>'CAPS INF II VM-VG'!#REF!</f>
        <v>#REF!</v>
      </c>
      <c r="R254" s="310" t="e">
        <f t="shared" si="355"/>
        <v>#REF!</v>
      </c>
      <c r="S254" s="246" t="e">
        <f t="shared" si="356"/>
        <v>#REF!</v>
      </c>
      <c r="T254" s="323" t="e">
        <f t="shared" si="357"/>
        <v>#REF!</v>
      </c>
    </row>
    <row r="255" spans="1:20" x14ac:dyDescent="0.25">
      <c r="A255" s="120" t="s">
        <v>121</v>
      </c>
      <c r="B255" s="272">
        <v>30</v>
      </c>
      <c r="C255" s="83" t="e">
        <f>'CAPS INF II VM-VG'!#REF!</f>
        <v>#REF!</v>
      </c>
      <c r="D255" s="298" t="e">
        <f t="shared" si="347"/>
        <v>#REF!</v>
      </c>
      <c r="E255" s="495" t="e">
        <f>'CAPS INF II VM-VG'!#REF!</f>
        <v>#REF!</v>
      </c>
      <c r="F255" s="310" t="e">
        <f t="shared" si="348"/>
        <v>#REF!</v>
      </c>
      <c r="G255" s="495" t="e">
        <f>'CAPS INF II VM-VG'!#REF!</f>
        <v>#REF!</v>
      </c>
      <c r="H255" s="310" t="e">
        <f t="shared" si="349"/>
        <v>#REF!</v>
      </c>
      <c r="I255" s="495" t="e">
        <f>'CAPS INF II VM-VG'!#REF!</f>
        <v>#REF!</v>
      </c>
      <c r="J255" s="310" t="e">
        <f t="shared" si="350"/>
        <v>#REF!</v>
      </c>
      <c r="K255" s="246" t="e">
        <f t="shared" si="351"/>
        <v>#REF!</v>
      </c>
      <c r="L255" s="323" t="e">
        <f t="shared" si="352"/>
        <v>#REF!</v>
      </c>
      <c r="M255" s="495" t="e">
        <f>'CAPS INF II VM-VG'!#REF!</f>
        <v>#REF!</v>
      </c>
      <c r="N255" s="310" t="e">
        <f t="shared" si="353"/>
        <v>#REF!</v>
      </c>
      <c r="O255" s="495" t="e">
        <f>'CAPS INF II VM-VG'!#REF!</f>
        <v>#REF!</v>
      </c>
      <c r="P255" s="310" t="e">
        <f t="shared" si="354"/>
        <v>#REF!</v>
      </c>
      <c r="Q255" s="495" t="e">
        <f>'CAPS INF II VM-VG'!#REF!</f>
        <v>#REF!</v>
      </c>
      <c r="R255" s="310" t="e">
        <f t="shared" si="355"/>
        <v>#REF!</v>
      </c>
      <c r="S255" s="246" t="e">
        <f t="shared" si="356"/>
        <v>#REF!</v>
      </c>
      <c r="T255" s="323" t="e">
        <f t="shared" si="357"/>
        <v>#REF!</v>
      </c>
    </row>
    <row r="256" spans="1:20" x14ac:dyDescent="0.25">
      <c r="A256" s="120" t="s">
        <v>122</v>
      </c>
      <c r="B256" s="272">
        <v>36</v>
      </c>
      <c r="C256" s="83" t="e">
        <f>'CAPS INF II VM-VG'!#REF!</f>
        <v>#REF!</v>
      </c>
      <c r="D256" s="298" t="e">
        <f t="shared" si="347"/>
        <v>#REF!</v>
      </c>
      <c r="E256" s="495" t="e">
        <f>'CAPS INF II VM-VG'!#REF!</f>
        <v>#REF!</v>
      </c>
      <c r="F256" s="310" t="e">
        <f t="shared" si="348"/>
        <v>#REF!</v>
      </c>
      <c r="G256" s="495" t="e">
        <f>'CAPS INF II VM-VG'!#REF!</f>
        <v>#REF!</v>
      </c>
      <c r="H256" s="310" t="e">
        <f t="shared" si="349"/>
        <v>#REF!</v>
      </c>
      <c r="I256" s="495" t="e">
        <f>'CAPS INF II VM-VG'!#REF!</f>
        <v>#REF!</v>
      </c>
      <c r="J256" s="310" t="e">
        <f t="shared" si="350"/>
        <v>#REF!</v>
      </c>
      <c r="K256" s="246" t="e">
        <f t="shared" si="351"/>
        <v>#REF!</v>
      </c>
      <c r="L256" s="323" t="e">
        <f t="shared" si="352"/>
        <v>#REF!</v>
      </c>
      <c r="M256" s="495" t="e">
        <f>'CAPS INF II VM-VG'!#REF!</f>
        <v>#REF!</v>
      </c>
      <c r="N256" s="310" t="e">
        <f t="shared" si="353"/>
        <v>#REF!</v>
      </c>
      <c r="O256" s="495" t="e">
        <f>'CAPS INF II VM-VG'!#REF!</f>
        <v>#REF!</v>
      </c>
      <c r="P256" s="310" t="e">
        <f t="shared" si="354"/>
        <v>#REF!</v>
      </c>
      <c r="Q256" s="495" t="e">
        <f>'CAPS INF II VM-VG'!#REF!</f>
        <v>#REF!</v>
      </c>
      <c r="R256" s="310" t="e">
        <f t="shared" si="355"/>
        <v>#REF!</v>
      </c>
      <c r="S256" s="246" t="e">
        <f t="shared" si="356"/>
        <v>#REF!</v>
      </c>
      <c r="T256" s="323" t="e">
        <f t="shared" si="357"/>
        <v>#REF!</v>
      </c>
    </row>
    <row r="257" spans="1:20" x14ac:dyDescent="0.25">
      <c r="A257" s="120" t="s">
        <v>123</v>
      </c>
      <c r="B257" s="272">
        <v>40</v>
      </c>
      <c r="C257" s="83" t="e">
        <f>'CAPS INF II VM-VG'!#REF!</f>
        <v>#REF!</v>
      </c>
      <c r="D257" s="298" t="e">
        <f t="shared" si="347"/>
        <v>#REF!</v>
      </c>
      <c r="E257" s="495" t="e">
        <f>'CAPS INF II VM-VG'!#REF!</f>
        <v>#REF!</v>
      </c>
      <c r="F257" s="310" t="e">
        <f t="shared" si="348"/>
        <v>#REF!</v>
      </c>
      <c r="G257" s="495" t="e">
        <f>'CAPS INF II VM-VG'!#REF!</f>
        <v>#REF!</v>
      </c>
      <c r="H257" s="310" t="e">
        <f t="shared" si="349"/>
        <v>#REF!</v>
      </c>
      <c r="I257" s="495" t="e">
        <f>'CAPS INF II VM-VG'!#REF!</f>
        <v>#REF!</v>
      </c>
      <c r="J257" s="310" t="e">
        <f t="shared" si="350"/>
        <v>#REF!</v>
      </c>
      <c r="K257" s="246" t="e">
        <f t="shared" si="351"/>
        <v>#REF!</v>
      </c>
      <c r="L257" s="323" t="e">
        <f t="shared" si="352"/>
        <v>#REF!</v>
      </c>
      <c r="M257" s="495" t="e">
        <f>'CAPS INF II VM-VG'!#REF!</f>
        <v>#REF!</v>
      </c>
      <c r="N257" s="310" t="e">
        <f t="shared" si="353"/>
        <v>#REF!</v>
      </c>
      <c r="O257" s="495" t="e">
        <f>'CAPS INF II VM-VG'!#REF!</f>
        <v>#REF!</v>
      </c>
      <c r="P257" s="310" t="e">
        <f t="shared" si="354"/>
        <v>#REF!</v>
      </c>
      <c r="Q257" s="495" t="e">
        <f>'CAPS INF II VM-VG'!#REF!</f>
        <v>#REF!</v>
      </c>
      <c r="R257" s="310" t="e">
        <f t="shared" si="355"/>
        <v>#REF!</v>
      </c>
      <c r="S257" s="246" t="e">
        <f t="shared" si="356"/>
        <v>#REF!</v>
      </c>
      <c r="T257" s="323" t="e">
        <f t="shared" si="357"/>
        <v>#REF!</v>
      </c>
    </row>
    <row r="258" spans="1:20" x14ac:dyDescent="0.25">
      <c r="A258" s="120" t="s">
        <v>124</v>
      </c>
      <c r="B258" s="272">
        <v>30</v>
      </c>
      <c r="C258" s="83" t="e">
        <f>'CAPS INF II VM-VG'!#REF!</f>
        <v>#REF!</v>
      </c>
      <c r="D258" s="298" t="e">
        <f t="shared" si="347"/>
        <v>#REF!</v>
      </c>
      <c r="E258" s="495" t="e">
        <f>'CAPS INF II VM-VG'!#REF!</f>
        <v>#REF!</v>
      </c>
      <c r="F258" s="310" t="e">
        <f t="shared" si="348"/>
        <v>#REF!</v>
      </c>
      <c r="G258" s="495" t="e">
        <f>'CAPS INF II VM-VG'!#REF!</f>
        <v>#REF!</v>
      </c>
      <c r="H258" s="310" t="e">
        <f t="shared" si="349"/>
        <v>#REF!</v>
      </c>
      <c r="I258" s="495" t="e">
        <f>'CAPS INF II VM-VG'!#REF!</f>
        <v>#REF!</v>
      </c>
      <c r="J258" s="310" t="e">
        <f t="shared" si="350"/>
        <v>#REF!</v>
      </c>
      <c r="K258" s="246" t="e">
        <f t="shared" si="351"/>
        <v>#REF!</v>
      </c>
      <c r="L258" s="323" t="e">
        <f t="shared" si="352"/>
        <v>#REF!</v>
      </c>
      <c r="M258" s="495" t="e">
        <f>'CAPS INF II VM-VG'!#REF!</f>
        <v>#REF!</v>
      </c>
      <c r="N258" s="310" t="e">
        <f t="shared" si="353"/>
        <v>#REF!</v>
      </c>
      <c r="O258" s="495" t="e">
        <f>'CAPS INF II VM-VG'!#REF!</f>
        <v>#REF!</v>
      </c>
      <c r="P258" s="310" t="e">
        <f t="shared" si="354"/>
        <v>#REF!</v>
      </c>
      <c r="Q258" s="495" t="e">
        <f>'CAPS INF II VM-VG'!#REF!</f>
        <v>#REF!</v>
      </c>
      <c r="R258" s="310" t="e">
        <f t="shared" si="355"/>
        <v>#REF!</v>
      </c>
      <c r="S258" s="246" t="e">
        <f t="shared" si="356"/>
        <v>#REF!</v>
      </c>
      <c r="T258" s="323" t="e">
        <f t="shared" si="357"/>
        <v>#REF!</v>
      </c>
    </row>
    <row r="259" spans="1:20" x14ac:dyDescent="0.25">
      <c r="A259" s="120" t="s">
        <v>125</v>
      </c>
      <c r="B259" s="272">
        <v>20</v>
      </c>
      <c r="C259" s="83" t="e">
        <f>'CAPS INF II VM-VG'!#REF!</f>
        <v>#REF!</v>
      </c>
      <c r="D259" s="298" t="e">
        <f t="shared" si="347"/>
        <v>#REF!</v>
      </c>
      <c r="E259" s="495" t="e">
        <f>'CAPS INF II VM-VG'!#REF!</f>
        <v>#REF!</v>
      </c>
      <c r="F259" s="310" t="e">
        <f t="shared" si="348"/>
        <v>#REF!</v>
      </c>
      <c r="G259" s="495" t="e">
        <f>'CAPS INF II VM-VG'!#REF!</f>
        <v>#REF!</v>
      </c>
      <c r="H259" s="310" t="e">
        <f t="shared" si="349"/>
        <v>#REF!</v>
      </c>
      <c r="I259" s="495" t="e">
        <f>'CAPS INF II VM-VG'!#REF!</f>
        <v>#REF!</v>
      </c>
      <c r="J259" s="310" t="e">
        <f t="shared" si="350"/>
        <v>#REF!</v>
      </c>
      <c r="K259" s="246" t="e">
        <f t="shared" si="351"/>
        <v>#REF!</v>
      </c>
      <c r="L259" s="323" t="e">
        <f t="shared" si="352"/>
        <v>#REF!</v>
      </c>
      <c r="M259" s="495" t="e">
        <f>'CAPS INF II VM-VG'!#REF!</f>
        <v>#REF!</v>
      </c>
      <c r="N259" s="310" t="e">
        <f t="shared" si="353"/>
        <v>#REF!</v>
      </c>
      <c r="O259" s="495" t="e">
        <f>'CAPS INF II VM-VG'!#REF!</f>
        <v>#REF!</v>
      </c>
      <c r="P259" s="310" t="e">
        <f t="shared" si="354"/>
        <v>#REF!</v>
      </c>
      <c r="Q259" s="495" t="e">
        <f>'CAPS INF II VM-VG'!#REF!</f>
        <v>#REF!</v>
      </c>
      <c r="R259" s="310" t="e">
        <f t="shared" si="355"/>
        <v>#REF!</v>
      </c>
      <c r="S259" s="246" t="e">
        <f t="shared" si="356"/>
        <v>#REF!</v>
      </c>
      <c r="T259" s="323" t="e">
        <f t="shared" si="357"/>
        <v>#REF!</v>
      </c>
    </row>
    <row r="260" spans="1:20" x14ac:dyDescent="0.25">
      <c r="A260" s="120" t="s">
        <v>126</v>
      </c>
      <c r="B260" s="272">
        <v>40</v>
      </c>
      <c r="C260" s="83" t="e">
        <f>'CAPS INF II VM-VG'!#REF!</f>
        <v>#REF!</v>
      </c>
      <c r="D260" s="298" t="e">
        <f t="shared" si="347"/>
        <v>#REF!</v>
      </c>
      <c r="E260" s="495" t="e">
        <f>'CAPS INF II VM-VG'!#REF!</f>
        <v>#REF!</v>
      </c>
      <c r="F260" s="310" t="e">
        <f t="shared" si="348"/>
        <v>#REF!</v>
      </c>
      <c r="G260" s="495" t="e">
        <f>'CAPS INF II VM-VG'!#REF!</f>
        <v>#REF!</v>
      </c>
      <c r="H260" s="310" t="e">
        <f t="shared" si="349"/>
        <v>#REF!</v>
      </c>
      <c r="I260" s="495" t="e">
        <f>'CAPS INF II VM-VG'!#REF!</f>
        <v>#REF!</v>
      </c>
      <c r="J260" s="310" t="e">
        <f t="shared" si="350"/>
        <v>#REF!</v>
      </c>
      <c r="K260" s="246" t="e">
        <f t="shared" si="351"/>
        <v>#REF!</v>
      </c>
      <c r="L260" s="323" t="e">
        <f t="shared" si="352"/>
        <v>#REF!</v>
      </c>
      <c r="M260" s="495" t="e">
        <f>'CAPS INF II VM-VG'!#REF!</f>
        <v>#REF!</v>
      </c>
      <c r="N260" s="310" t="e">
        <f t="shared" si="353"/>
        <v>#REF!</v>
      </c>
      <c r="O260" s="495" t="e">
        <f>'CAPS INF II VM-VG'!#REF!</f>
        <v>#REF!</v>
      </c>
      <c r="P260" s="310" t="e">
        <f t="shared" si="354"/>
        <v>#REF!</v>
      </c>
      <c r="Q260" s="495" t="e">
        <f>'CAPS INF II VM-VG'!#REF!</f>
        <v>#REF!</v>
      </c>
      <c r="R260" s="310" t="e">
        <f t="shared" si="355"/>
        <v>#REF!</v>
      </c>
      <c r="S260" s="246" t="e">
        <f t="shared" si="356"/>
        <v>#REF!</v>
      </c>
      <c r="T260" s="323" t="e">
        <f t="shared" si="357"/>
        <v>#REF!</v>
      </c>
    </row>
    <row r="261" spans="1:20" x14ac:dyDescent="0.25">
      <c r="A261" s="120" t="s">
        <v>127</v>
      </c>
      <c r="B261" s="272">
        <v>30</v>
      </c>
      <c r="C261" s="83" t="e">
        <f>'CAPS INF II VM-VG'!#REF!</f>
        <v>#REF!</v>
      </c>
      <c r="D261" s="298" t="e">
        <f t="shared" si="347"/>
        <v>#REF!</v>
      </c>
      <c r="E261" s="495" t="e">
        <f>'CAPS INF II VM-VG'!#REF!</f>
        <v>#REF!</v>
      </c>
      <c r="F261" s="310" t="e">
        <f t="shared" si="348"/>
        <v>#REF!</v>
      </c>
      <c r="G261" s="495" t="e">
        <f>'CAPS INF II VM-VG'!#REF!</f>
        <v>#REF!</v>
      </c>
      <c r="H261" s="310" t="e">
        <f t="shared" si="349"/>
        <v>#REF!</v>
      </c>
      <c r="I261" s="495" t="e">
        <f>'CAPS INF II VM-VG'!#REF!</f>
        <v>#REF!</v>
      </c>
      <c r="J261" s="310" t="e">
        <f t="shared" si="350"/>
        <v>#REF!</v>
      </c>
      <c r="K261" s="246" t="e">
        <f t="shared" si="351"/>
        <v>#REF!</v>
      </c>
      <c r="L261" s="323" t="e">
        <f t="shared" si="352"/>
        <v>#REF!</v>
      </c>
      <c r="M261" s="495" t="e">
        <f>'CAPS INF II VM-VG'!#REF!</f>
        <v>#REF!</v>
      </c>
      <c r="N261" s="310" t="e">
        <f t="shared" si="353"/>
        <v>#REF!</v>
      </c>
      <c r="O261" s="495" t="e">
        <f>'CAPS INF II VM-VG'!#REF!</f>
        <v>#REF!</v>
      </c>
      <c r="P261" s="310" t="e">
        <f t="shared" si="354"/>
        <v>#REF!</v>
      </c>
      <c r="Q261" s="495" t="e">
        <f>'CAPS INF II VM-VG'!#REF!</f>
        <v>#REF!</v>
      </c>
      <c r="R261" s="310" t="e">
        <f t="shared" si="355"/>
        <v>#REF!</v>
      </c>
      <c r="S261" s="246" t="e">
        <f t="shared" si="356"/>
        <v>#REF!</v>
      </c>
      <c r="T261" s="323" t="e">
        <f t="shared" si="357"/>
        <v>#REF!</v>
      </c>
    </row>
    <row r="262" spans="1:20" ht="15.75" thickBot="1" x14ac:dyDescent="0.3">
      <c r="A262" s="123" t="s">
        <v>128</v>
      </c>
      <c r="B262" s="273">
        <v>40</v>
      </c>
      <c r="C262" s="85" t="e">
        <f>'CAPS INF II VM-VG'!#REF!</f>
        <v>#REF!</v>
      </c>
      <c r="D262" s="299" t="e">
        <f t="shared" si="347"/>
        <v>#REF!</v>
      </c>
      <c r="E262" s="497" t="e">
        <f>'CAPS INF II VM-VG'!#REF!</f>
        <v>#REF!</v>
      </c>
      <c r="F262" s="356" t="e">
        <f t="shared" si="348"/>
        <v>#REF!</v>
      </c>
      <c r="G262" s="497" t="e">
        <f>'CAPS INF II VM-VG'!#REF!</f>
        <v>#REF!</v>
      </c>
      <c r="H262" s="356" t="e">
        <f t="shared" si="349"/>
        <v>#REF!</v>
      </c>
      <c r="I262" s="497" t="e">
        <f>'CAPS INF II VM-VG'!#REF!</f>
        <v>#REF!</v>
      </c>
      <c r="J262" s="356" t="e">
        <f t="shared" si="350"/>
        <v>#REF!</v>
      </c>
      <c r="K262" s="249" t="e">
        <f t="shared" si="351"/>
        <v>#REF!</v>
      </c>
      <c r="L262" s="325" t="e">
        <f t="shared" si="352"/>
        <v>#REF!</v>
      </c>
      <c r="M262" s="497" t="e">
        <f>'CAPS INF II VM-VG'!#REF!</f>
        <v>#REF!</v>
      </c>
      <c r="N262" s="356" t="e">
        <f t="shared" si="353"/>
        <v>#REF!</v>
      </c>
      <c r="O262" s="497" t="e">
        <f>'CAPS INF II VM-VG'!#REF!</f>
        <v>#REF!</v>
      </c>
      <c r="P262" s="356" t="e">
        <f t="shared" si="354"/>
        <v>#REF!</v>
      </c>
      <c r="Q262" s="497" t="e">
        <f>'CAPS INF II VM-VG'!#REF!</f>
        <v>#REF!</v>
      </c>
      <c r="R262" s="356" t="e">
        <f t="shared" si="355"/>
        <v>#REF!</v>
      </c>
      <c r="S262" s="249" t="e">
        <f t="shared" si="356"/>
        <v>#REF!</v>
      </c>
      <c r="T262" s="325" t="e">
        <f t="shared" si="357"/>
        <v>#REF!</v>
      </c>
    </row>
    <row r="263" spans="1:20" ht="15.75" thickBot="1" x14ac:dyDescent="0.3">
      <c r="A263" s="5" t="s">
        <v>7</v>
      </c>
      <c r="B263" s="279">
        <f>SUM(B253:B262)</f>
        <v>322</v>
      </c>
      <c r="C263" s="6" t="e">
        <f>SUM(C253:C262)</f>
        <v>#REF!</v>
      </c>
      <c r="D263" s="286" t="e">
        <f t="shared" ref="D263:T263" si="358">SUM(D253:D262)</f>
        <v>#REF!</v>
      </c>
      <c r="E263" s="485" t="e">
        <f t="shared" si="358"/>
        <v>#REF!</v>
      </c>
      <c r="F263" s="305" t="e">
        <f t="shared" si="358"/>
        <v>#REF!</v>
      </c>
      <c r="G263" s="485" t="e">
        <f t="shared" si="358"/>
        <v>#REF!</v>
      </c>
      <c r="H263" s="305" t="e">
        <f t="shared" si="358"/>
        <v>#REF!</v>
      </c>
      <c r="I263" s="485" t="e">
        <f t="shared" si="358"/>
        <v>#REF!</v>
      </c>
      <c r="J263" s="305" t="e">
        <f t="shared" si="358"/>
        <v>#REF!</v>
      </c>
      <c r="K263" s="71" t="e">
        <f t="shared" ref="K263:L263" si="359">SUM(K253:K262)</f>
        <v>#REF!</v>
      </c>
      <c r="L263" s="318" t="e">
        <f t="shared" si="359"/>
        <v>#REF!</v>
      </c>
      <c r="M263" s="485" t="e">
        <f t="shared" si="358"/>
        <v>#REF!</v>
      </c>
      <c r="N263" s="305" t="e">
        <f t="shared" si="358"/>
        <v>#REF!</v>
      </c>
      <c r="O263" s="485" t="e">
        <f t="shared" si="358"/>
        <v>#REF!</v>
      </c>
      <c r="P263" s="305" t="e">
        <f t="shared" si="358"/>
        <v>#REF!</v>
      </c>
      <c r="Q263" s="485" t="e">
        <f t="shared" si="358"/>
        <v>#REF!</v>
      </c>
      <c r="R263" s="305" t="e">
        <f t="shared" si="358"/>
        <v>#REF!</v>
      </c>
      <c r="S263" s="71" t="e">
        <f t="shared" si="358"/>
        <v>#REF!</v>
      </c>
      <c r="T263" s="318" t="e">
        <f t="shared" si="358"/>
        <v>#REF!</v>
      </c>
    </row>
    <row r="265" spans="1:20" ht="15.75" x14ac:dyDescent="0.25">
      <c r="A265" s="1000" t="s">
        <v>297</v>
      </c>
      <c r="B265" s="1001"/>
      <c r="C265" s="1001"/>
      <c r="D265" s="1001"/>
      <c r="E265" s="1001"/>
      <c r="F265" s="1001"/>
      <c r="G265" s="1001"/>
      <c r="H265" s="1001"/>
      <c r="I265" s="1001"/>
      <c r="J265" s="1001"/>
      <c r="K265" s="1001"/>
      <c r="L265" s="1001"/>
      <c r="M265" s="1001"/>
      <c r="N265" s="1001"/>
      <c r="O265" s="1001"/>
      <c r="P265" s="1001"/>
      <c r="Q265" s="1001"/>
      <c r="R265" s="1001"/>
      <c r="S265" s="1001"/>
      <c r="T265" s="1001"/>
    </row>
    <row r="266" spans="1:20" ht="36.75" thickBot="1" x14ac:dyDescent="0.3">
      <c r="A266" s="74" t="s">
        <v>14</v>
      </c>
      <c r="B266" s="260" t="str">
        <f t="shared" ref="B266:T266" si="360">B5</f>
        <v>Carga Horária</v>
      </c>
      <c r="C266" s="90" t="str">
        <f t="shared" si="360"/>
        <v>Equipe Mínima TA</v>
      </c>
      <c r="D266" s="288" t="str">
        <f t="shared" si="360"/>
        <v>Total Horas</v>
      </c>
      <c r="E266" s="502" t="str">
        <f t="shared" si="360"/>
        <v>MAR</v>
      </c>
      <c r="F266" s="330" t="str">
        <f t="shared" si="360"/>
        <v>Saldo Mar</v>
      </c>
      <c r="G266" s="502" t="str">
        <f t="shared" si="360"/>
        <v>ABR</v>
      </c>
      <c r="H266" s="330" t="str">
        <f t="shared" si="360"/>
        <v>Saldo Abr</v>
      </c>
      <c r="I266" s="502" t="str">
        <f t="shared" si="360"/>
        <v>MAI</v>
      </c>
      <c r="J266" s="330" t="str">
        <f t="shared" si="360"/>
        <v>Saldo Mai</v>
      </c>
      <c r="K266" s="237" t="str">
        <f t="shared" ref="K266:L266" si="361">K5</f>
        <v>3º Trimestre</v>
      </c>
      <c r="L266" s="328" t="str">
        <f t="shared" si="361"/>
        <v>Saldo Trim</v>
      </c>
      <c r="M266" s="502" t="str">
        <f t="shared" si="360"/>
        <v>JUN</v>
      </c>
      <c r="N266" s="330" t="str">
        <f t="shared" si="360"/>
        <v>Saldo Jun</v>
      </c>
      <c r="O266" s="482" t="str">
        <f t="shared" si="360"/>
        <v>JUL</v>
      </c>
      <c r="P266" s="330" t="str">
        <f t="shared" si="360"/>
        <v>Saldo Jul</v>
      </c>
      <c r="Q266" s="482" t="str">
        <f t="shared" si="360"/>
        <v>AGO</v>
      </c>
      <c r="R266" s="330" t="str">
        <f t="shared" si="360"/>
        <v>Saldo Ago</v>
      </c>
      <c r="S266" s="237" t="str">
        <f t="shared" si="360"/>
        <v>4º Trimestre</v>
      </c>
      <c r="T266" s="328" t="str">
        <f t="shared" si="360"/>
        <v>Saldo Trim</v>
      </c>
    </row>
    <row r="267" spans="1:20" ht="15.75" thickTop="1" x14ac:dyDescent="0.25">
      <c r="A267" s="39" t="s">
        <v>108</v>
      </c>
      <c r="B267" s="274">
        <v>12</v>
      </c>
      <c r="C267" s="84" t="e">
        <f>'HORA CERTA'!#REF!</f>
        <v>#REF!</v>
      </c>
      <c r="D267" s="297" t="e">
        <f t="shared" ref="D267:D278" si="362">C267*B267</f>
        <v>#REF!</v>
      </c>
      <c r="E267" s="496" t="e">
        <f>'HORA CERTA'!#REF!</f>
        <v>#REF!</v>
      </c>
      <c r="F267" s="309" t="e">
        <f t="shared" ref="F267:F278" si="363">(E267*$B267)-$D267</f>
        <v>#REF!</v>
      </c>
      <c r="G267" s="496" t="e">
        <f>'HORA CERTA'!#REF!</f>
        <v>#REF!</v>
      </c>
      <c r="H267" s="309" t="e">
        <f t="shared" ref="H267:H278" si="364">(G267*$B267)-$D267</f>
        <v>#REF!</v>
      </c>
      <c r="I267" s="496" t="e">
        <f>'HORA CERTA'!#REF!</f>
        <v>#REF!</v>
      </c>
      <c r="J267" s="309" t="e">
        <f t="shared" ref="J267:J278" si="365">(I267*$B267)-$D267</f>
        <v>#REF!</v>
      </c>
      <c r="K267" s="248" t="e">
        <f t="shared" ref="K267:K278" si="366">SUM(E267,G267,I267)</f>
        <v>#REF!</v>
      </c>
      <c r="L267" s="322" t="e">
        <f t="shared" ref="L267:L278" si="367">(K267*$B267)-$D267*3</f>
        <v>#REF!</v>
      </c>
      <c r="M267" s="496" t="e">
        <f>'HORA CERTA'!#REF!</f>
        <v>#REF!</v>
      </c>
      <c r="N267" s="309" t="e">
        <f t="shared" ref="N267:N278" si="368">(M267*$B267)-$D267</f>
        <v>#REF!</v>
      </c>
      <c r="O267" s="496" t="e">
        <f>'HORA CERTA'!#REF!</f>
        <v>#REF!</v>
      </c>
      <c r="P267" s="309" t="e">
        <f t="shared" ref="P267:P278" si="369">(O267*$B267)-$D267</f>
        <v>#REF!</v>
      </c>
      <c r="Q267" s="496" t="e">
        <f>'HORA CERTA'!#REF!</f>
        <v>#REF!</v>
      </c>
      <c r="R267" s="309" t="e">
        <f t="shared" ref="R267:R278" si="370">(Q267*$B267)-$D267</f>
        <v>#REF!</v>
      </c>
      <c r="S267" s="248" t="e">
        <f t="shared" ref="S267:S278" si="371">SUM(M267,O267,Q267)</f>
        <v>#REF!</v>
      </c>
      <c r="T267" s="322" t="e">
        <f t="shared" ref="T267:T278" si="372">(S267*$B267)-$D267*3</f>
        <v>#REF!</v>
      </c>
    </row>
    <row r="268" spans="1:20" x14ac:dyDescent="0.25">
      <c r="A268" s="127" t="s">
        <v>109</v>
      </c>
      <c r="B268" s="275">
        <v>12</v>
      </c>
      <c r="C268" s="190" t="e">
        <f>'HORA CERTA'!#REF!</f>
        <v>#REF!</v>
      </c>
      <c r="D268" s="298" t="e">
        <f t="shared" si="362"/>
        <v>#REF!</v>
      </c>
      <c r="E268" s="498" t="e">
        <f>'HORA CERTA'!#REF!</f>
        <v>#REF!</v>
      </c>
      <c r="F268" s="357" t="e">
        <f t="shared" si="363"/>
        <v>#REF!</v>
      </c>
      <c r="G268" s="498" t="e">
        <f>'HORA CERTA'!#REF!</f>
        <v>#REF!</v>
      </c>
      <c r="H268" s="357" t="e">
        <f t="shared" si="364"/>
        <v>#REF!</v>
      </c>
      <c r="I268" s="498" t="e">
        <f>'HORA CERTA'!#REF!</f>
        <v>#REF!</v>
      </c>
      <c r="J268" s="357" t="e">
        <f t="shared" si="365"/>
        <v>#REF!</v>
      </c>
      <c r="K268" s="250" t="e">
        <f t="shared" si="366"/>
        <v>#REF!</v>
      </c>
      <c r="L268" s="326" t="e">
        <f t="shared" si="367"/>
        <v>#REF!</v>
      </c>
      <c r="M268" s="498" t="e">
        <f>'HORA CERTA'!#REF!</f>
        <v>#REF!</v>
      </c>
      <c r="N268" s="357" t="e">
        <f t="shared" si="368"/>
        <v>#REF!</v>
      </c>
      <c r="O268" s="498" t="e">
        <f>'HORA CERTA'!#REF!</f>
        <v>#REF!</v>
      </c>
      <c r="P268" s="357" t="e">
        <f t="shared" si="369"/>
        <v>#REF!</v>
      </c>
      <c r="Q268" s="498" t="e">
        <f>'HORA CERTA'!#REF!</f>
        <v>#REF!</v>
      </c>
      <c r="R268" s="357" t="e">
        <f t="shared" si="370"/>
        <v>#REF!</v>
      </c>
      <c r="S268" s="250" t="e">
        <f t="shared" si="371"/>
        <v>#REF!</v>
      </c>
      <c r="T268" s="326" t="e">
        <f t="shared" si="372"/>
        <v>#REF!</v>
      </c>
    </row>
    <row r="269" spans="1:20" x14ac:dyDescent="0.25">
      <c r="A269" s="127" t="s">
        <v>110</v>
      </c>
      <c r="B269" s="275">
        <v>12</v>
      </c>
      <c r="C269" s="190" t="e">
        <f>'HORA CERTA'!#REF!</f>
        <v>#REF!</v>
      </c>
      <c r="D269" s="298" t="e">
        <f t="shared" si="362"/>
        <v>#REF!</v>
      </c>
      <c r="E269" s="498" t="e">
        <f>'HORA CERTA'!#REF!</f>
        <v>#REF!</v>
      </c>
      <c r="F269" s="357" t="e">
        <f t="shared" si="363"/>
        <v>#REF!</v>
      </c>
      <c r="G269" s="498" t="e">
        <f>'HORA CERTA'!#REF!</f>
        <v>#REF!</v>
      </c>
      <c r="H269" s="357" t="e">
        <f t="shared" si="364"/>
        <v>#REF!</v>
      </c>
      <c r="I269" s="498" t="e">
        <f>'HORA CERTA'!#REF!</f>
        <v>#REF!</v>
      </c>
      <c r="J269" s="357" t="e">
        <f t="shared" si="365"/>
        <v>#REF!</v>
      </c>
      <c r="K269" s="250" t="e">
        <f t="shared" si="366"/>
        <v>#REF!</v>
      </c>
      <c r="L269" s="326" t="e">
        <f t="shared" si="367"/>
        <v>#REF!</v>
      </c>
      <c r="M269" s="498" t="e">
        <f>'HORA CERTA'!#REF!</f>
        <v>#REF!</v>
      </c>
      <c r="N269" s="357" t="e">
        <f t="shared" si="368"/>
        <v>#REF!</v>
      </c>
      <c r="O269" s="498" t="e">
        <f>'HORA CERTA'!#REF!</f>
        <v>#REF!</v>
      </c>
      <c r="P269" s="357" t="e">
        <f t="shared" si="369"/>
        <v>#REF!</v>
      </c>
      <c r="Q269" s="498" t="e">
        <f>'HORA CERTA'!#REF!</f>
        <v>#REF!</v>
      </c>
      <c r="R269" s="357" t="e">
        <f t="shared" si="370"/>
        <v>#REF!</v>
      </c>
      <c r="S269" s="250" t="e">
        <f t="shared" si="371"/>
        <v>#REF!</v>
      </c>
      <c r="T269" s="326" t="e">
        <f t="shared" si="372"/>
        <v>#REF!</v>
      </c>
    </row>
    <row r="270" spans="1:20" x14ac:dyDescent="0.25">
      <c r="A270" s="127" t="s">
        <v>111</v>
      </c>
      <c r="B270" s="275">
        <v>12</v>
      </c>
      <c r="C270" s="190" t="e">
        <f>'HORA CERTA'!#REF!</f>
        <v>#REF!</v>
      </c>
      <c r="D270" s="298" t="e">
        <f t="shared" si="362"/>
        <v>#REF!</v>
      </c>
      <c r="E270" s="498" t="e">
        <f>'HORA CERTA'!#REF!</f>
        <v>#REF!</v>
      </c>
      <c r="F270" s="357" t="e">
        <f t="shared" si="363"/>
        <v>#REF!</v>
      </c>
      <c r="G270" s="498" t="e">
        <f>'HORA CERTA'!#REF!</f>
        <v>#REF!</v>
      </c>
      <c r="H270" s="357" t="e">
        <f t="shared" si="364"/>
        <v>#REF!</v>
      </c>
      <c r="I270" s="498" t="e">
        <f>'HORA CERTA'!#REF!</f>
        <v>#REF!</v>
      </c>
      <c r="J270" s="357" t="e">
        <f t="shared" si="365"/>
        <v>#REF!</v>
      </c>
      <c r="K270" s="250" t="e">
        <f t="shared" si="366"/>
        <v>#REF!</v>
      </c>
      <c r="L270" s="326" t="e">
        <f t="shared" si="367"/>
        <v>#REF!</v>
      </c>
      <c r="M270" s="498" t="e">
        <f>'HORA CERTA'!#REF!</f>
        <v>#REF!</v>
      </c>
      <c r="N270" s="357" t="e">
        <f t="shared" si="368"/>
        <v>#REF!</v>
      </c>
      <c r="O270" s="498" t="e">
        <f>'HORA CERTA'!#REF!</f>
        <v>#REF!</v>
      </c>
      <c r="P270" s="357" t="e">
        <f t="shared" si="369"/>
        <v>#REF!</v>
      </c>
      <c r="Q270" s="498" t="e">
        <f>'HORA CERTA'!#REF!</f>
        <v>#REF!</v>
      </c>
      <c r="R270" s="357" t="e">
        <f t="shared" si="370"/>
        <v>#REF!</v>
      </c>
      <c r="S270" s="250" t="e">
        <f t="shared" si="371"/>
        <v>#REF!</v>
      </c>
      <c r="T270" s="326" t="e">
        <f t="shared" si="372"/>
        <v>#REF!</v>
      </c>
    </row>
    <row r="271" spans="1:20" x14ac:dyDescent="0.25">
      <c r="A271" s="127" t="s">
        <v>112</v>
      </c>
      <c r="B271" s="275">
        <v>12</v>
      </c>
      <c r="C271" s="190" t="e">
        <f>'HORA CERTA'!#REF!</f>
        <v>#REF!</v>
      </c>
      <c r="D271" s="298" t="e">
        <f t="shared" si="362"/>
        <v>#REF!</v>
      </c>
      <c r="E271" s="498" t="e">
        <f>'HORA CERTA'!#REF!</f>
        <v>#REF!</v>
      </c>
      <c r="F271" s="357" t="e">
        <f t="shared" si="363"/>
        <v>#REF!</v>
      </c>
      <c r="G271" s="498" t="e">
        <f>'HORA CERTA'!#REF!</f>
        <v>#REF!</v>
      </c>
      <c r="H271" s="357" t="e">
        <f t="shared" si="364"/>
        <v>#REF!</v>
      </c>
      <c r="I271" s="498" t="e">
        <f>'HORA CERTA'!#REF!</f>
        <v>#REF!</v>
      </c>
      <c r="J271" s="357" t="e">
        <f t="shared" si="365"/>
        <v>#REF!</v>
      </c>
      <c r="K271" s="250" t="e">
        <f t="shared" si="366"/>
        <v>#REF!</v>
      </c>
      <c r="L271" s="326" t="e">
        <f t="shared" si="367"/>
        <v>#REF!</v>
      </c>
      <c r="M271" s="498" t="e">
        <f>'HORA CERTA'!#REF!</f>
        <v>#REF!</v>
      </c>
      <c r="N271" s="357" t="e">
        <f t="shared" si="368"/>
        <v>#REF!</v>
      </c>
      <c r="O271" s="498" t="e">
        <f>'HORA CERTA'!#REF!</f>
        <v>#REF!</v>
      </c>
      <c r="P271" s="357" t="e">
        <f t="shared" si="369"/>
        <v>#REF!</v>
      </c>
      <c r="Q271" s="498" t="e">
        <f>'HORA CERTA'!#REF!</f>
        <v>#REF!</v>
      </c>
      <c r="R271" s="357" t="e">
        <f t="shared" si="370"/>
        <v>#REF!</v>
      </c>
      <c r="S271" s="250" t="e">
        <f t="shared" si="371"/>
        <v>#REF!</v>
      </c>
      <c r="T271" s="326" t="e">
        <f t="shared" si="372"/>
        <v>#REF!</v>
      </c>
    </row>
    <row r="272" spans="1:20" x14ac:dyDescent="0.25">
      <c r="A272" s="127" t="s">
        <v>179</v>
      </c>
      <c r="B272" s="275">
        <v>12</v>
      </c>
      <c r="C272" s="190" t="e">
        <f>'HORA CERTA'!#REF!</f>
        <v>#REF!</v>
      </c>
      <c r="D272" s="298" t="e">
        <f t="shared" si="362"/>
        <v>#REF!</v>
      </c>
      <c r="E272" s="498" t="e">
        <f>'HORA CERTA'!#REF!</f>
        <v>#REF!</v>
      </c>
      <c r="F272" s="357" t="e">
        <f t="shared" si="363"/>
        <v>#REF!</v>
      </c>
      <c r="G272" s="498" t="e">
        <f>'HORA CERTA'!#REF!</f>
        <v>#REF!</v>
      </c>
      <c r="H272" s="357" t="e">
        <f t="shared" si="364"/>
        <v>#REF!</v>
      </c>
      <c r="I272" s="498" t="e">
        <f>'HORA CERTA'!#REF!</f>
        <v>#REF!</v>
      </c>
      <c r="J272" s="357" t="e">
        <f t="shared" si="365"/>
        <v>#REF!</v>
      </c>
      <c r="K272" s="250" t="e">
        <f t="shared" si="366"/>
        <v>#REF!</v>
      </c>
      <c r="L272" s="326" t="e">
        <f t="shared" si="367"/>
        <v>#REF!</v>
      </c>
      <c r="M272" s="498" t="e">
        <f>'HORA CERTA'!#REF!</f>
        <v>#REF!</v>
      </c>
      <c r="N272" s="357" t="e">
        <f t="shared" si="368"/>
        <v>#REF!</v>
      </c>
      <c r="O272" s="498" t="e">
        <f>'HORA CERTA'!#REF!</f>
        <v>#REF!</v>
      </c>
      <c r="P272" s="357" t="e">
        <f t="shared" si="369"/>
        <v>#REF!</v>
      </c>
      <c r="Q272" s="498" t="e">
        <f>'HORA CERTA'!#REF!</f>
        <v>#REF!</v>
      </c>
      <c r="R272" s="357" t="e">
        <f t="shared" si="370"/>
        <v>#REF!</v>
      </c>
      <c r="S272" s="250" t="e">
        <f t="shared" si="371"/>
        <v>#REF!</v>
      </c>
      <c r="T272" s="326" t="e">
        <f t="shared" si="372"/>
        <v>#REF!</v>
      </c>
    </row>
    <row r="273" spans="1:20" x14ac:dyDescent="0.25">
      <c r="A273" s="127" t="s">
        <v>113</v>
      </c>
      <c r="B273" s="275">
        <v>12</v>
      </c>
      <c r="C273" s="190" t="e">
        <f>'HORA CERTA'!#REF!</f>
        <v>#REF!</v>
      </c>
      <c r="D273" s="298" t="e">
        <f t="shared" si="362"/>
        <v>#REF!</v>
      </c>
      <c r="E273" s="498" t="e">
        <f>'HORA CERTA'!#REF!</f>
        <v>#REF!</v>
      </c>
      <c r="F273" s="357" t="e">
        <f t="shared" si="363"/>
        <v>#REF!</v>
      </c>
      <c r="G273" s="498" t="e">
        <f>'HORA CERTA'!#REF!</f>
        <v>#REF!</v>
      </c>
      <c r="H273" s="357" t="e">
        <f t="shared" si="364"/>
        <v>#REF!</v>
      </c>
      <c r="I273" s="498" t="e">
        <f>'HORA CERTA'!#REF!</f>
        <v>#REF!</v>
      </c>
      <c r="J273" s="357" t="e">
        <f t="shared" si="365"/>
        <v>#REF!</v>
      </c>
      <c r="K273" s="250" t="e">
        <f t="shared" si="366"/>
        <v>#REF!</v>
      </c>
      <c r="L273" s="326" t="e">
        <f t="shared" si="367"/>
        <v>#REF!</v>
      </c>
      <c r="M273" s="498" t="e">
        <f>'HORA CERTA'!#REF!</f>
        <v>#REF!</v>
      </c>
      <c r="N273" s="357" t="e">
        <f t="shared" si="368"/>
        <v>#REF!</v>
      </c>
      <c r="O273" s="498" t="e">
        <f>'HORA CERTA'!#REF!</f>
        <v>#REF!</v>
      </c>
      <c r="P273" s="357" t="e">
        <f t="shared" si="369"/>
        <v>#REF!</v>
      </c>
      <c r="Q273" s="498" t="e">
        <f>'HORA CERTA'!#REF!</f>
        <v>#REF!</v>
      </c>
      <c r="R273" s="357" t="e">
        <f t="shared" si="370"/>
        <v>#REF!</v>
      </c>
      <c r="S273" s="250" t="e">
        <f t="shared" si="371"/>
        <v>#REF!</v>
      </c>
      <c r="T273" s="326" t="e">
        <f t="shared" si="372"/>
        <v>#REF!</v>
      </c>
    </row>
    <row r="274" spans="1:20" x14ac:dyDescent="0.25">
      <c r="A274" s="127" t="s">
        <v>114</v>
      </c>
      <c r="B274" s="275">
        <v>12</v>
      </c>
      <c r="C274" s="190" t="e">
        <f>'HORA CERTA'!#REF!</f>
        <v>#REF!</v>
      </c>
      <c r="D274" s="298" t="e">
        <f t="shared" si="362"/>
        <v>#REF!</v>
      </c>
      <c r="E274" s="499" t="e">
        <f>'HORA CERTA'!#REF!</f>
        <v>#REF!</v>
      </c>
      <c r="F274" s="357" t="e">
        <f t="shared" si="363"/>
        <v>#REF!</v>
      </c>
      <c r="G274" s="499" t="e">
        <f>'HORA CERTA'!#REF!</f>
        <v>#REF!</v>
      </c>
      <c r="H274" s="357" t="e">
        <f t="shared" si="364"/>
        <v>#REF!</v>
      </c>
      <c r="I274" s="499" t="e">
        <f>'HORA CERTA'!#REF!</f>
        <v>#REF!</v>
      </c>
      <c r="J274" s="357" t="e">
        <f t="shared" si="365"/>
        <v>#REF!</v>
      </c>
      <c r="K274" s="132" t="e">
        <f t="shared" si="366"/>
        <v>#REF!</v>
      </c>
      <c r="L274" s="326" t="e">
        <f t="shared" si="367"/>
        <v>#REF!</v>
      </c>
      <c r="M274" s="499" t="e">
        <f>'HORA CERTA'!#REF!</f>
        <v>#REF!</v>
      </c>
      <c r="N274" s="357" t="e">
        <f t="shared" si="368"/>
        <v>#REF!</v>
      </c>
      <c r="O274" s="499" t="e">
        <f>'HORA CERTA'!#REF!</f>
        <v>#REF!</v>
      </c>
      <c r="P274" s="357" t="e">
        <f t="shared" si="369"/>
        <v>#REF!</v>
      </c>
      <c r="Q274" s="499" t="e">
        <f>'HORA CERTA'!#REF!</f>
        <v>#REF!</v>
      </c>
      <c r="R274" s="357" t="e">
        <f t="shared" si="370"/>
        <v>#REF!</v>
      </c>
      <c r="S274" s="132" t="e">
        <f t="shared" si="371"/>
        <v>#REF!</v>
      </c>
      <c r="T274" s="326" t="e">
        <f t="shared" si="372"/>
        <v>#REF!</v>
      </c>
    </row>
    <row r="275" spans="1:20" x14ac:dyDescent="0.25">
      <c r="A275" s="127" t="s">
        <v>115</v>
      </c>
      <c r="B275" s="275">
        <v>12</v>
      </c>
      <c r="C275" s="190" t="e">
        <f>'HORA CERTA'!#REF!</f>
        <v>#REF!</v>
      </c>
      <c r="D275" s="298" t="e">
        <f t="shared" si="362"/>
        <v>#REF!</v>
      </c>
      <c r="E275" s="499" t="e">
        <f>'HORA CERTA'!#REF!</f>
        <v>#REF!</v>
      </c>
      <c r="F275" s="357" t="e">
        <f t="shared" si="363"/>
        <v>#REF!</v>
      </c>
      <c r="G275" s="499" t="e">
        <f>'HORA CERTA'!#REF!</f>
        <v>#REF!</v>
      </c>
      <c r="H275" s="357" t="e">
        <f t="shared" si="364"/>
        <v>#REF!</v>
      </c>
      <c r="I275" s="499" t="e">
        <f>'HORA CERTA'!#REF!</f>
        <v>#REF!</v>
      </c>
      <c r="J275" s="357" t="e">
        <f t="shared" si="365"/>
        <v>#REF!</v>
      </c>
      <c r="K275" s="132" t="e">
        <f t="shared" si="366"/>
        <v>#REF!</v>
      </c>
      <c r="L275" s="326" t="e">
        <f t="shared" si="367"/>
        <v>#REF!</v>
      </c>
      <c r="M275" s="499" t="e">
        <f>'HORA CERTA'!#REF!</f>
        <v>#REF!</v>
      </c>
      <c r="N275" s="357" t="e">
        <f t="shared" si="368"/>
        <v>#REF!</v>
      </c>
      <c r="O275" s="499" t="e">
        <f>'HORA CERTA'!#REF!</f>
        <v>#REF!</v>
      </c>
      <c r="P275" s="357" t="e">
        <f t="shared" si="369"/>
        <v>#REF!</v>
      </c>
      <c r="Q275" s="499" t="e">
        <f>'HORA CERTA'!#REF!</f>
        <v>#REF!</v>
      </c>
      <c r="R275" s="357" t="e">
        <f t="shared" si="370"/>
        <v>#REF!</v>
      </c>
      <c r="S275" s="132" t="e">
        <f t="shared" si="371"/>
        <v>#REF!</v>
      </c>
      <c r="T275" s="326" t="e">
        <f t="shared" si="372"/>
        <v>#REF!</v>
      </c>
    </row>
    <row r="276" spans="1:20" x14ac:dyDescent="0.25">
      <c r="A276" s="127" t="s">
        <v>116</v>
      </c>
      <c r="B276" s="275">
        <v>12</v>
      </c>
      <c r="C276" s="190" t="e">
        <f>'HORA CERTA'!#REF!</f>
        <v>#REF!</v>
      </c>
      <c r="D276" s="298" t="e">
        <f t="shared" si="362"/>
        <v>#REF!</v>
      </c>
      <c r="E276" s="499" t="e">
        <f>'HORA CERTA'!#REF!</f>
        <v>#REF!</v>
      </c>
      <c r="F276" s="357" t="e">
        <f t="shared" si="363"/>
        <v>#REF!</v>
      </c>
      <c r="G276" s="499" t="e">
        <f>'HORA CERTA'!#REF!</f>
        <v>#REF!</v>
      </c>
      <c r="H276" s="357" t="e">
        <f t="shared" si="364"/>
        <v>#REF!</v>
      </c>
      <c r="I276" s="499" t="e">
        <f>'HORA CERTA'!#REF!</f>
        <v>#REF!</v>
      </c>
      <c r="J276" s="357" t="e">
        <f t="shared" si="365"/>
        <v>#REF!</v>
      </c>
      <c r="K276" s="132" t="e">
        <f t="shared" si="366"/>
        <v>#REF!</v>
      </c>
      <c r="L276" s="326" t="e">
        <f t="shared" si="367"/>
        <v>#REF!</v>
      </c>
      <c r="M276" s="499" t="e">
        <f>'HORA CERTA'!#REF!</f>
        <v>#REF!</v>
      </c>
      <c r="N276" s="357" t="e">
        <f t="shared" si="368"/>
        <v>#REF!</v>
      </c>
      <c r="O276" s="499" t="e">
        <f>'HORA CERTA'!#REF!</f>
        <v>#REF!</v>
      </c>
      <c r="P276" s="357" t="e">
        <f t="shared" si="369"/>
        <v>#REF!</v>
      </c>
      <c r="Q276" s="499" t="e">
        <f>'HORA CERTA'!#REF!</f>
        <v>#REF!</v>
      </c>
      <c r="R276" s="357" t="e">
        <f t="shared" si="370"/>
        <v>#REF!</v>
      </c>
      <c r="S276" s="132" t="e">
        <f t="shared" si="371"/>
        <v>#REF!</v>
      </c>
      <c r="T276" s="326" t="e">
        <f t="shared" si="372"/>
        <v>#REF!</v>
      </c>
    </row>
    <row r="277" spans="1:20" x14ac:dyDescent="0.25">
      <c r="A277" s="127" t="s">
        <v>117</v>
      </c>
      <c r="B277" s="275">
        <v>40</v>
      </c>
      <c r="C277" s="190" t="e">
        <f>'HORA CERTA'!#REF!</f>
        <v>#REF!</v>
      </c>
      <c r="D277" s="298" t="e">
        <f t="shared" si="362"/>
        <v>#REF!</v>
      </c>
      <c r="E277" s="499" t="e">
        <f>'HORA CERTA'!#REF!</f>
        <v>#REF!</v>
      </c>
      <c r="F277" s="357" t="e">
        <f t="shared" si="363"/>
        <v>#REF!</v>
      </c>
      <c r="G277" s="499" t="e">
        <f>'HORA CERTA'!#REF!</f>
        <v>#REF!</v>
      </c>
      <c r="H277" s="357" t="e">
        <f t="shared" si="364"/>
        <v>#REF!</v>
      </c>
      <c r="I277" s="499" t="e">
        <f>'HORA CERTA'!#REF!</f>
        <v>#REF!</v>
      </c>
      <c r="J277" s="357" t="e">
        <f t="shared" si="365"/>
        <v>#REF!</v>
      </c>
      <c r="K277" s="132" t="e">
        <f t="shared" si="366"/>
        <v>#REF!</v>
      </c>
      <c r="L277" s="326" t="e">
        <f t="shared" si="367"/>
        <v>#REF!</v>
      </c>
      <c r="M277" s="499" t="e">
        <f>'HORA CERTA'!#REF!</f>
        <v>#REF!</v>
      </c>
      <c r="N277" s="357" t="e">
        <f t="shared" si="368"/>
        <v>#REF!</v>
      </c>
      <c r="O277" s="499" t="e">
        <f>'HORA CERTA'!#REF!</f>
        <v>#REF!</v>
      </c>
      <c r="P277" s="357" t="e">
        <f t="shared" si="369"/>
        <v>#REF!</v>
      </c>
      <c r="Q277" s="499" t="e">
        <f>'HORA CERTA'!#REF!</f>
        <v>#REF!</v>
      </c>
      <c r="R277" s="357" t="e">
        <f t="shared" si="370"/>
        <v>#REF!</v>
      </c>
      <c r="S277" s="132" t="e">
        <f t="shared" si="371"/>
        <v>#REF!</v>
      </c>
      <c r="T277" s="326" t="e">
        <f t="shared" si="372"/>
        <v>#REF!</v>
      </c>
    </row>
    <row r="278" spans="1:20" ht="15.75" thickBot="1" x14ac:dyDescent="0.3">
      <c r="A278" s="133" t="s">
        <v>118</v>
      </c>
      <c r="B278" s="276">
        <v>36</v>
      </c>
      <c r="C278" s="85" t="e">
        <f>'HORA CERTA'!#REF!</f>
        <v>#REF!</v>
      </c>
      <c r="D278" s="299" t="e">
        <f t="shared" si="362"/>
        <v>#REF!</v>
      </c>
      <c r="E278" s="500" t="e">
        <f>'HORA CERTA'!#REF!</f>
        <v>#REF!</v>
      </c>
      <c r="F278" s="356" t="e">
        <f t="shared" si="363"/>
        <v>#REF!</v>
      </c>
      <c r="G278" s="500" t="e">
        <f>'HORA CERTA'!#REF!</f>
        <v>#REF!</v>
      </c>
      <c r="H278" s="356" t="e">
        <f t="shared" si="364"/>
        <v>#REF!</v>
      </c>
      <c r="I278" s="500" t="e">
        <f>'HORA CERTA'!#REF!</f>
        <v>#REF!</v>
      </c>
      <c r="J278" s="356" t="e">
        <f t="shared" si="365"/>
        <v>#REF!</v>
      </c>
      <c r="K278" s="135" t="e">
        <f t="shared" si="366"/>
        <v>#REF!</v>
      </c>
      <c r="L278" s="325" t="e">
        <f t="shared" si="367"/>
        <v>#REF!</v>
      </c>
      <c r="M278" s="500" t="e">
        <f>'HORA CERTA'!#REF!</f>
        <v>#REF!</v>
      </c>
      <c r="N278" s="356" t="e">
        <f t="shared" si="368"/>
        <v>#REF!</v>
      </c>
      <c r="O278" s="500" t="e">
        <f>'HORA CERTA'!#REF!</f>
        <v>#REF!</v>
      </c>
      <c r="P278" s="356" t="e">
        <f t="shared" si="369"/>
        <v>#REF!</v>
      </c>
      <c r="Q278" s="500" t="e">
        <f>'HORA CERTA'!#REF!</f>
        <v>#REF!</v>
      </c>
      <c r="R278" s="356" t="e">
        <f t="shared" si="370"/>
        <v>#REF!</v>
      </c>
      <c r="S278" s="135" t="e">
        <f t="shared" si="371"/>
        <v>#REF!</v>
      </c>
      <c r="T278" s="325" t="e">
        <f t="shared" si="372"/>
        <v>#REF!</v>
      </c>
    </row>
    <row r="279" spans="1:20" ht="15.75" thickBot="1" x14ac:dyDescent="0.3">
      <c r="A279" s="35" t="s">
        <v>7</v>
      </c>
      <c r="B279" s="280">
        <f>SUM(B267:B278)</f>
        <v>196</v>
      </c>
      <c r="C279" s="36" t="e">
        <f>SUM(C267:C278)</f>
        <v>#REF!</v>
      </c>
      <c r="D279" s="300" t="e">
        <f t="shared" ref="D279:T279" si="373">SUM(D267:D278)</f>
        <v>#REF!</v>
      </c>
      <c r="E279" s="501" t="e">
        <f t="shared" si="373"/>
        <v>#REF!</v>
      </c>
      <c r="F279" s="312" t="e">
        <f t="shared" si="373"/>
        <v>#REF!</v>
      </c>
      <c r="G279" s="501" t="e">
        <f t="shared" si="373"/>
        <v>#REF!</v>
      </c>
      <c r="H279" s="312" t="e">
        <f t="shared" si="373"/>
        <v>#REF!</v>
      </c>
      <c r="I279" s="501" t="e">
        <f t="shared" si="373"/>
        <v>#REF!</v>
      </c>
      <c r="J279" s="312" t="e">
        <f t="shared" si="373"/>
        <v>#REF!</v>
      </c>
      <c r="K279" s="136" t="e">
        <f t="shared" ref="K279:L279" si="374">SUM(K267:K278)</f>
        <v>#REF!</v>
      </c>
      <c r="L279" s="327" t="e">
        <f t="shared" si="374"/>
        <v>#REF!</v>
      </c>
      <c r="M279" s="501" t="e">
        <f t="shared" si="373"/>
        <v>#REF!</v>
      </c>
      <c r="N279" s="312" t="e">
        <f t="shared" si="373"/>
        <v>#REF!</v>
      </c>
      <c r="O279" s="501" t="e">
        <f t="shared" si="373"/>
        <v>#REF!</v>
      </c>
      <c r="P279" s="312" t="e">
        <f t="shared" si="373"/>
        <v>#REF!</v>
      </c>
      <c r="Q279" s="501" t="e">
        <f t="shared" si="373"/>
        <v>#REF!</v>
      </c>
      <c r="R279" s="312" t="e">
        <f t="shared" si="373"/>
        <v>#REF!</v>
      </c>
      <c r="S279" s="136" t="e">
        <f t="shared" si="373"/>
        <v>#REF!</v>
      </c>
      <c r="T279" s="327" t="e">
        <f t="shared" si="373"/>
        <v>#REF!</v>
      </c>
    </row>
    <row r="281" spans="1:20" ht="15.75" x14ac:dyDescent="0.25">
      <c r="A281" s="1000" t="s">
        <v>257</v>
      </c>
      <c r="B281" s="1001"/>
      <c r="C281" s="1001"/>
      <c r="D281" s="1001"/>
      <c r="E281" s="1001"/>
      <c r="F281" s="1001"/>
      <c r="G281" s="1001"/>
      <c r="H281" s="1001"/>
      <c r="I281" s="1001"/>
      <c r="J281" s="1001"/>
      <c r="K281" s="1001"/>
      <c r="L281" s="1001"/>
      <c r="M281" s="1001"/>
      <c r="N281" s="1001"/>
      <c r="O281" s="1001"/>
      <c r="P281" s="1001"/>
      <c r="Q281" s="1001"/>
      <c r="R281" s="1001"/>
      <c r="S281" s="1001"/>
      <c r="T281" s="1001"/>
    </row>
    <row r="282" spans="1:20" ht="36.75" thickBot="1" x14ac:dyDescent="0.3">
      <c r="A282" s="74" t="s">
        <v>14</v>
      </c>
      <c r="B282" s="260" t="str">
        <f t="shared" ref="B282:T282" si="375">B5</f>
        <v>Carga Horária</v>
      </c>
      <c r="C282" s="90" t="str">
        <f t="shared" si="375"/>
        <v>Equipe Mínima TA</v>
      </c>
      <c r="D282" s="288" t="str">
        <f t="shared" si="375"/>
        <v>Total Horas</v>
      </c>
      <c r="E282" s="502" t="str">
        <f t="shared" si="375"/>
        <v>MAR</v>
      </c>
      <c r="F282" s="330" t="str">
        <f t="shared" si="375"/>
        <v>Saldo Mar</v>
      </c>
      <c r="G282" s="502" t="str">
        <f t="shared" si="375"/>
        <v>ABR</v>
      </c>
      <c r="H282" s="330" t="str">
        <f t="shared" si="375"/>
        <v>Saldo Abr</v>
      </c>
      <c r="I282" s="502" t="str">
        <f t="shared" si="375"/>
        <v>MAI</v>
      </c>
      <c r="J282" s="330" t="str">
        <f t="shared" si="375"/>
        <v>Saldo Mai</v>
      </c>
      <c r="K282" s="237" t="str">
        <f t="shared" ref="K282:L282" si="376">K5</f>
        <v>3º Trimestre</v>
      </c>
      <c r="L282" s="328" t="str">
        <f t="shared" si="376"/>
        <v>Saldo Trim</v>
      </c>
      <c r="M282" s="502" t="str">
        <f t="shared" si="375"/>
        <v>JUN</v>
      </c>
      <c r="N282" s="330" t="str">
        <f t="shared" si="375"/>
        <v>Saldo Jun</v>
      </c>
      <c r="O282" s="482" t="str">
        <f t="shared" si="375"/>
        <v>JUL</v>
      </c>
      <c r="P282" s="330" t="str">
        <f t="shared" si="375"/>
        <v>Saldo Jul</v>
      </c>
      <c r="Q282" s="482" t="str">
        <f t="shared" si="375"/>
        <v>AGO</v>
      </c>
      <c r="R282" s="330" t="str">
        <f t="shared" si="375"/>
        <v>Saldo Ago</v>
      </c>
      <c r="S282" s="237" t="str">
        <f t="shared" si="375"/>
        <v>4º Trimestre</v>
      </c>
      <c r="T282" s="328" t="str">
        <f t="shared" si="375"/>
        <v>Saldo Trim</v>
      </c>
    </row>
    <row r="283" spans="1:20" ht="15.75" thickTop="1" x14ac:dyDescent="0.25">
      <c r="A283" s="8" t="s">
        <v>175</v>
      </c>
      <c r="B283" s="261">
        <v>12</v>
      </c>
      <c r="C283" s="9">
        <f>' UPA'!B9</f>
        <v>40</v>
      </c>
      <c r="D283" s="282">
        <f t="shared" ref="D283:D287" si="377">C283*B283</f>
        <v>480</v>
      </c>
      <c r="E283" s="483">
        <f>' UPA'!C9</f>
        <v>0</v>
      </c>
      <c r="F283" s="302">
        <f t="shared" ref="F283:F287" si="378">(E283*$B283)-$D283</f>
        <v>-480</v>
      </c>
      <c r="G283" s="483" t="e">
        <f>' UPA'!#REF!</f>
        <v>#REF!</v>
      </c>
      <c r="H283" s="302" t="e">
        <f t="shared" ref="H283:H287" si="379">(G283*$B283)-$D283</f>
        <v>#REF!</v>
      </c>
      <c r="I283" s="483" t="e">
        <f>' UPA'!#REF!</f>
        <v>#REF!</v>
      </c>
      <c r="J283" s="302" t="e">
        <f t="shared" ref="J283:J287" si="380">(I283*$B283)-$D283</f>
        <v>#REF!</v>
      </c>
      <c r="K283" s="227" t="e">
        <f t="shared" ref="K283:K287" si="381">SUM(E283,G283,I283)</f>
        <v>#REF!</v>
      </c>
      <c r="L283" s="315" t="e">
        <f t="shared" ref="L283:L287" si="382">(K283*$B283)-$D283*3</f>
        <v>#REF!</v>
      </c>
      <c r="M283" s="483" t="e">
        <f>' UPA'!#REF!</f>
        <v>#REF!</v>
      </c>
      <c r="N283" s="302" t="e">
        <f t="shared" ref="N283:N287" si="383">(M283*$B283)-$D283</f>
        <v>#REF!</v>
      </c>
      <c r="O283" s="483" t="e">
        <f>' UPA'!#REF!</f>
        <v>#REF!</v>
      </c>
      <c r="P283" s="302" t="e">
        <f t="shared" ref="P283:P287" si="384">(O283*$B283)-$D283</f>
        <v>#REF!</v>
      </c>
      <c r="Q283" s="483" t="e">
        <f>' UPA'!#REF!</f>
        <v>#REF!</v>
      </c>
      <c r="R283" s="302" t="e">
        <f t="shared" ref="R283:R287" si="385">(Q283*$B283)-$D283</f>
        <v>#REF!</v>
      </c>
      <c r="S283" s="227" t="e">
        <f t="shared" ref="S283:S287" si="386">SUM(M283,O283,Q283)</f>
        <v>#REF!</v>
      </c>
      <c r="T283" s="315" t="e">
        <f t="shared" ref="T283:T287" si="387">(S283*$B283)-$D283*3</f>
        <v>#REF!</v>
      </c>
    </row>
    <row r="284" spans="1:20" x14ac:dyDescent="0.25">
      <c r="A284" s="8" t="s">
        <v>174</v>
      </c>
      <c r="B284" s="261">
        <v>30</v>
      </c>
      <c r="C284" s="73">
        <f>' UPA'!B10</f>
        <v>1</v>
      </c>
      <c r="D284" s="283">
        <f t="shared" si="377"/>
        <v>30</v>
      </c>
      <c r="E284" s="95">
        <f>' UPA'!C10</f>
        <v>0</v>
      </c>
      <c r="F284" s="303">
        <f t="shared" si="378"/>
        <v>-30</v>
      </c>
      <c r="G284" s="95" t="e">
        <f>' UPA'!#REF!</f>
        <v>#REF!</v>
      </c>
      <c r="H284" s="303" t="e">
        <f t="shared" si="379"/>
        <v>#REF!</v>
      </c>
      <c r="I284" s="95" t="e">
        <f>' UPA'!#REF!</f>
        <v>#REF!</v>
      </c>
      <c r="J284" s="303" t="e">
        <f t="shared" si="380"/>
        <v>#REF!</v>
      </c>
      <c r="K284" s="239" t="e">
        <f t="shared" si="381"/>
        <v>#REF!</v>
      </c>
      <c r="L284" s="316" t="e">
        <f t="shared" si="382"/>
        <v>#REF!</v>
      </c>
      <c r="M284" s="95" t="e">
        <f>' UPA'!#REF!</f>
        <v>#REF!</v>
      </c>
      <c r="N284" s="303" t="e">
        <f t="shared" si="383"/>
        <v>#REF!</v>
      </c>
      <c r="O284" s="95" t="e">
        <f>' UPA'!#REF!</f>
        <v>#REF!</v>
      </c>
      <c r="P284" s="303" t="e">
        <f t="shared" si="384"/>
        <v>#REF!</v>
      </c>
      <c r="Q284" s="95" t="e">
        <f>' UPA'!#REF!</f>
        <v>#REF!</v>
      </c>
      <c r="R284" s="303" t="e">
        <f t="shared" si="385"/>
        <v>#REF!</v>
      </c>
      <c r="S284" s="239" t="e">
        <f t="shared" si="386"/>
        <v>#REF!</v>
      </c>
      <c r="T284" s="316" t="e">
        <f t="shared" si="387"/>
        <v>#REF!</v>
      </c>
    </row>
    <row r="285" spans="1:20" x14ac:dyDescent="0.25">
      <c r="A285" s="138" t="s">
        <v>176</v>
      </c>
      <c r="B285" s="277">
        <v>12</v>
      </c>
      <c r="C285" s="64">
        <f>' UPA'!B11</f>
        <v>14</v>
      </c>
      <c r="D285" s="284">
        <f t="shared" si="377"/>
        <v>168</v>
      </c>
      <c r="E285" s="95">
        <f>' UPA'!C11</f>
        <v>0</v>
      </c>
      <c r="F285" s="303">
        <f t="shared" si="378"/>
        <v>-168</v>
      </c>
      <c r="G285" s="95" t="e">
        <f>' UPA'!#REF!</f>
        <v>#REF!</v>
      </c>
      <c r="H285" s="303" t="e">
        <f t="shared" si="379"/>
        <v>#REF!</v>
      </c>
      <c r="I285" s="95" t="e">
        <f>' UPA'!#REF!</f>
        <v>#REF!</v>
      </c>
      <c r="J285" s="303" t="e">
        <f t="shared" si="380"/>
        <v>#REF!</v>
      </c>
      <c r="K285" s="239" t="e">
        <f t="shared" si="381"/>
        <v>#REF!</v>
      </c>
      <c r="L285" s="316" t="e">
        <f t="shared" si="382"/>
        <v>#REF!</v>
      </c>
      <c r="M285" s="95" t="e">
        <f>' UPA'!#REF!</f>
        <v>#REF!</v>
      </c>
      <c r="N285" s="303" t="e">
        <f t="shared" si="383"/>
        <v>#REF!</v>
      </c>
      <c r="O285" s="95" t="e">
        <f>' UPA'!#REF!</f>
        <v>#REF!</v>
      </c>
      <c r="P285" s="303" t="e">
        <f t="shared" si="384"/>
        <v>#REF!</v>
      </c>
      <c r="Q285" s="95" t="e">
        <f>' UPA'!#REF!</f>
        <v>#REF!</v>
      </c>
      <c r="R285" s="303" t="e">
        <f t="shared" si="385"/>
        <v>#REF!</v>
      </c>
      <c r="S285" s="239" t="e">
        <f t="shared" si="386"/>
        <v>#REF!</v>
      </c>
      <c r="T285" s="316" t="e">
        <f t="shared" si="387"/>
        <v>#REF!</v>
      </c>
    </row>
    <row r="286" spans="1:20" x14ac:dyDescent="0.25">
      <c r="A286" s="77" t="s">
        <v>177</v>
      </c>
      <c r="B286" s="262">
        <v>12</v>
      </c>
      <c r="C286" s="73">
        <f>' UPA'!B12</f>
        <v>28</v>
      </c>
      <c r="D286" s="283">
        <f t="shared" si="377"/>
        <v>336</v>
      </c>
      <c r="E286" s="95">
        <f>' UPA'!C12</f>
        <v>0</v>
      </c>
      <c r="F286" s="303">
        <f t="shared" si="378"/>
        <v>-336</v>
      </c>
      <c r="G286" s="95" t="e">
        <f>' UPA'!#REF!</f>
        <v>#REF!</v>
      </c>
      <c r="H286" s="303" t="e">
        <f t="shared" si="379"/>
        <v>#REF!</v>
      </c>
      <c r="I286" s="95" t="e">
        <f>' UPA'!#REF!</f>
        <v>#REF!</v>
      </c>
      <c r="J286" s="303" t="e">
        <f t="shared" si="380"/>
        <v>#REF!</v>
      </c>
      <c r="K286" s="239" t="e">
        <f t="shared" si="381"/>
        <v>#REF!</v>
      </c>
      <c r="L286" s="316" t="e">
        <f t="shared" si="382"/>
        <v>#REF!</v>
      </c>
      <c r="M286" s="95" t="e">
        <f>' UPA'!#REF!</f>
        <v>#REF!</v>
      </c>
      <c r="N286" s="303" t="e">
        <f t="shared" si="383"/>
        <v>#REF!</v>
      </c>
      <c r="O286" s="95" t="e">
        <f>' UPA'!#REF!</f>
        <v>#REF!</v>
      </c>
      <c r="P286" s="303" t="e">
        <f t="shared" si="384"/>
        <v>#REF!</v>
      </c>
      <c r="Q286" s="95" t="e">
        <f>' UPA'!#REF!</f>
        <v>#REF!</v>
      </c>
      <c r="R286" s="303" t="e">
        <f t="shared" si="385"/>
        <v>#REF!</v>
      </c>
      <c r="S286" s="239" t="e">
        <f t="shared" si="386"/>
        <v>#REF!</v>
      </c>
      <c r="T286" s="316" t="e">
        <f t="shared" si="387"/>
        <v>#REF!</v>
      </c>
    </row>
    <row r="287" spans="1:20" ht="15.75" thickBot="1" x14ac:dyDescent="0.3">
      <c r="A287" s="96" t="s">
        <v>178</v>
      </c>
      <c r="B287" s="263">
        <v>30</v>
      </c>
      <c r="C287" s="80">
        <f>' UPA'!B13</f>
        <v>1</v>
      </c>
      <c r="D287" s="285">
        <f t="shared" si="377"/>
        <v>30</v>
      </c>
      <c r="E287" s="484">
        <f>' UPA'!C13</f>
        <v>0</v>
      </c>
      <c r="F287" s="304">
        <f t="shared" si="378"/>
        <v>-30</v>
      </c>
      <c r="G287" s="484" t="e">
        <f>' UPA'!#REF!</f>
        <v>#REF!</v>
      </c>
      <c r="H287" s="304" t="e">
        <f t="shared" si="379"/>
        <v>#REF!</v>
      </c>
      <c r="I287" s="484" t="e">
        <f>' UPA'!#REF!</f>
        <v>#REF!</v>
      </c>
      <c r="J287" s="304" t="e">
        <f t="shared" si="380"/>
        <v>#REF!</v>
      </c>
      <c r="K287" s="240" t="e">
        <f t="shared" si="381"/>
        <v>#REF!</v>
      </c>
      <c r="L287" s="317" t="e">
        <f t="shared" si="382"/>
        <v>#REF!</v>
      </c>
      <c r="M287" s="484" t="e">
        <f>' UPA'!#REF!</f>
        <v>#REF!</v>
      </c>
      <c r="N287" s="304" t="e">
        <f t="shared" si="383"/>
        <v>#REF!</v>
      </c>
      <c r="O287" s="484" t="e">
        <f>' UPA'!#REF!</f>
        <v>#REF!</v>
      </c>
      <c r="P287" s="304" t="e">
        <f t="shared" si="384"/>
        <v>#REF!</v>
      </c>
      <c r="Q287" s="484" t="e">
        <f>' UPA'!#REF!</f>
        <v>#REF!</v>
      </c>
      <c r="R287" s="304" t="e">
        <f t="shared" si="385"/>
        <v>#REF!</v>
      </c>
      <c r="S287" s="240" t="e">
        <f t="shared" si="386"/>
        <v>#REF!</v>
      </c>
      <c r="T287" s="317" t="e">
        <f t="shared" si="387"/>
        <v>#REF!</v>
      </c>
    </row>
    <row r="288" spans="1:20" ht="15.75" thickBot="1" x14ac:dyDescent="0.3">
      <c r="A288" s="5" t="s">
        <v>7</v>
      </c>
      <c r="B288" s="279">
        <f>SUM(B283:B287)</f>
        <v>96</v>
      </c>
      <c r="C288" s="6">
        <f>SUM(C283:C287)</f>
        <v>84</v>
      </c>
      <c r="D288" s="286">
        <f t="shared" ref="D288:T288" si="388">SUM(D283:D287)</f>
        <v>1044</v>
      </c>
      <c r="E288" s="485">
        <f t="shared" si="388"/>
        <v>0</v>
      </c>
      <c r="F288" s="305">
        <f t="shared" si="388"/>
        <v>-1044</v>
      </c>
      <c r="G288" s="485" t="e">
        <f t="shared" si="388"/>
        <v>#REF!</v>
      </c>
      <c r="H288" s="305" t="e">
        <f t="shared" si="388"/>
        <v>#REF!</v>
      </c>
      <c r="I288" s="485" t="e">
        <f t="shared" si="388"/>
        <v>#REF!</v>
      </c>
      <c r="J288" s="305" t="e">
        <f t="shared" si="388"/>
        <v>#REF!</v>
      </c>
      <c r="K288" s="71" t="e">
        <f t="shared" ref="K288:L288" si="389">SUM(K283:K287)</f>
        <v>#REF!</v>
      </c>
      <c r="L288" s="318" t="e">
        <f t="shared" si="389"/>
        <v>#REF!</v>
      </c>
      <c r="M288" s="485" t="e">
        <f t="shared" si="388"/>
        <v>#REF!</v>
      </c>
      <c r="N288" s="305" t="e">
        <f t="shared" si="388"/>
        <v>#REF!</v>
      </c>
      <c r="O288" s="485" t="e">
        <f t="shared" si="388"/>
        <v>#REF!</v>
      </c>
      <c r="P288" s="305" t="e">
        <f t="shared" si="388"/>
        <v>#REF!</v>
      </c>
      <c r="Q288" s="485" t="e">
        <f t="shared" si="388"/>
        <v>#REF!</v>
      </c>
      <c r="R288" s="305" t="e">
        <f t="shared" si="388"/>
        <v>#REF!</v>
      </c>
      <c r="S288" s="71" t="e">
        <f t="shared" si="388"/>
        <v>#REF!</v>
      </c>
      <c r="T288" s="318" t="e">
        <f t="shared" si="388"/>
        <v>#REF!</v>
      </c>
    </row>
    <row r="290" spans="1:20" ht="15.75" x14ac:dyDescent="0.25">
      <c r="A290" s="1000" t="s">
        <v>299</v>
      </c>
      <c r="B290" s="1001"/>
      <c r="C290" s="1001"/>
      <c r="D290" s="1001"/>
      <c r="E290" s="1001"/>
      <c r="F290" s="1001"/>
      <c r="G290" s="1001"/>
      <c r="H290" s="1001"/>
      <c r="I290" s="1001"/>
      <c r="J290" s="1001"/>
      <c r="K290" s="1001"/>
      <c r="L290" s="1001"/>
      <c r="M290" s="1001"/>
      <c r="N290" s="1001"/>
      <c r="O290" s="1001"/>
      <c r="P290" s="1001"/>
      <c r="Q290" s="1001"/>
      <c r="R290" s="1001"/>
      <c r="S290" s="1001"/>
      <c r="T290" s="1001"/>
    </row>
    <row r="291" spans="1:20" ht="36.75" thickBot="1" x14ac:dyDescent="0.3">
      <c r="A291" s="74" t="s">
        <v>14</v>
      </c>
      <c r="B291" s="260" t="str">
        <f t="shared" ref="B291:T291" si="390">B5</f>
        <v>Carga Horária</v>
      </c>
      <c r="C291" s="90" t="str">
        <f t="shared" si="390"/>
        <v>Equipe Mínima TA</v>
      </c>
      <c r="D291" s="288" t="str">
        <f t="shared" si="390"/>
        <v>Total Horas</v>
      </c>
      <c r="E291" s="502" t="str">
        <f t="shared" si="390"/>
        <v>MAR</v>
      </c>
      <c r="F291" s="330" t="str">
        <f t="shared" si="390"/>
        <v>Saldo Mar</v>
      </c>
      <c r="G291" s="502" t="str">
        <f t="shared" si="390"/>
        <v>ABR</v>
      </c>
      <c r="H291" s="330" t="str">
        <f t="shared" si="390"/>
        <v>Saldo Abr</v>
      </c>
      <c r="I291" s="502" t="str">
        <f t="shared" si="390"/>
        <v>MAI</v>
      </c>
      <c r="J291" s="330" t="str">
        <f t="shared" si="390"/>
        <v>Saldo Mai</v>
      </c>
      <c r="K291" s="237" t="str">
        <f t="shared" ref="K291:L291" si="391">K5</f>
        <v>3º Trimestre</v>
      </c>
      <c r="L291" s="328" t="str">
        <f t="shared" si="391"/>
        <v>Saldo Trim</v>
      </c>
      <c r="M291" s="502" t="str">
        <f t="shared" si="390"/>
        <v>JUN</v>
      </c>
      <c r="N291" s="330" t="str">
        <f t="shared" si="390"/>
        <v>Saldo Jun</v>
      </c>
      <c r="O291" s="482" t="str">
        <f t="shared" si="390"/>
        <v>JUL</v>
      </c>
      <c r="P291" s="330" t="str">
        <f t="shared" si="390"/>
        <v>Saldo Jul</v>
      </c>
      <c r="Q291" s="482" t="str">
        <f t="shared" si="390"/>
        <v>AGO</v>
      </c>
      <c r="R291" s="330" t="str">
        <f t="shared" si="390"/>
        <v>Saldo Ago</v>
      </c>
      <c r="S291" s="237" t="str">
        <f t="shared" si="390"/>
        <v>4º Trimestre</v>
      </c>
      <c r="T291" s="328" t="str">
        <f t="shared" si="390"/>
        <v>Saldo Trim</v>
      </c>
    </row>
    <row r="292" spans="1:20" ht="15.75" thickTop="1" x14ac:dyDescent="0.25">
      <c r="A292" s="8" t="s">
        <v>182</v>
      </c>
      <c r="B292" s="261">
        <v>12</v>
      </c>
      <c r="C292" s="9">
        <f>'AMA JD BRASIL'!B15</f>
        <v>20</v>
      </c>
      <c r="D292" s="282">
        <f t="shared" ref="D292:D293" si="392">C292*B292</f>
        <v>240</v>
      </c>
      <c r="E292" s="483">
        <f>'AMA JD BRASIL'!C15</f>
        <v>17</v>
      </c>
      <c r="F292" s="302">
        <f t="shared" ref="F292:F293" si="393">(E292*$B292)-$D292</f>
        <v>-36</v>
      </c>
      <c r="G292" s="483">
        <f>'AMA JD BRASIL'!E15</f>
        <v>0</v>
      </c>
      <c r="H292" s="302">
        <f t="shared" ref="H292:H293" si="394">(G292*$B292)-$D292</f>
        <v>-240</v>
      </c>
      <c r="I292" s="483">
        <f>'AMA JD BRASIL'!G15</f>
        <v>0</v>
      </c>
      <c r="J292" s="302">
        <f t="shared" ref="J292:J293" si="395">(I292*$B292)-$D292</f>
        <v>-240</v>
      </c>
      <c r="K292" s="227">
        <f>SUM(E292,G292,I292)</f>
        <v>17</v>
      </c>
      <c r="L292" s="315">
        <f t="shared" ref="L292:L293" si="396">(K292*$B292)-$D292*3</f>
        <v>-516</v>
      </c>
      <c r="M292" s="483">
        <f>'AMA JD BRASIL'!K15</f>
        <v>0</v>
      </c>
      <c r="N292" s="302">
        <f t="shared" ref="N292:N293" si="397">(M292*$B292)-$D292</f>
        <v>-240</v>
      </c>
      <c r="O292" s="483">
        <f>'AMA JD BRASIL'!M15</f>
        <v>0</v>
      </c>
      <c r="P292" s="302">
        <f t="shared" ref="P292:P293" si="398">(O292*$B292)-$D292</f>
        <v>-240</v>
      </c>
      <c r="Q292" s="483">
        <f>'AMA JD BRASIL'!O15</f>
        <v>0</v>
      </c>
      <c r="R292" s="302">
        <f t="shared" ref="R292:R293" si="399">(Q292*$B292)-$D292</f>
        <v>-240</v>
      </c>
      <c r="S292" s="227">
        <f>SUM(M292,O292,Q292)</f>
        <v>0</v>
      </c>
      <c r="T292" s="315">
        <f t="shared" ref="T292:T293" si="400">(S292*$B292)-$D292*3</f>
        <v>-720</v>
      </c>
    </row>
    <row r="293" spans="1:20" ht="15.75" thickBot="1" x14ac:dyDescent="0.3">
      <c r="A293" s="96" t="s">
        <v>177</v>
      </c>
      <c r="B293" s="263">
        <v>12</v>
      </c>
      <c r="C293" s="80">
        <f>'AMA JD BRASIL'!B16</f>
        <v>12</v>
      </c>
      <c r="D293" s="285">
        <f t="shared" si="392"/>
        <v>144</v>
      </c>
      <c r="E293" s="484">
        <f>'AMA JD BRASIL'!C16</f>
        <v>4</v>
      </c>
      <c r="F293" s="304">
        <f t="shared" si="393"/>
        <v>-96</v>
      </c>
      <c r="G293" s="484">
        <f>'AMA JD BRASIL'!E16</f>
        <v>0</v>
      </c>
      <c r="H293" s="304">
        <f t="shared" si="394"/>
        <v>-144</v>
      </c>
      <c r="I293" s="484">
        <f>'AMA JD BRASIL'!G16</f>
        <v>0</v>
      </c>
      <c r="J293" s="304">
        <f t="shared" si="395"/>
        <v>-144</v>
      </c>
      <c r="K293" s="240">
        <f>SUM(E293,G293,I293)</f>
        <v>4</v>
      </c>
      <c r="L293" s="317">
        <f t="shared" si="396"/>
        <v>-384</v>
      </c>
      <c r="M293" s="484">
        <f>'AMA JD BRASIL'!K16</f>
        <v>0</v>
      </c>
      <c r="N293" s="304">
        <f t="shared" si="397"/>
        <v>-144</v>
      </c>
      <c r="O293" s="484">
        <f>'AMA JD BRASIL'!M16</f>
        <v>0</v>
      </c>
      <c r="P293" s="304">
        <f t="shared" si="398"/>
        <v>-144</v>
      </c>
      <c r="Q293" s="484">
        <f>'AMA JD BRASIL'!O16</f>
        <v>0</v>
      </c>
      <c r="R293" s="304">
        <f t="shared" si="399"/>
        <v>-144</v>
      </c>
      <c r="S293" s="240">
        <f>SUM(M293,O293,Q293)</f>
        <v>0</v>
      </c>
      <c r="T293" s="317">
        <f t="shared" si="400"/>
        <v>-432</v>
      </c>
    </row>
    <row r="294" spans="1:20" ht="15.75" thickBot="1" x14ac:dyDescent="0.3">
      <c r="A294" s="5" t="s">
        <v>7</v>
      </c>
      <c r="B294" s="279">
        <f>SUM(B292:B293)</f>
        <v>24</v>
      </c>
      <c r="C294" s="6">
        <f t="shared" ref="C294:T294" si="401">SUM(C292:C293)</f>
        <v>32</v>
      </c>
      <c r="D294" s="286">
        <f t="shared" si="401"/>
        <v>384</v>
      </c>
      <c r="E294" s="485">
        <f t="shared" si="401"/>
        <v>21</v>
      </c>
      <c r="F294" s="305">
        <f t="shared" si="401"/>
        <v>-132</v>
      </c>
      <c r="G294" s="485">
        <f t="shared" si="401"/>
        <v>0</v>
      </c>
      <c r="H294" s="305">
        <f t="shared" si="401"/>
        <v>-384</v>
      </c>
      <c r="I294" s="485">
        <f t="shared" si="401"/>
        <v>0</v>
      </c>
      <c r="J294" s="305">
        <f t="shared" si="401"/>
        <v>-384</v>
      </c>
      <c r="K294" s="71">
        <f t="shared" ref="K294:L294" si="402">SUM(K292:K293)</f>
        <v>21</v>
      </c>
      <c r="L294" s="318">
        <f t="shared" si="402"/>
        <v>-900</v>
      </c>
      <c r="M294" s="485">
        <f t="shared" si="401"/>
        <v>0</v>
      </c>
      <c r="N294" s="305">
        <f t="shared" si="401"/>
        <v>-384</v>
      </c>
      <c r="O294" s="485">
        <f t="shared" si="401"/>
        <v>0</v>
      </c>
      <c r="P294" s="305">
        <f t="shared" si="401"/>
        <v>-384</v>
      </c>
      <c r="Q294" s="485">
        <f t="shared" si="401"/>
        <v>0</v>
      </c>
      <c r="R294" s="305">
        <f t="shared" si="401"/>
        <v>-384</v>
      </c>
      <c r="S294" s="71">
        <f t="shared" si="401"/>
        <v>0</v>
      </c>
      <c r="T294" s="318">
        <f t="shared" si="401"/>
        <v>-1152</v>
      </c>
    </row>
    <row r="296" spans="1:20" ht="15.75" x14ac:dyDescent="0.25">
      <c r="A296" s="1000" t="s">
        <v>300</v>
      </c>
      <c r="B296" s="1001"/>
      <c r="C296" s="1001"/>
      <c r="D296" s="1001"/>
      <c r="E296" s="1001"/>
      <c r="F296" s="1001"/>
      <c r="G296" s="1001"/>
      <c r="H296" s="1001"/>
      <c r="I296" s="1001"/>
      <c r="J296" s="1001"/>
      <c r="K296" s="1001"/>
      <c r="L296" s="1001"/>
      <c r="M296" s="1001"/>
      <c r="N296" s="1001"/>
      <c r="O296" s="1001"/>
      <c r="P296" s="1001"/>
      <c r="Q296" s="1001"/>
      <c r="R296" s="1001"/>
      <c r="S296" s="1001"/>
      <c r="T296" s="1001"/>
    </row>
    <row r="297" spans="1:20" ht="36.75" thickBot="1" x14ac:dyDescent="0.3">
      <c r="A297" s="74" t="s">
        <v>14</v>
      </c>
      <c r="B297" s="260" t="str">
        <f t="shared" ref="B297:T297" si="403">B5</f>
        <v>Carga Horária</v>
      </c>
      <c r="C297" s="90" t="str">
        <f t="shared" si="403"/>
        <v>Equipe Mínima TA</v>
      </c>
      <c r="D297" s="288" t="str">
        <f t="shared" si="403"/>
        <v>Total Horas</v>
      </c>
      <c r="E297" s="502" t="str">
        <f t="shared" si="403"/>
        <v>MAR</v>
      </c>
      <c r="F297" s="330" t="str">
        <f t="shared" si="403"/>
        <v>Saldo Mar</v>
      </c>
      <c r="G297" s="502" t="str">
        <f t="shared" si="403"/>
        <v>ABR</v>
      </c>
      <c r="H297" s="330" t="str">
        <f t="shared" si="403"/>
        <v>Saldo Abr</v>
      </c>
      <c r="I297" s="502" t="str">
        <f t="shared" si="403"/>
        <v>MAI</v>
      </c>
      <c r="J297" s="330" t="str">
        <f t="shared" si="403"/>
        <v>Saldo Mai</v>
      </c>
      <c r="K297" s="237" t="str">
        <f t="shared" ref="K297:L297" si="404">K5</f>
        <v>3º Trimestre</v>
      </c>
      <c r="L297" s="328" t="str">
        <f t="shared" si="404"/>
        <v>Saldo Trim</v>
      </c>
      <c r="M297" s="502" t="str">
        <f t="shared" si="403"/>
        <v>JUN</v>
      </c>
      <c r="N297" s="330" t="str">
        <f t="shared" si="403"/>
        <v>Saldo Jun</v>
      </c>
      <c r="O297" s="482" t="str">
        <f t="shared" si="403"/>
        <v>JUL</v>
      </c>
      <c r="P297" s="330" t="str">
        <f t="shared" si="403"/>
        <v>Saldo Jul</v>
      </c>
      <c r="Q297" s="482" t="str">
        <f t="shared" si="403"/>
        <v>AGO</v>
      </c>
      <c r="R297" s="330" t="str">
        <f t="shared" si="403"/>
        <v>Saldo Ago</v>
      </c>
      <c r="S297" s="237" t="str">
        <f t="shared" si="403"/>
        <v>4º Trimestre</v>
      </c>
      <c r="T297" s="328" t="str">
        <f t="shared" si="403"/>
        <v>Saldo Trim</v>
      </c>
    </row>
    <row r="298" spans="1:20" ht="15.75" thickTop="1" x14ac:dyDescent="0.25">
      <c r="A298" s="8" t="s">
        <v>182</v>
      </c>
      <c r="B298" s="261">
        <v>12</v>
      </c>
      <c r="C298" s="9">
        <f>'AMA VL QUILHERME'!B7</f>
        <v>18</v>
      </c>
      <c r="D298" s="282">
        <f t="shared" ref="D298:D299" si="405">C298*B298</f>
        <v>216</v>
      </c>
      <c r="E298" s="483">
        <f>'AMA VL QUILHERME'!C7</f>
        <v>13</v>
      </c>
      <c r="F298" s="302">
        <f t="shared" ref="F298:F299" si="406">(E298*$B298)-$D298</f>
        <v>-60</v>
      </c>
      <c r="G298" s="483">
        <f>'AMA VL QUILHERME'!E7</f>
        <v>0</v>
      </c>
      <c r="H298" s="302">
        <f t="shared" ref="H298:H299" si="407">(G298*$B298)-$D298</f>
        <v>-216</v>
      </c>
      <c r="I298" s="483">
        <f>'AMA VL QUILHERME'!G7</f>
        <v>0</v>
      </c>
      <c r="J298" s="302">
        <f t="shared" ref="J298:J299" si="408">(I298*$B298)-$D298</f>
        <v>-216</v>
      </c>
      <c r="K298" s="227">
        <f>SUM(E298,G298,I298)</f>
        <v>13</v>
      </c>
      <c r="L298" s="315">
        <f t="shared" ref="L298:L299" si="409">(K298*$B298)-$D298*3</f>
        <v>-492</v>
      </c>
      <c r="M298" s="483">
        <f>'AMA VL QUILHERME'!K7</f>
        <v>0</v>
      </c>
      <c r="N298" s="302">
        <f t="shared" ref="N298:N299" si="410">(M298*$B298)-$D298</f>
        <v>-216</v>
      </c>
      <c r="O298" s="483">
        <f>'AMA VL QUILHERME'!M7</f>
        <v>0</v>
      </c>
      <c r="P298" s="302">
        <f t="shared" ref="P298:P299" si="411">(O298*$B298)-$D298</f>
        <v>-216</v>
      </c>
      <c r="Q298" s="483">
        <f>'AMA VL QUILHERME'!O7</f>
        <v>0</v>
      </c>
      <c r="R298" s="302">
        <f t="shared" ref="R298:R299" si="412">(Q298*$B298)-$D298</f>
        <v>-216</v>
      </c>
      <c r="S298" s="227">
        <f>SUM(M298,O298,Q298)</f>
        <v>0</v>
      </c>
      <c r="T298" s="315">
        <f t="shared" ref="T298:T299" si="413">(S298*$B298)-$D298*3</f>
        <v>-648</v>
      </c>
    </row>
    <row r="299" spans="1:20" ht="15.75" thickBot="1" x14ac:dyDescent="0.3">
      <c r="A299" s="96" t="s">
        <v>177</v>
      </c>
      <c r="B299" s="263">
        <v>12</v>
      </c>
      <c r="C299" s="80">
        <f>'AMA VL QUILHERME'!B8</f>
        <v>12</v>
      </c>
      <c r="D299" s="285">
        <f t="shared" si="405"/>
        <v>144</v>
      </c>
      <c r="E299" s="484">
        <f>'AMA VL QUILHERME'!C8</f>
        <v>6</v>
      </c>
      <c r="F299" s="304">
        <f t="shared" si="406"/>
        <v>-72</v>
      </c>
      <c r="G299" s="484">
        <f>'AMA VL QUILHERME'!E8</f>
        <v>0</v>
      </c>
      <c r="H299" s="304">
        <f t="shared" si="407"/>
        <v>-144</v>
      </c>
      <c r="I299" s="484">
        <f>'AMA VL QUILHERME'!G8</f>
        <v>0</v>
      </c>
      <c r="J299" s="304">
        <f t="shared" si="408"/>
        <v>-144</v>
      </c>
      <c r="K299" s="240">
        <f>SUM(E299,G299,I299)</f>
        <v>6</v>
      </c>
      <c r="L299" s="317">
        <f t="shared" si="409"/>
        <v>-360</v>
      </c>
      <c r="M299" s="484">
        <f>'AMA VL QUILHERME'!K8</f>
        <v>0</v>
      </c>
      <c r="N299" s="304">
        <f t="shared" si="410"/>
        <v>-144</v>
      </c>
      <c r="O299" s="484">
        <f>'AMA VL QUILHERME'!M8</f>
        <v>0</v>
      </c>
      <c r="P299" s="304">
        <f t="shared" si="411"/>
        <v>-144</v>
      </c>
      <c r="Q299" s="484">
        <f>'AMA VL QUILHERME'!O8</f>
        <v>0</v>
      </c>
      <c r="R299" s="304">
        <f t="shared" si="412"/>
        <v>-144</v>
      </c>
      <c r="S299" s="240">
        <f>SUM(M299,O299,Q299)</f>
        <v>0</v>
      </c>
      <c r="T299" s="317">
        <f t="shared" si="413"/>
        <v>-432</v>
      </c>
    </row>
    <row r="300" spans="1:20" ht="15.75" thickBot="1" x14ac:dyDescent="0.3">
      <c r="A300" s="5" t="s">
        <v>7</v>
      </c>
      <c r="B300" s="279">
        <f>SUM(B298:B299)</f>
        <v>24</v>
      </c>
      <c r="C300" s="6">
        <f>SUM(C298:C299)</f>
        <v>30</v>
      </c>
      <c r="D300" s="286">
        <f t="shared" ref="D300:T300" si="414">SUM(D298:D299)</f>
        <v>360</v>
      </c>
      <c r="E300" s="485">
        <f t="shared" si="414"/>
        <v>19</v>
      </c>
      <c r="F300" s="305">
        <f t="shared" si="414"/>
        <v>-132</v>
      </c>
      <c r="G300" s="485">
        <f t="shared" si="414"/>
        <v>0</v>
      </c>
      <c r="H300" s="305">
        <f t="shared" si="414"/>
        <v>-360</v>
      </c>
      <c r="I300" s="485">
        <f t="shared" si="414"/>
        <v>0</v>
      </c>
      <c r="J300" s="305">
        <f t="shared" si="414"/>
        <v>-360</v>
      </c>
      <c r="K300" s="71">
        <f t="shared" ref="K300:L300" si="415">SUM(K298:K299)</f>
        <v>19</v>
      </c>
      <c r="L300" s="318">
        <f t="shared" si="415"/>
        <v>-852</v>
      </c>
      <c r="M300" s="485">
        <f t="shared" si="414"/>
        <v>0</v>
      </c>
      <c r="N300" s="305">
        <f t="shared" si="414"/>
        <v>-360</v>
      </c>
      <c r="O300" s="485">
        <f t="shared" si="414"/>
        <v>0</v>
      </c>
      <c r="P300" s="305">
        <f t="shared" si="414"/>
        <v>-360</v>
      </c>
      <c r="Q300" s="485">
        <f t="shared" si="414"/>
        <v>0</v>
      </c>
      <c r="R300" s="305">
        <f t="shared" si="414"/>
        <v>-360</v>
      </c>
      <c r="S300" s="71">
        <f t="shared" si="414"/>
        <v>0</v>
      </c>
      <c r="T300" s="318">
        <f t="shared" si="414"/>
        <v>-1080</v>
      </c>
    </row>
    <row r="302" spans="1:20" ht="15.75" x14ac:dyDescent="0.25">
      <c r="A302" s="1000" t="s">
        <v>301</v>
      </c>
      <c r="B302" s="1001"/>
      <c r="C302" s="1001"/>
      <c r="D302" s="1001"/>
      <c r="E302" s="1001"/>
      <c r="F302" s="1001"/>
      <c r="G302" s="1001"/>
      <c r="H302" s="1001"/>
      <c r="I302" s="1001"/>
      <c r="J302" s="1001"/>
      <c r="K302" s="1001"/>
      <c r="L302" s="1001"/>
      <c r="M302" s="1001"/>
      <c r="N302" s="1001"/>
      <c r="O302" s="1001"/>
      <c r="P302" s="1001"/>
      <c r="Q302" s="1001"/>
      <c r="R302" s="1001"/>
      <c r="S302" s="1001"/>
      <c r="T302" s="1001"/>
    </row>
    <row r="303" spans="1:20" ht="36.75" thickBot="1" x14ac:dyDescent="0.3">
      <c r="A303" s="74" t="s">
        <v>14</v>
      </c>
      <c r="B303" s="260" t="str">
        <f t="shared" ref="B303:T303" si="416">B5</f>
        <v>Carga Horária</v>
      </c>
      <c r="C303" s="90" t="str">
        <f t="shared" si="416"/>
        <v>Equipe Mínima TA</v>
      </c>
      <c r="D303" s="288" t="str">
        <f t="shared" si="416"/>
        <v>Total Horas</v>
      </c>
      <c r="E303" s="502" t="str">
        <f t="shared" si="416"/>
        <v>MAR</v>
      </c>
      <c r="F303" s="330" t="str">
        <f t="shared" si="416"/>
        <v>Saldo Mar</v>
      </c>
      <c r="G303" s="502" t="str">
        <f t="shared" si="416"/>
        <v>ABR</v>
      </c>
      <c r="H303" s="330" t="str">
        <f t="shared" si="416"/>
        <v>Saldo Abr</v>
      </c>
      <c r="I303" s="502" t="str">
        <f t="shared" si="416"/>
        <v>MAI</v>
      </c>
      <c r="J303" s="330" t="str">
        <f t="shared" si="416"/>
        <v>Saldo Mai</v>
      </c>
      <c r="K303" s="237" t="str">
        <f t="shared" ref="K303:L303" si="417">K5</f>
        <v>3º Trimestre</v>
      </c>
      <c r="L303" s="328" t="str">
        <f t="shared" si="417"/>
        <v>Saldo Trim</v>
      </c>
      <c r="M303" s="502" t="str">
        <f t="shared" si="416"/>
        <v>JUN</v>
      </c>
      <c r="N303" s="330" t="str">
        <f t="shared" si="416"/>
        <v>Saldo Jun</v>
      </c>
      <c r="O303" s="482" t="str">
        <f t="shared" si="416"/>
        <v>JUL</v>
      </c>
      <c r="P303" s="330" t="str">
        <f t="shared" si="416"/>
        <v>Saldo Jul</v>
      </c>
      <c r="Q303" s="482" t="str">
        <f t="shared" si="416"/>
        <v>AGO</v>
      </c>
      <c r="R303" s="330" t="str">
        <f t="shared" si="416"/>
        <v>Saldo Ago</v>
      </c>
      <c r="S303" s="237" t="str">
        <f t="shared" si="416"/>
        <v>4º Trimestre</v>
      </c>
      <c r="T303" s="328" t="str">
        <f t="shared" si="416"/>
        <v>Saldo Trim</v>
      </c>
    </row>
    <row r="304" spans="1:20" ht="15.75" thickTop="1" x14ac:dyDescent="0.25">
      <c r="A304" s="8" t="s">
        <v>182</v>
      </c>
      <c r="B304" s="261">
        <v>12</v>
      </c>
      <c r="C304" s="9">
        <f>'AMA VL MEDEIROS'!B7</f>
        <v>18</v>
      </c>
      <c r="D304" s="282">
        <f>C304*B304</f>
        <v>216</v>
      </c>
      <c r="E304" s="483">
        <f>'AMA VL MEDEIROS'!C7</f>
        <v>16</v>
      </c>
      <c r="F304" s="302">
        <f t="shared" ref="F304:F305" si="418">(E304*$B304)-$D304</f>
        <v>-24</v>
      </c>
      <c r="G304" s="483">
        <f>'AMA VL MEDEIROS'!E7</f>
        <v>0</v>
      </c>
      <c r="H304" s="302">
        <f t="shared" ref="H304:H305" si="419">(G304*$B304)-$D304</f>
        <v>-216</v>
      </c>
      <c r="I304" s="483">
        <f>'AMA VL MEDEIROS'!G7</f>
        <v>0</v>
      </c>
      <c r="J304" s="302">
        <f t="shared" ref="J304:J305" si="420">(I304*$B304)-$D304</f>
        <v>-216</v>
      </c>
      <c r="K304" s="227">
        <f>SUM(E304,G304,I304)</f>
        <v>16</v>
      </c>
      <c r="L304" s="315">
        <f t="shared" ref="L304:L305" si="421">(K304*$B304)-$D304*3</f>
        <v>-456</v>
      </c>
      <c r="M304" s="483">
        <f>'AMA VL MEDEIROS'!K7</f>
        <v>0</v>
      </c>
      <c r="N304" s="302">
        <f t="shared" ref="N304:N305" si="422">(M304*$B304)-$D304</f>
        <v>-216</v>
      </c>
      <c r="O304" s="483">
        <f>'AMA VL MEDEIROS'!M7</f>
        <v>0</v>
      </c>
      <c r="P304" s="302">
        <f t="shared" ref="P304:P305" si="423">(O304*$B304)-$D304</f>
        <v>-216</v>
      </c>
      <c r="Q304" s="483">
        <f>'AMA VL MEDEIROS'!O7</f>
        <v>0</v>
      </c>
      <c r="R304" s="302">
        <f t="shared" ref="R304:R305" si="424">(Q304*$B304)-$D304</f>
        <v>-216</v>
      </c>
      <c r="S304" s="227">
        <f>SUM(M304,O304,Q304)</f>
        <v>0</v>
      </c>
      <c r="T304" s="315">
        <f t="shared" ref="T304:T305" si="425">(S304*$B304)-$D304*3</f>
        <v>-648</v>
      </c>
    </row>
    <row r="305" spans="1:20" ht="15.75" thickBot="1" x14ac:dyDescent="0.3">
      <c r="A305" s="96" t="s">
        <v>177</v>
      </c>
      <c r="B305" s="263">
        <v>12</v>
      </c>
      <c r="C305" s="80">
        <f>'AMA VL MEDEIROS'!B8</f>
        <v>12</v>
      </c>
      <c r="D305" s="285">
        <f>C305*B305</f>
        <v>144</v>
      </c>
      <c r="E305" s="484">
        <f>'AMA VL MEDEIROS'!C8</f>
        <v>9</v>
      </c>
      <c r="F305" s="304">
        <f t="shared" si="418"/>
        <v>-36</v>
      </c>
      <c r="G305" s="484">
        <f>'AMA VL MEDEIROS'!E8</f>
        <v>0</v>
      </c>
      <c r="H305" s="304">
        <f t="shared" si="419"/>
        <v>-144</v>
      </c>
      <c r="I305" s="484">
        <f>'AMA VL MEDEIROS'!G8</f>
        <v>0</v>
      </c>
      <c r="J305" s="304">
        <f t="shared" si="420"/>
        <v>-144</v>
      </c>
      <c r="K305" s="240">
        <f>SUM(E305,G305,I305)</f>
        <v>9</v>
      </c>
      <c r="L305" s="317">
        <f t="shared" si="421"/>
        <v>-324</v>
      </c>
      <c r="M305" s="484">
        <f>'AMA VL MEDEIROS'!K8</f>
        <v>0</v>
      </c>
      <c r="N305" s="304">
        <f t="shared" si="422"/>
        <v>-144</v>
      </c>
      <c r="O305" s="484">
        <f>'AMA VL MEDEIROS'!M8</f>
        <v>0</v>
      </c>
      <c r="P305" s="304">
        <f t="shared" si="423"/>
        <v>-144</v>
      </c>
      <c r="Q305" s="484">
        <f>'AMA VL MEDEIROS'!O8</f>
        <v>0</v>
      </c>
      <c r="R305" s="304">
        <f t="shared" si="424"/>
        <v>-144</v>
      </c>
      <c r="S305" s="240">
        <f>SUM(M305,O305,Q305)</f>
        <v>0</v>
      </c>
      <c r="T305" s="317">
        <f t="shared" si="425"/>
        <v>-432</v>
      </c>
    </row>
    <row r="306" spans="1:20" ht="15.75" thickBot="1" x14ac:dyDescent="0.3">
      <c r="A306" s="5" t="s">
        <v>7</v>
      </c>
      <c r="B306" s="279">
        <f>SUM(B304:B305)</f>
        <v>24</v>
      </c>
      <c r="C306" s="6">
        <f>SUM(C304:C305)</f>
        <v>30</v>
      </c>
      <c r="D306" s="286">
        <f t="shared" ref="D306:T306" si="426">SUM(D304:D305)</f>
        <v>360</v>
      </c>
      <c r="E306" s="485">
        <f t="shared" si="426"/>
        <v>25</v>
      </c>
      <c r="F306" s="305">
        <f t="shared" si="426"/>
        <v>-60</v>
      </c>
      <c r="G306" s="485">
        <f t="shared" si="426"/>
        <v>0</v>
      </c>
      <c r="H306" s="305">
        <f t="shared" si="426"/>
        <v>-360</v>
      </c>
      <c r="I306" s="485">
        <f t="shared" si="426"/>
        <v>0</v>
      </c>
      <c r="J306" s="305">
        <f t="shared" si="426"/>
        <v>-360</v>
      </c>
      <c r="K306" s="71">
        <f t="shared" ref="K306:L306" si="427">SUM(K304:K305)</f>
        <v>25</v>
      </c>
      <c r="L306" s="318">
        <f t="shared" si="427"/>
        <v>-780</v>
      </c>
      <c r="M306" s="485">
        <f t="shared" si="426"/>
        <v>0</v>
      </c>
      <c r="N306" s="305">
        <f t="shared" si="426"/>
        <v>-360</v>
      </c>
      <c r="O306" s="485">
        <f t="shared" si="426"/>
        <v>0</v>
      </c>
      <c r="P306" s="305">
        <f t="shared" si="426"/>
        <v>-360</v>
      </c>
      <c r="Q306" s="485">
        <f t="shared" si="426"/>
        <v>0</v>
      </c>
      <c r="R306" s="305">
        <f t="shared" si="426"/>
        <v>-360</v>
      </c>
      <c r="S306" s="71">
        <f t="shared" si="426"/>
        <v>0</v>
      </c>
      <c r="T306" s="318">
        <f t="shared" si="426"/>
        <v>-1080</v>
      </c>
    </row>
  </sheetData>
  <sheetProtection sheet="1" objects="1" scenarios="1"/>
  <mergeCells count="27">
    <mergeCell ref="A48:T48"/>
    <mergeCell ref="A1:O1"/>
    <mergeCell ref="A2:O2"/>
    <mergeCell ref="A4:T4"/>
    <mergeCell ref="A21:T21"/>
    <mergeCell ref="A37:T37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81" customWidth="1"/>
    <col min="3" max="3" width="8.28515625" style="140" customWidth="1"/>
    <col min="4" max="4" width="7.85546875" style="140" customWidth="1"/>
    <col min="5" max="5" width="8.42578125" style="384" customWidth="1"/>
    <col min="6" max="6" width="7.42578125" style="301" customWidth="1"/>
    <col min="7" max="7" width="8.42578125" style="384" customWidth="1"/>
    <col min="8" max="8" width="7.42578125" style="301" customWidth="1"/>
    <col min="9" max="9" width="8.42578125" style="384" customWidth="1"/>
    <col min="10" max="10" width="7.42578125" style="301" customWidth="1"/>
    <col min="11" max="11" width="8.85546875" style="140"/>
    <col min="12" max="12" width="8.140625" style="314" customWidth="1"/>
    <col min="13" max="13" width="8.42578125" style="384" customWidth="1"/>
    <col min="14" max="14" width="7.42578125" style="301" customWidth="1"/>
    <col min="15" max="15" width="8.42578125" style="384" customWidth="1"/>
    <col min="16" max="16" width="7.42578125" style="301" customWidth="1"/>
    <col min="17" max="17" width="8.42578125" style="384" customWidth="1"/>
    <col min="18" max="18" width="7.42578125" style="301" customWidth="1"/>
    <col min="19" max="19" width="8.7109375" style="140" customWidth="1"/>
    <col min="20" max="20" width="8.28515625" style="314" customWidth="1"/>
  </cols>
  <sheetData>
    <row r="1" spans="1:20" ht="18" x14ac:dyDescent="0.35">
      <c r="A1" s="973" t="s">
        <v>392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313"/>
      <c r="Q1" s="405"/>
    </row>
    <row r="2" spans="1:20" ht="18" x14ac:dyDescent="0.35">
      <c r="A2" s="973" t="s">
        <v>184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313"/>
      <c r="Q2" s="405"/>
    </row>
    <row r="3" spans="1:20" x14ac:dyDescent="0.25">
      <c r="A3" s="89"/>
      <c r="B3" s="278"/>
    </row>
    <row r="4" spans="1:20" ht="18.75" x14ac:dyDescent="0.3">
      <c r="A4" s="1056" t="s">
        <v>251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85" t="str">
        <f>'Eq Minima Unds Horas'!E5</f>
        <v>MAR</v>
      </c>
      <c r="F5" s="330" t="str">
        <f>'Eq Minima Unds Horas'!F5</f>
        <v>Saldo Mar</v>
      </c>
      <c r="G5" s="385" t="str">
        <f>'Eq Minima Unds Horas'!G5</f>
        <v>ABR</v>
      </c>
      <c r="H5" s="330" t="str">
        <f>'Eq Minima Unds Horas'!H5</f>
        <v>Saldo Abr</v>
      </c>
      <c r="I5" s="385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85" t="str">
        <f>'Eq Minima Unds Horas'!M5</f>
        <v>JUN</v>
      </c>
      <c r="N5" s="330" t="str">
        <f>'Eq Minima Unds Horas'!N5</f>
        <v>Saldo Jun</v>
      </c>
      <c r="O5" s="404" t="str">
        <f>'Eq Minima Unds Horas'!O5</f>
        <v>JUL</v>
      </c>
      <c r="P5" s="330" t="str">
        <f>'Eq Minima Unds Horas'!P5</f>
        <v>Saldo Jul</v>
      </c>
      <c r="Q5" s="404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17</v>
      </c>
      <c r="B6" s="262">
        <v>40</v>
      </c>
      <c r="C6" s="73" t="e">
        <f>SUM(C40,C49)</f>
        <v>#REF!</v>
      </c>
      <c r="D6" s="283" t="e">
        <f>SUM(D40,D49)</f>
        <v>#REF!</v>
      </c>
      <c r="E6" s="386" t="e">
        <f>SUM(E40,E49)</f>
        <v>#REF!</v>
      </c>
      <c r="F6" s="303" t="e">
        <f>(E6*$B6)-$D6</f>
        <v>#REF!</v>
      </c>
      <c r="G6" s="386" t="e">
        <f>SUM(G40,G49)</f>
        <v>#REF!</v>
      </c>
      <c r="H6" s="303" t="e">
        <f t="shared" ref="H6:H35" si="0">(G6*$B6)-$D6</f>
        <v>#REF!</v>
      </c>
      <c r="I6" s="386" t="e">
        <f>SUM(I40,I49)</f>
        <v>#REF!</v>
      </c>
      <c r="J6" s="303" t="e">
        <f t="shared" ref="J6:J35" si="1">(I6*$B6)-$D6</f>
        <v>#REF!</v>
      </c>
      <c r="K6" s="239" t="e">
        <f t="shared" ref="K6:K15" si="2">SUM(E6,G6,I6)</f>
        <v>#REF!</v>
      </c>
      <c r="L6" s="316" t="e">
        <f t="shared" ref="L6:L15" si="3">(K6*$B6)-$D6*3</f>
        <v>#REF!</v>
      </c>
      <c r="M6" s="386" t="e">
        <f>SUM(M40,M49)</f>
        <v>#REF!</v>
      </c>
      <c r="N6" s="303" t="e">
        <f t="shared" ref="N6:N35" si="4">(M6*$B6)-$D6</f>
        <v>#REF!</v>
      </c>
      <c r="O6" s="386" t="e">
        <f>SUM(O40,O49)</f>
        <v>#REF!</v>
      </c>
      <c r="P6" s="303" t="e">
        <f t="shared" ref="P6:P35" si="5">(O6*$B6)-$D6</f>
        <v>#REF!</v>
      </c>
      <c r="Q6" s="386" t="e">
        <f>SUM(Q40,Q49)</f>
        <v>#REF!</v>
      </c>
      <c r="R6" s="303" t="e">
        <f t="shared" ref="R6:R35" si="6">(Q6*$B6)-$D6</f>
        <v>#REF!</v>
      </c>
      <c r="S6" s="239" t="e">
        <f t="shared" ref="S6:S10" si="7">SUM(M6,O6,Q6)</f>
        <v>#REF!</v>
      </c>
      <c r="T6" s="316" t="e">
        <f t="shared" ref="T6:T35" si="8">(S6*$B6)-$D6*3</f>
        <v>#REF!</v>
      </c>
    </row>
    <row r="7" spans="1:20" x14ac:dyDescent="0.25">
      <c r="A7" s="77" t="s">
        <v>253</v>
      </c>
      <c r="B7" s="262">
        <v>20</v>
      </c>
      <c r="C7" s="73" t="e">
        <f>SUM(C41,C50,C62,C70,C79,C87,C95,C102,C107,C114,C121,C128,C150,C157,)</f>
        <v>#REF!</v>
      </c>
      <c r="D7" s="283" t="e">
        <f>SUM(D41,D50,D62,D70,D79,D87,D95,D102,D107,D114,D121,D128,D150,D157,)</f>
        <v>#REF!</v>
      </c>
      <c r="E7" s="386" t="e">
        <f>SUM(E41,E50,E62,E70,E79,E87,E95,E102,E107,E114,E121,E128,E150,E157,)</f>
        <v>#REF!</v>
      </c>
      <c r="F7" s="303" t="e">
        <f t="shared" ref="F7:F35" si="9">(E7*$B7)-$D7</f>
        <v>#REF!</v>
      </c>
      <c r="G7" s="386" t="e">
        <f>SUM(G41,G50,G62,G70,G79,G87,G95,G102,G107,G114,G121,G128,G150,G157,)</f>
        <v>#REF!</v>
      </c>
      <c r="H7" s="303" t="e">
        <f t="shared" si="0"/>
        <v>#REF!</v>
      </c>
      <c r="I7" s="386" t="e">
        <f>SUM(I41,I50,I62,I70,I79,I87,I95,I102,I107,I114,I121,I128,I150,I157,)</f>
        <v>#REF!</v>
      </c>
      <c r="J7" s="303" t="e">
        <f t="shared" si="1"/>
        <v>#REF!</v>
      </c>
      <c r="K7" s="239" t="e">
        <f t="shared" si="2"/>
        <v>#REF!</v>
      </c>
      <c r="L7" s="316" t="e">
        <f t="shared" si="3"/>
        <v>#REF!</v>
      </c>
      <c r="M7" s="386" t="e">
        <f>SUM(M41,M50,M62,M70,M79,M87,M95,M102,M107,M114,M121,M128,M150,M157,)</f>
        <v>#REF!</v>
      </c>
      <c r="N7" s="303" t="e">
        <f t="shared" si="4"/>
        <v>#REF!</v>
      </c>
      <c r="O7" s="386" t="e">
        <f>SUM(O41,O50,O62,O70,O79,O87,O95,O102,O107,O114,O121,O128,O150,O157,)</f>
        <v>#REF!</v>
      </c>
      <c r="P7" s="303" t="e">
        <f t="shared" si="5"/>
        <v>#REF!</v>
      </c>
      <c r="Q7" s="386" t="e">
        <f>SUM(Q41,Q50,Q62,Q70,Q79,Q87,Q95,Q102,Q107,Q114,Q121,Q128,Q150,Q157,)</f>
        <v>#REF!</v>
      </c>
      <c r="R7" s="303" t="e">
        <f t="shared" si="6"/>
        <v>#REF!</v>
      </c>
      <c r="S7" s="239" t="e">
        <f t="shared" si="7"/>
        <v>#REF!</v>
      </c>
      <c r="T7" s="316" t="e">
        <f t="shared" si="8"/>
        <v>#REF!</v>
      </c>
    </row>
    <row r="8" spans="1:20" x14ac:dyDescent="0.25">
      <c r="A8" s="77" t="s">
        <v>43</v>
      </c>
      <c r="B8" s="262">
        <v>20</v>
      </c>
      <c r="C8" s="73" t="e">
        <f>SUM(C42,C51,C63,C71,C80,C88,C96,C108,C115,C122,C129,C151,C158)</f>
        <v>#REF!</v>
      </c>
      <c r="D8" s="283" t="e">
        <f>SUM(D42,D51,D63,D71,D80,D88,D96,D108,D115,D122,D129,D151,D158)</f>
        <v>#REF!</v>
      </c>
      <c r="E8" s="386" t="e">
        <f>SUM(E42,E51,E63,E71,E80,E88,E96,E108,E115,E122,E129,E151,E158)</f>
        <v>#REF!</v>
      </c>
      <c r="F8" s="303" t="e">
        <f t="shared" si="9"/>
        <v>#REF!</v>
      </c>
      <c r="G8" s="386" t="e">
        <f>SUM(G42,G51,G63,G71,G80,G88,G96,G108,G115,G122,G129,G151,G158)</f>
        <v>#REF!</v>
      </c>
      <c r="H8" s="303" t="e">
        <f t="shared" si="0"/>
        <v>#REF!</v>
      </c>
      <c r="I8" s="386" t="e">
        <f>SUM(I42,I51,I63,I71,I80,I88,I96,I108,I115,I122,I129,I151,I158)</f>
        <v>#REF!</v>
      </c>
      <c r="J8" s="303" t="e">
        <f t="shared" si="1"/>
        <v>#REF!</v>
      </c>
      <c r="K8" s="239" t="e">
        <f t="shared" si="2"/>
        <v>#REF!</v>
      </c>
      <c r="L8" s="316" t="e">
        <f t="shared" si="3"/>
        <v>#REF!</v>
      </c>
      <c r="M8" s="386" t="e">
        <f>SUM(M42,M51,M63,M71,M80,M88,M96,M108,M115,M122,M129,M151,M158)</f>
        <v>#REF!</v>
      </c>
      <c r="N8" s="303" t="e">
        <f t="shared" si="4"/>
        <v>#REF!</v>
      </c>
      <c r="O8" s="386" t="e">
        <f>SUM(O42,O51,O63,O71,O80,O88,O96,O108,O115,O122,O129,O151,O158)</f>
        <v>#REF!</v>
      </c>
      <c r="P8" s="303" t="e">
        <f t="shared" si="5"/>
        <v>#REF!</v>
      </c>
      <c r="Q8" s="386" t="e">
        <f>SUM(Q42,Q51,Q63,Q71,Q80,Q88,Q96,Q108,Q115,Q122,Q129,Q151,Q158)</f>
        <v>#REF!</v>
      </c>
      <c r="R8" s="303" t="e">
        <f t="shared" si="6"/>
        <v>#REF!</v>
      </c>
      <c r="S8" s="239" t="e">
        <f t="shared" si="7"/>
        <v>#REF!</v>
      </c>
      <c r="T8" s="316" t="e">
        <f t="shared" si="8"/>
        <v>#REF!</v>
      </c>
    </row>
    <row r="9" spans="1:20" x14ac:dyDescent="0.25">
      <c r="A9" s="77" t="s">
        <v>254</v>
      </c>
      <c r="B9" s="262">
        <v>20</v>
      </c>
      <c r="C9" s="73" t="e">
        <f>SUM(C43,C57,C64,C72,C81,C130,C164)</f>
        <v>#REF!</v>
      </c>
      <c r="D9" s="283" t="e">
        <f>SUM(D43,D57,D64,D72,D81,D130,D164)</f>
        <v>#REF!</v>
      </c>
      <c r="E9" s="386" t="e">
        <f>SUM(E43,E57,E64,E72,E81,E130,E164)</f>
        <v>#REF!</v>
      </c>
      <c r="F9" s="303" t="e">
        <f t="shared" si="9"/>
        <v>#REF!</v>
      </c>
      <c r="G9" s="386" t="e">
        <f>SUM(G43,G57,G64,G72,G81,G130,G164)</f>
        <v>#REF!</v>
      </c>
      <c r="H9" s="303" t="e">
        <f t="shared" si="0"/>
        <v>#REF!</v>
      </c>
      <c r="I9" s="386" t="e">
        <f>SUM(I43,I57,I64,I72,I81,I130,I164)</f>
        <v>#REF!</v>
      </c>
      <c r="J9" s="303" t="e">
        <f t="shared" si="1"/>
        <v>#REF!</v>
      </c>
      <c r="K9" s="239" t="e">
        <f t="shared" si="2"/>
        <v>#REF!</v>
      </c>
      <c r="L9" s="316" t="e">
        <f t="shared" si="3"/>
        <v>#REF!</v>
      </c>
      <c r="M9" s="386" t="e">
        <f>SUM(M43,M57,M64,M72,M81,M130,M164)</f>
        <v>#REF!</v>
      </c>
      <c r="N9" s="303" t="e">
        <f t="shared" si="4"/>
        <v>#REF!</v>
      </c>
      <c r="O9" s="386" t="e">
        <f>SUM(O43,O57,O64,O72,O81,O130,O164)</f>
        <v>#REF!</v>
      </c>
      <c r="P9" s="303" t="e">
        <f t="shared" si="5"/>
        <v>#REF!</v>
      </c>
      <c r="Q9" s="386" t="e">
        <f>SUM(Q43,Q57,Q64,Q72,Q81,Q130,Q164)</f>
        <v>#REF!</v>
      </c>
      <c r="R9" s="303" t="e">
        <f t="shared" si="6"/>
        <v>#REF!</v>
      </c>
      <c r="S9" s="239" t="e">
        <f t="shared" si="7"/>
        <v>#REF!</v>
      </c>
      <c r="T9" s="316" t="e">
        <f t="shared" si="8"/>
        <v>#REF!</v>
      </c>
    </row>
    <row r="10" spans="1:20" x14ac:dyDescent="0.25">
      <c r="A10" s="77" t="s">
        <v>23</v>
      </c>
      <c r="B10" s="262">
        <v>20</v>
      </c>
      <c r="C10" s="73" t="e">
        <f>SUM(C44,C52,C65,C73,C82,C90,C97,C109,C116,C123,C132,C152,C159)</f>
        <v>#REF!</v>
      </c>
      <c r="D10" s="283" t="e">
        <f>SUM(D44,D52,D65,D73,D82,D90,D97,D109,D116,D123,D132,D152,D159)</f>
        <v>#REF!</v>
      </c>
      <c r="E10" s="386" t="e">
        <f>SUM(E44,E52,E65,E73,E82,E90,E97,E109,E116,E123,E132,E152,E159)</f>
        <v>#REF!</v>
      </c>
      <c r="F10" s="303" t="e">
        <f t="shared" si="9"/>
        <v>#REF!</v>
      </c>
      <c r="G10" s="386" t="e">
        <f>SUM(G44,G52,G65,G73,G82,G90,G97,G109,G116,G123,G132,G152,G159)</f>
        <v>#REF!</v>
      </c>
      <c r="H10" s="303" t="e">
        <f t="shared" si="0"/>
        <v>#REF!</v>
      </c>
      <c r="I10" s="386" t="e">
        <f>SUM(I44,I52,I65,I73,I82,I90,I97,I109,I116,I123,I132,I152,I159)</f>
        <v>#REF!</v>
      </c>
      <c r="J10" s="303" t="e">
        <f t="shared" si="1"/>
        <v>#REF!</v>
      </c>
      <c r="K10" s="239" t="e">
        <f t="shared" si="2"/>
        <v>#REF!</v>
      </c>
      <c r="L10" s="316" t="e">
        <f t="shared" si="3"/>
        <v>#REF!</v>
      </c>
      <c r="M10" s="386" t="e">
        <f>SUM(M44,M52,M65,M73,M82,M90,M97,M109,M116,M123,M132,M152,M159)</f>
        <v>#REF!</v>
      </c>
      <c r="N10" s="303" t="e">
        <f t="shared" si="4"/>
        <v>#REF!</v>
      </c>
      <c r="O10" s="386" t="e">
        <f>SUM(O44,O52,O65,O73,O82,O90,O97,O109,O116,O123,O132,O152,O159)</f>
        <v>#REF!</v>
      </c>
      <c r="P10" s="303" t="e">
        <f t="shared" si="5"/>
        <v>#REF!</v>
      </c>
      <c r="Q10" s="386" t="e">
        <f>SUM(Q44,Q52,Q65,Q73,Q82,Q90,Q97,Q109,Q116,Q123,Q132,Q152,Q159)</f>
        <v>#REF!</v>
      </c>
      <c r="R10" s="303" t="e">
        <f t="shared" si="6"/>
        <v>#REF!</v>
      </c>
      <c r="S10" s="239" t="e">
        <f t="shared" si="7"/>
        <v>#REF!</v>
      </c>
      <c r="T10" s="316" t="e">
        <f t="shared" si="8"/>
        <v>#REF!</v>
      </c>
    </row>
    <row r="11" spans="1:20" x14ac:dyDescent="0.25">
      <c r="A11" s="77" t="s">
        <v>250</v>
      </c>
      <c r="B11" s="262">
        <v>20</v>
      </c>
      <c r="C11" s="73">
        <f>C89</f>
        <v>1</v>
      </c>
      <c r="D11" s="283">
        <f>D89</f>
        <v>20</v>
      </c>
      <c r="E11" s="386">
        <f>E89</f>
        <v>1</v>
      </c>
      <c r="F11" s="303">
        <f t="shared" si="9"/>
        <v>0</v>
      </c>
      <c r="G11" s="386" t="e">
        <f>G89</f>
        <v>#REF!</v>
      </c>
      <c r="H11" s="303" t="e">
        <f t="shared" si="0"/>
        <v>#REF!</v>
      </c>
      <c r="I11" s="386" t="e">
        <f>I89</f>
        <v>#REF!</v>
      </c>
      <c r="J11" s="303" t="e">
        <f t="shared" si="1"/>
        <v>#REF!</v>
      </c>
      <c r="K11" s="239" t="e">
        <f t="shared" si="2"/>
        <v>#REF!</v>
      </c>
      <c r="L11" s="316" t="e">
        <f t="shared" si="3"/>
        <v>#REF!</v>
      </c>
      <c r="M11" s="386" t="e">
        <f>M89</f>
        <v>#REF!</v>
      </c>
      <c r="N11" s="303" t="e">
        <f t="shared" si="4"/>
        <v>#REF!</v>
      </c>
      <c r="O11" s="386" t="e">
        <f>O89</f>
        <v>#REF!</v>
      </c>
      <c r="P11" s="303" t="e">
        <f t="shared" si="5"/>
        <v>#REF!</v>
      </c>
      <c r="Q11" s="386" t="e">
        <f>Q89</f>
        <v>#REF!</v>
      </c>
      <c r="R11" s="303" t="e">
        <f t="shared" si="6"/>
        <v>#REF!</v>
      </c>
      <c r="S11" s="239" t="e">
        <f t="shared" ref="S11:S16" si="10">SUM(M11,O11,Q11)</f>
        <v>#REF!</v>
      </c>
      <c r="T11" s="316" t="e">
        <f t="shared" si="8"/>
        <v>#REF!</v>
      </c>
    </row>
    <row r="12" spans="1:20" x14ac:dyDescent="0.25">
      <c r="A12" s="77" t="s">
        <v>249</v>
      </c>
      <c r="B12" s="262">
        <v>20</v>
      </c>
      <c r="C12" s="73" t="e">
        <f>C131</f>
        <v>#REF!</v>
      </c>
      <c r="D12" s="283" t="e">
        <f>D131</f>
        <v>#REF!</v>
      </c>
      <c r="E12" s="386" t="e">
        <f>E131</f>
        <v>#REF!</v>
      </c>
      <c r="F12" s="303" t="e">
        <f t="shared" si="9"/>
        <v>#REF!</v>
      </c>
      <c r="G12" s="386" t="e">
        <f>G131</f>
        <v>#REF!</v>
      </c>
      <c r="H12" s="303" t="e">
        <f t="shared" si="0"/>
        <v>#REF!</v>
      </c>
      <c r="I12" s="386" t="e">
        <f>I131</f>
        <v>#REF!</v>
      </c>
      <c r="J12" s="303" t="e">
        <f t="shared" si="1"/>
        <v>#REF!</v>
      </c>
      <c r="K12" s="239" t="e">
        <f t="shared" si="2"/>
        <v>#REF!</v>
      </c>
      <c r="L12" s="316" t="e">
        <f t="shared" si="3"/>
        <v>#REF!</v>
      </c>
      <c r="M12" s="386" t="e">
        <f>M131</f>
        <v>#REF!</v>
      </c>
      <c r="N12" s="303" t="e">
        <f t="shared" si="4"/>
        <v>#REF!</v>
      </c>
      <c r="O12" s="386" t="e">
        <f>O131</f>
        <v>#REF!</v>
      </c>
      <c r="P12" s="303" t="e">
        <f t="shared" si="5"/>
        <v>#REF!</v>
      </c>
      <c r="Q12" s="386" t="e">
        <f>Q131</f>
        <v>#REF!</v>
      </c>
      <c r="R12" s="303" t="e">
        <f t="shared" si="6"/>
        <v>#REF!</v>
      </c>
      <c r="S12" s="239" t="e">
        <f t="shared" si="10"/>
        <v>#REF!</v>
      </c>
      <c r="T12" s="316" t="e">
        <f t="shared" si="8"/>
        <v>#REF!</v>
      </c>
    </row>
    <row r="13" spans="1:20" x14ac:dyDescent="0.25">
      <c r="A13" s="77" t="s">
        <v>248</v>
      </c>
      <c r="B13" s="262">
        <v>10</v>
      </c>
      <c r="C13" s="73" t="e">
        <f>C133</f>
        <v>#REF!</v>
      </c>
      <c r="D13" s="283" t="e">
        <f>D133</f>
        <v>#REF!</v>
      </c>
      <c r="E13" s="386" t="e">
        <f>E133</f>
        <v>#REF!</v>
      </c>
      <c r="F13" s="303" t="e">
        <f t="shared" si="9"/>
        <v>#REF!</v>
      </c>
      <c r="G13" s="386" t="e">
        <f>G133</f>
        <v>#REF!</v>
      </c>
      <c r="H13" s="303" t="e">
        <f t="shared" si="0"/>
        <v>#REF!</v>
      </c>
      <c r="I13" s="386" t="e">
        <f>I133</f>
        <v>#REF!</v>
      </c>
      <c r="J13" s="303" t="e">
        <f t="shared" si="1"/>
        <v>#REF!</v>
      </c>
      <c r="K13" s="239" t="e">
        <f t="shared" si="2"/>
        <v>#REF!</v>
      </c>
      <c r="L13" s="316" t="e">
        <f t="shared" si="3"/>
        <v>#REF!</v>
      </c>
      <c r="M13" s="386" t="e">
        <f>M133</f>
        <v>#REF!</v>
      </c>
      <c r="N13" s="303" t="e">
        <f t="shared" si="4"/>
        <v>#REF!</v>
      </c>
      <c r="O13" s="386" t="e">
        <f>O133</f>
        <v>#REF!</v>
      </c>
      <c r="P13" s="303" t="e">
        <f t="shared" si="5"/>
        <v>#REF!</v>
      </c>
      <c r="Q13" s="386" t="e">
        <f>Q133</f>
        <v>#REF!</v>
      </c>
      <c r="R13" s="303" t="e">
        <f t="shared" si="6"/>
        <v>#REF!</v>
      </c>
      <c r="S13" s="239" t="e">
        <f t="shared" si="10"/>
        <v>#REF!</v>
      </c>
      <c r="T13" s="316" t="e">
        <f t="shared" si="8"/>
        <v>#REF!</v>
      </c>
    </row>
    <row r="14" spans="1:20" x14ac:dyDescent="0.25">
      <c r="A14" s="44" t="s">
        <v>138</v>
      </c>
      <c r="B14" s="262">
        <v>20</v>
      </c>
      <c r="C14" s="73" t="e">
        <f t="shared" ref="C14:E16" si="11">C138</f>
        <v>#REF!</v>
      </c>
      <c r="D14" s="283" t="e">
        <f t="shared" si="11"/>
        <v>#REF!</v>
      </c>
      <c r="E14" s="386" t="e">
        <f t="shared" si="11"/>
        <v>#REF!</v>
      </c>
      <c r="F14" s="303" t="e">
        <f t="shared" si="9"/>
        <v>#REF!</v>
      </c>
      <c r="G14" s="386" t="e">
        <f>G138</f>
        <v>#REF!</v>
      </c>
      <c r="H14" s="303" t="e">
        <f t="shared" si="0"/>
        <v>#REF!</v>
      </c>
      <c r="I14" s="386" t="e">
        <f>I138</f>
        <v>#REF!</v>
      </c>
      <c r="J14" s="303" t="e">
        <f t="shared" si="1"/>
        <v>#REF!</v>
      </c>
      <c r="K14" s="239" t="e">
        <f t="shared" si="2"/>
        <v>#REF!</v>
      </c>
      <c r="L14" s="316" t="e">
        <f t="shared" si="3"/>
        <v>#REF!</v>
      </c>
      <c r="M14" s="386" t="e">
        <f>M138</f>
        <v>#REF!</v>
      </c>
      <c r="N14" s="303" t="e">
        <f t="shared" si="4"/>
        <v>#REF!</v>
      </c>
      <c r="O14" s="386" t="e">
        <f>O138</f>
        <v>#REF!</v>
      </c>
      <c r="P14" s="303" t="e">
        <f t="shared" si="5"/>
        <v>#REF!</v>
      </c>
      <c r="Q14" s="386" t="e">
        <f>Q138</f>
        <v>#REF!</v>
      </c>
      <c r="R14" s="303" t="e">
        <f t="shared" si="6"/>
        <v>#REF!</v>
      </c>
      <c r="S14" s="239" t="e">
        <f t="shared" si="10"/>
        <v>#REF!</v>
      </c>
      <c r="T14" s="316" t="e">
        <f t="shared" si="8"/>
        <v>#REF!</v>
      </c>
    </row>
    <row r="15" spans="1:20" x14ac:dyDescent="0.25">
      <c r="A15" s="111" t="s">
        <v>145</v>
      </c>
      <c r="B15" s="262">
        <v>20</v>
      </c>
      <c r="C15" s="73" t="e">
        <f t="shared" si="11"/>
        <v>#REF!</v>
      </c>
      <c r="D15" s="283" t="e">
        <f t="shared" si="11"/>
        <v>#REF!</v>
      </c>
      <c r="E15" s="386" t="e">
        <f t="shared" si="11"/>
        <v>#REF!</v>
      </c>
      <c r="F15" s="303" t="e">
        <f t="shared" si="9"/>
        <v>#REF!</v>
      </c>
      <c r="G15" s="386" t="e">
        <f>G139</f>
        <v>#REF!</v>
      </c>
      <c r="H15" s="303" t="e">
        <f t="shared" si="0"/>
        <v>#REF!</v>
      </c>
      <c r="I15" s="386" t="e">
        <f>I139</f>
        <v>#REF!</v>
      </c>
      <c r="J15" s="303" t="e">
        <f t="shared" si="1"/>
        <v>#REF!</v>
      </c>
      <c r="K15" s="239" t="e">
        <f t="shared" si="2"/>
        <v>#REF!</v>
      </c>
      <c r="L15" s="316" t="e">
        <f t="shared" si="3"/>
        <v>#REF!</v>
      </c>
      <c r="M15" s="386" t="e">
        <f>M139</f>
        <v>#REF!</v>
      </c>
      <c r="N15" s="303" t="e">
        <f t="shared" si="4"/>
        <v>#REF!</v>
      </c>
      <c r="O15" s="386" t="e">
        <f>O139</f>
        <v>#REF!</v>
      </c>
      <c r="P15" s="303" t="e">
        <f t="shared" si="5"/>
        <v>#REF!</v>
      </c>
      <c r="Q15" s="386" t="e">
        <f>Q139</f>
        <v>#REF!</v>
      </c>
      <c r="R15" s="303" t="e">
        <f t="shared" si="6"/>
        <v>#REF!</v>
      </c>
      <c r="S15" s="239" t="e">
        <f t="shared" si="10"/>
        <v>#REF!</v>
      </c>
      <c r="T15" s="316" t="e">
        <f t="shared" si="8"/>
        <v>#REF!</v>
      </c>
    </row>
    <row r="16" spans="1:20" x14ac:dyDescent="0.25">
      <c r="A16" s="369" t="s">
        <v>146</v>
      </c>
      <c r="B16" s="270">
        <v>20</v>
      </c>
      <c r="C16" s="56" t="e">
        <f t="shared" si="11"/>
        <v>#REF!</v>
      </c>
      <c r="D16" s="296" t="e">
        <f t="shared" si="11"/>
        <v>#REF!</v>
      </c>
      <c r="E16" s="387" t="e">
        <f t="shared" si="11"/>
        <v>#REF!</v>
      </c>
      <c r="F16" s="311" t="e">
        <f t="shared" si="9"/>
        <v>#REF!</v>
      </c>
      <c r="G16" s="387" t="e">
        <f>G140</f>
        <v>#REF!</v>
      </c>
      <c r="H16" s="311" t="e">
        <f t="shared" si="0"/>
        <v>#REF!</v>
      </c>
      <c r="I16" s="387" t="e">
        <f>I140</f>
        <v>#REF!</v>
      </c>
      <c r="J16" s="311" t="e">
        <f t="shared" si="1"/>
        <v>#REF!</v>
      </c>
      <c r="K16" s="247" t="e">
        <f t="shared" ref="K16:K17" si="12">SUM(E16,G16,I16)</f>
        <v>#REF!</v>
      </c>
      <c r="L16" s="324" t="e">
        <f t="shared" ref="L16:L17" si="13">(K16*$B16)-$D16*3</f>
        <v>#REF!</v>
      </c>
      <c r="M16" s="387" t="e">
        <f>M140</f>
        <v>#REF!</v>
      </c>
      <c r="N16" s="311" t="e">
        <f t="shared" si="4"/>
        <v>#REF!</v>
      </c>
      <c r="O16" s="387" t="e">
        <f>O140</f>
        <v>#REF!</v>
      </c>
      <c r="P16" s="311" t="e">
        <f t="shared" si="5"/>
        <v>#REF!</v>
      </c>
      <c r="Q16" s="387" t="e">
        <f>Q140</f>
        <v>#REF!</v>
      </c>
      <c r="R16" s="311" t="e">
        <f t="shared" si="6"/>
        <v>#REF!</v>
      </c>
      <c r="S16" s="247" t="e">
        <f t="shared" si="10"/>
        <v>#REF!</v>
      </c>
      <c r="T16" s="324" t="e">
        <f t="shared" si="8"/>
        <v>#REF!</v>
      </c>
    </row>
    <row r="17" spans="1:20" ht="15.75" thickBot="1" x14ac:dyDescent="0.3">
      <c r="A17" s="370" t="s">
        <v>84</v>
      </c>
      <c r="B17" s="371">
        <v>20</v>
      </c>
      <c r="C17" s="372" t="e">
        <f>C145</f>
        <v>#REF!</v>
      </c>
      <c r="D17" s="373" t="e">
        <f>D145</f>
        <v>#REF!</v>
      </c>
      <c r="E17" s="388" t="e">
        <f>E145</f>
        <v>#REF!</v>
      </c>
      <c r="F17" s="374" t="e">
        <f t="shared" si="9"/>
        <v>#REF!</v>
      </c>
      <c r="G17" s="388" t="e">
        <f>G145</f>
        <v>#REF!</v>
      </c>
      <c r="H17" s="374" t="e">
        <f t="shared" si="0"/>
        <v>#REF!</v>
      </c>
      <c r="I17" s="388" t="e">
        <f>I145</f>
        <v>#REF!</v>
      </c>
      <c r="J17" s="374" t="e">
        <f t="shared" si="1"/>
        <v>#REF!</v>
      </c>
      <c r="K17" s="375" t="e">
        <f t="shared" si="12"/>
        <v>#REF!</v>
      </c>
      <c r="L17" s="376" t="e">
        <f t="shared" si="13"/>
        <v>#REF!</v>
      </c>
      <c r="M17" s="388" t="e">
        <f>M145</f>
        <v>#REF!</v>
      </c>
      <c r="N17" s="374" t="e">
        <f t="shared" si="4"/>
        <v>#REF!</v>
      </c>
      <c r="O17" s="388" t="e">
        <f>O145</f>
        <v>#REF!</v>
      </c>
      <c r="P17" s="374" t="e">
        <f t="shared" si="5"/>
        <v>#REF!</v>
      </c>
      <c r="Q17" s="388" t="e">
        <f>Q145</f>
        <v>#REF!</v>
      </c>
      <c r="R17" s="374" t="e">
        <f t="shared" si="6"/>
        <v>#REF!</v>
      </c>
      <c r="S17" s="375" t="e">
        <f t="shared" ref="S17" si="14">SUM(M17,O17,Q17)</f>
        <v>#REF!</v>
      </c>
      <c r="T17" s="376" t="e">
        <f t="shared" si="8"/>
        <v>#REF!</v>
      </c>
    </row>
    <row r="18" spans="1:20" s="383" customFormat="1" ht="15.75" thickBot="1" x14ac:dyDescent="0.3">
      <c r="A18" s="382" t="s">
        <v>6</v>
      </c>
      <c r="B18" s="382">
        <f>SUM(B6:B17)</f>
        <v>250</v>
      </c>
      <c r="C18" s="377" t="e">
        <f t="shared" ref="C18:T18" si="15">SUM(C6:C17)</f>
        <v>#REF!</v>
      </c>
      <c r="D18" s="378" t="e">
        <f t="shared" si="15"/>
        <v>#REF!</v>
      </c>
      <c r="E18" s="389" t="e">
        <f t="shared" si="15"/>
        <v>#REF!</v>
      </c>
      <c r="F18" s="379" t="e">
        <f t="shared" si="15"/>
        <v>#REF!</v>
      </c>
      <c r="G18" s="389" t="e">
        <f t="shared" si="15"/>
        <v>#REF!</v>
      </c>
      <c r="H18" s="379" t="e">
        <f t="shared" si="15"/>
        <v>#REF!</v>
      </c>
      <c r="I18" s="389" t="e">
        <f t="shared" si="15"/>
        <v>#REF!</v>
      </c>
      <c r="J18" s="379" t="e">
        <f t="shared" si="15"/>
        <v>#REF!</v>
      </c>
      <c r="K18" s="380" t="e">
        <f t="shared" ref="K18:L18" si="16">SUM(K6:K17)</f>
        <v>#REF!</v>
      </c>
      <c r="L18" s="381" t="e">
        <f t="shared" si="16"/>
        <v>#REF!</v>
      </c>
      <c r="M18" s="389" t="e">
        <f t="shared" si="15"/>
        <v>#REF!</v>
      </c>
      <c r="N18" s="379" t="e">
        <f t="shared" si="15"/>
        <v>#REF!</v>
      </c>
      <c r="O18" s="389" t="e">
        <f t="shared" si="15"/>
        <v>#REF!</v>
      </c>
      <c r="P18" s="379" t="e">
        <f t="shared" si="15"/>
        <v>#REF!</v>
      </c>
      <c r="Q18" s="389" t="e">
        <f t="shared" si="15"/>
        <v>#REF!</v>
      </c>
      <c r="R18" s="379" t="e">
        <f t="shared" si="15"/>
        <v>#REF!</v>
      </c>
      <c r="S18" s="380" t="e">
        <f t="shared" si="15"/>
        <v>#REF!</v>
      </c>
      <c r="T18" s="381" t="e">
        <f t="shared" si="15"/>
        <v>#REF!</v>
      </c>
    </row>
    <row r="19" spans="1:20" ht="18.75" x14ac:dyDescent="0.3">
      <c r="A19" s="1057" t="s">
        <v>255</v>
      </c>
      <c r="B19" s="1057"/>
      <c r="C19" s="1057"/>
      <c r="D19" s="1057"/>
      <c r="E19" s="1057"/>
      <c r="F19" s="1057"/>
      <c r="G19" s="1057"/>
      <c r="H19" s="1057"/>
      <c r="I19" s="1057"/>
      <c r="J19" s="1057"/>
      <c r="K19" s="1057"/>
      <c r="L19" s="1057"/>
      <c r="M19" s="1057"/>
      <c r="N19" s="1057"/>
      <c r="O19" s="1057"/>
      <c r="P19" s="1057"/>
      <c r="Q19" s="1057"/>
      <c r="R19" s="1057"/>
      <c r="S19" s="1057"/>
      <c r="T19" s="1057"/>
    </row>
    <row r="20" spans="1:20" ht="36.75" thickBot="1" x14ac:dyDescent="0.3">
      <c r="A20" s="74" t="s">
        <v>14</v>
      </c>
      <c r="B20" s="260" t="s">
        <v>216</v>
      </c>
      <c r="C20" s="90" t="s">
        <v>165</v>
      </c>
      <c r="D20" s="288" t="s">
        <v>217</v>
      </c>
      <c r="E20" s="385" t="str">
        <f>'Eq Minima Unds Horas'!E5</f>
        <v>MAR</v>
      </c>
      <c r="F20" s="330" t="str">
        <f>'Eq Minima Unds Horas'!F5</f>
        <v>Saldo Mar</v>
      </c>
      <c r="G20" s="385" t="str">
        <f>'Eq Minima Unds Horas'!G5</f>
        <v>ABR</v>
      </c>
      <c r="H20" s="330" t="str">
        <f>'Eq Minima Unds Horas'!H5</f>
        <v>Saldo Abr</v>
      </c>
      <c r="I20" s="385" t="str">
        <f>'Eq Minima Unds Horas'!I5</f>
        <v>MAI</v>
      </c>
      <c r="J20" s="330" t="str">
        <f>'Eq Minima Unds Horas'!J5</f>
        <v>Saldo Mai</v>
      </c>
      <c r="K20" s="237" t="str">
        <f>'Eq Minima Unds Horas'!K5</f>
        <v>3º Trimestre</v>
      </c>
      <c r="L20" s="328" t="str">
        <f>'Eq Minima Unds Horas'!L5</f>
        <v>Saldo Trim</v>
      </c>
      <c r="M20" s="385" t="str">
        <f>'Eq Minima Unds Horas'!M5</f>
        <v>JUN</v>
      </c>
      <c r="N20" s="330" t="str">
        <f>'Eq Minima Unds Horas'!N5</f>
        <v>Saldo Jun</v>
      </c>
      <c r="O20" s="404" t="str">
        <f>'Eq Minima Unds Horas'!O5</f>
        <v>JUL</v>
      </c>
      <c r="P20" s="330" t="str">
        <f>'Eq Minima Unds Horas'!P5</f>
        <v>Saldo Jul</v>
      </c>
      <c r="Q20" s="404" t="str">
        <f>'Eq Minima Unds Horas'!Q5</f>
        <v>AGO</v>
      </c>
      <c r="R20" s="330" t="str">
        <f>'Eq Minima Unds Horas'!R5</f>
        <v>Saldo Ago</v>
      </c>
      <c r="S20" s="237" t="str">
        <f>'Eq Minima Unds Horas'!S5</f>
        <v>4º Trimestre</v>
      </c>
      <c r="T20" s="328" t="str">
        <f>'Eq Minima Unds Horas'!T5</f>
        <v>Saldo Trim</v>
      </c>
    </row>
    <row r="21" spans="1:20" ht="15.75" thickTop="1" x14ac:dyDescent="0.25">
      <c r="A21" s="8" t="s">
        <v>182</v>
      </c>
      <c r="B21" s="262">
        <v>12</v>
      </c>
      <c r="C21" s="73">
        <f t="shared" ref="C21:E21" si="17">SUM(C194,C200,C206)</f>
        <v>56</v>
      </c>
      <c r="D21" s="283">
        <f t="shared" si="17"/>
        <v>672</v>
      </c>
      <c r="E21" s="386">
        <f t="shared" si="17"/>
        <v>46</v>
      </c>
      <c r="F21" s="303">
        <f t="shared" si="9"/>
        <v>-120</v>
      </c>
      <c r="G21" s="386">
        <f>SUM(G194,G200,G206)</f>
        <v>0</v>
      </c>
      <c r="H21" s="303">
        <f t="shared" si="0"/>
        <v>-672</v>
      </c>
      <c r="I21" s="386">
        <f>SUM(I194,I200,I206)</f>
        <v>0</v>
      </c>
      <c r="J21" s="303">
        <f t="shared" si="1"/>
        <v>-672</v>
      </c>
      <c r="K21" s="239">
        <f t="shared" ref="K21:K22" si="18">SUM(E21,G21,I21)</f>
        <v>46</v>
      </c>
      <c r="L21" s="316">
        <f t="shared" ref="L21:L22" si="19">(K21*$B21)-$D21*3</f>
        <v>-1464</v>
      </c>
      <c r="M21" s="386">
        <f>SUM(M194,M200,M206)</f>
        <v>0</v>
      </c>
      <c r="N21" s="303">
        <f t="shared" si="4"/>
        <v>-672</v>
      </c>
      <c r="O21" s="386">
        <f>SUM(O194,O200,O206)</f>
        <v>0</v>
      </c>
      <c r="P21" s="303">
        <f t="shared" si="5"/>
        <v>-672</v>
      </c>
      <c r="Q21" s="386">
        <f>SUM(Q194,Q200,Q206)</f>
        <v>0</v>
      </c>
      <c r="R21" s="303">
        <f t="shared" si="6"/>
        <v>-672</v>
      </c>
      <c r="S21" s="239">
        <f t="shared" ref="S21:S34" si="20">SUM(M21,O21,Q21)</f>
        <v>0</v>
      </c>
      <c r="T21" s="316">
        <f t="shared" si="8"/>
        <v>-2016</v>
      </c>
    </row>
    <row r="22" spans="1:20" ht="15.75" thickBot="1" x14ac:dyDescent="0.3">
      <c r="A22" s="96" t="s">
        <v>177</v>
      </c>
      <c r="B22" s="262">
        <v>12</v>
      </c>
      <c r="C22" s="73">
        <f t="shared" ref="C22:E22" si="21">SUM(C195,C201,C207)</f>
        <v>36</v>
      </c>
      <c r="D22" s="283">
        <f t="shared" si="21"/>
        <v>432</v>
      </c>
      <c r="E22" s="386">
        <f t="shared" si="21"/>
        <v>19</v>
      </c>
      <c r="F22" s="303">
        <f t="shared" si="9"/>
        <v>-204</v>
      </c>
      <c r="G22" s="386">
        <f>SUM(G195,G201,G207)</f>
        <v>0</v>
      </c>
      <c r="H22" s="303">
        <f t="shared" si="0"/>
        <v>-432</v>
      </c>
      <c r="I22" s="386">
        <f>SUM(I195,I201,I207)</f>
        <v>0</v>
      </c>
      <c r="J22" s="303">
        <f t="shared" si="1"/>
        <v>-432</v>
      </c>
      <c r="K22" s="239">
        <f t="shared" si="18"/>
        <v>19</v>
      </c>
      <c r="L22" s="316">
        <f t="shared" si="19"/>
        <v>-1068</v>
      </c>
      <c r="M22" s="386">
        <f>SUM(M195,M201,M207)</f>
        <v>0</v>
      </c>
      <c r="N22" s="303">
        <f t="shared" si="4"/>
        <v>-432</v>
      </c>
      <c r="O22" s="386">
        <f>SUM(O195,O201,O207)</f>
        <v>0</v>
      </c>
      <c r="P22" s="303">
        <f t="shared" si="5"/>
        <v>-432</v>
      </c>
      <c r="Q22" s="386">
        <f>SUM(Q195,Q201,Q207)</f>
        <v>0</v>
      </c>
      <c r="R22" s="303">
        <f t="shared" si="6"/>
        <v>-432</v>
      </c>
      <c r="S22" s="239">
        <f t="shared" si="20"/>
        <v>0</v>
      </c>
      <c r="T22" s="316">
        <f t="shared" si="8"/>
        <v>-1296</v>
      </c>
    </row>
    <row r="23" spans="1:20" s="383" customFormat="1" ht="15.75" thickBot="1" x14ac:dyDescent="0.3">
      <c r="A23" s="382" t="s">
        <v>6</v>
      </c>
      <c r="B23" s="382">
        <f>SUM(B21:B22)</f>
        <v>24</v>
      </c>
      <c r="C23" s="377">
        <f t="shared" ref="C23:T23" si="22">SUM(C21:C22)</f>
        <v>92</v>
      </c>
      <c r="D23" s="378">
        <f t="shared" si="22"/>
        <v>1104</v>
      </c>
      <c r="E23" s="389">
        <f t="shared" si="22"/>
        <v>65</v>
      </c>
      <c r="F23" s="379">
        <f t="shared" si="22"/>
        <v>-324</v>
      </c>
      <c r="G23" s="389">
        <f t="shared" si="22"/>
        <v>0</v>
      </c>
      <c r="H23" s="379">
        <f t="shared" si="22"/>
        <v>-1104</v>
      </c>
      <c r="I23" s="389">
        <f t="shared" si="22"/>
        <v>0</v>
      </c>
      <c r="J23" s="379">
        <f t="shared" si="22"/>
        <v>-1104</v>
      </c>
      <c r="K23" s="380">
        <f t="shared" ref="K23:L23" si="23">SUM(K21:K22)</f>
        <v>65</v>
      </c>
      <c r="L23" s="381">
        <f t="shared" si="23"/>
        <v>-2532</v>
      </c>
      <c r="M23" s="389">
        <f t="shared" si="22"/>
        <v>0</v>
      </c>
      <c r="N23" s="379">
        <f t="shared" si="22"/>
        <v>-1104</v>
      </c>
      <c r="O23" s="389">
        <f t="shared" si="22"/>
        <v>0</v>
      </c>
      <c r="P23" s="379">
        <f t="shared" si="22"/>
        <v>-1104</v>
      </c>
      <c r="Q23" s="389">
        <f t="shared" si="22"/>
        <v>0</v>
      </c>
      <c r="R23" s="379">
        <f t="shared" si="22"/>
        <v>-1104</v>
      </c>
      <c r="S23" s="380">
        <f t="shared" si="22"/>
        <v>0</v>
      </c>
      <c r="T23" s="381">
        <f t="shared" si="22"/>
        <v>-3312</v>
      </c>
    </row>
    <row r="24" spans="1:20" ht="18.75" x14ac:dyDescent="0.3">
      <c r="A24" s="1058" t="s">
        <v>252</v>
      </c>
      <c r="B24" s="1058"/>
      <c r="C24" s="105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</row>
    <row r="25" spans="1:20" ht="36.75" thickBot="1" x14ac:dyDescent="0.3">
      <c r="A25" s="74" t="s">
        <v>14</v>
      </c>
      <c r="B25" s="260" t="s">
        <v>216</v>
      </c>
      <c r="C25" s="90" t="s">
        <v>165</v>
      </c>
      <c r="D25" s="288" t="s">
        <v>217</v>
      </c>
      <c r="E25" s="385" t="str">
        <f>'Eq Minima Unds Horas'!E5</f>
        <v>MAR</v>
      </c>
      <c r="F25" s="330" t="str">
        <f>'Eq Minima Unds Horas'!F5</f>
        <v>Saldo Mar</v>
      </c>
      <c r="G25" s="385" t="str">
        <f>'Eq Minima Unds Horas'!G5</f>
        <v>ABR</v>
      </c>
      <c r="H25" s="330" t="str">
        <f>'Eq Minima Unds Horas'!H5</f>
        <v>Saldo Abr</v>
      </c>
      <c r="I25" s="385" t="str">
        <f>'Eq Minima Unds Horas'!I5</f>
        <v>MAI</v>
      </c>
      <c r="J25" s="330" t="str">
        <f>'Eq Minima Unds Horas'!J5</f>
        <v>Saldo Mai</v>
      </c>
      <c r="K25" s="237" t="str">
        <f>'Eq Minima Unds Horas'!K5</f>
        <v>3º Trimestre</v>
      </c>
      <c r="L25" s="328" t="str">
        <f>'Eq Minima Unds Horas'!L5</f>
        <v>Saldo Trim</v>
      </c>
      <c r="M25" s="385" t="str">
        <f>'Eq Minima Unds Horas'!M5</f>
        <v>JUN</v>
      </c>
      <c r="N25" s="330" t="str">
        <f>'Eq Minima Unds Horas'!N5</f>
        <v>Saldo Jun</v>
      </c>
      <c r="O25" s="404" t="str">
        <f>'Eq Minima Unds Horas'!O5</f>
        <v>JUL</v>
      </c>
      <c r="P25" s="330" t="str">
        <f>'Eq Minima Unds Horas'!P5</f>
        <v>Saldo Jul</v>
      </c>
      <c r="Q25" s="404" t="str">
        <f>'Eq Minima Unds Horas'!Q5</f>
        <v>AGO</v>
      </c>
      <c r="R25" s="330" t="str">
        <f>'Eq Minima Unds Horas'!R5</f>
        <v>Saldo Ago</v>
      </c>
      <c r="S25" s="237" t="str">
        <f>'Eq Minima Unds Horas'!S5</f>
        <v>4º Trimestre</v>
      </c>
      <c r="T25" s="328" t="str">
        <f>'Eq Minima Unds Horas'!T5</f>
        <v>Saldo Trim</v>
      </c>
    </row>
    <row r="26" spans="1:20" ht="15.75" thickTop="1" x14ac:dyDescent="0.25">
      <c r="A26" s="39" t="s">
        <v>108</v>
      </c>
      <c r="B26" s="262">
        <f>B169</f>
        <v>12</v>
      </c>
      <c r="C26" s="73" t="e">
        <f t="shared" ref="C26:E26" si="24">C169</f>
        <v>#REF!</v>
      </c>
      <c r="D26" s="283" t="e">
        <f t="shared" si="24"/>
        <v>#REF!</v>
      </c>
      <c r="E26" s="386" t="e">
        <f t="shared" si="24"/>
        <v>#REF!</v>
      </c>
      <c r="F26" s="303" t="e">
        <f t="shared" si="9"/>
        <v>#REF!</v>
      </c>
      <c r="G26" s="386" t="e">
        <f>G169</f>
        <v>#REF!</v>
      </c>
      <c r="H26" s="303" t="e">
        <f t="shared" si="0"/>
        <v>#REF!</v>
      </c>
      <c r="I26" s="386" t="e">
        <f>I169</f>
        <v>#REF!</v>
      </c>
      <c r="J26" s="303" t="e">
        <f t="shared" si="1"/>
        <v>#REF!</v>
      </c>
      <c r="K26" s="239" t="e">
        <f t="shared" ref="K26:K35" si="25">SUM(E26,G26,I26)</f>
        <v>#REF!</v>
      </c>
      <c r="L26" s="316" t="e">
        <f t="shared" ref="L26:L35" si="26">(K26*$B26)-$D26*3</f>
        <v>#REF!</v>
      </c>
      <c r="M26" s="386" t="e">
        <f>M169</f>
        <v>#REF!</v>
      </c>
      <c r="N26" s="303" t="e">
        <f t="shared" si="4"/>
        <v>#REF!</v>
      </c>
      <c r="O26" s="386" t="e">
        <f>O169</f>
        <v>#REF!</v>
      </c>
      <c r="P26" s="303" t="e">
        <f t="shared" si="5"/>
        <v>#REF!</v>
      </c>
      <c r="Q26" s="386" t="e">
        <f>Q169</f>
        <v>#REF!</v>
      </c>
      <c r="R26" s="303" t="e">
        <f t="shared" si="6"/>
        <v>#REF!</v>
      </c>
      <c r="S26" s="239" t="e">
        <f t="shared" si="20"/>
        <v>#REF!</v>
      </c>
      <c r="T26" s="316" t="e">
        <f t="shared" si="8"/>
        <v>#REF!</v>
      </c>
    </row>
    <row r="27" spans="1:20" x14ac:dyDescent="0.25">
      <c r="A27" s="127" t="s">
        <v>109</v>
      </c>
      <c r="B27" s="262">
        <f t="shared" ref="B27:E35" si="27">B170</f>
        <v>12</v>
      </c>
      <c r="C27" s="73" t="e">
        <f t="shared" si="27"/>
        <v>#REF!</v>
      </c>
      <c r="D27" s="283" t="e">
        <f t="shared" si="27"/>
        <v>#REF!</v>
      </c>
      <c r="E27" s="386" t="e">
        <f t="shared" si="27"/>
        <v>#REF!</v>
      </c>
      <c r="F27" s="303" t="e">
        <f t="shared" si="9"/>
        <v>#REF!</v>
      </c>
      <c r="G27" s="386" t="e">
        <f t="shared" ref="G27" si="28">G170</f>
        <v>#REF!</v>
      </c>
      <c r="H27" s="303" t="e">
        <f t="shared" si="0"/>
        <v>#REF!</v>
      </c>
      <c r="I27" s="386" t="e">
        <f t="shared" ref="I27" si="29">I170</f>
        <v>#REF!</v>
      </c>
      <c r="J27" s="303" t="e">
        <f t="shared" si="1"/>
        <v>#REF!</v>
      </c>
      <c r="K27" s="239" t="e">
        <f t="shared" si="25"/>
        <v>#REF!</v>
      </c>
      <c r="L27" s="316" t="e">
        <f t="shared" si="26"/>
        <v>#REF!</v>
      </c>
      <c r="M27" s="386" t="e">
        <f t="shared" ref="M27" si="30">M170</f>
        <v>#REF!</v>
      </c>
      <c r="N27" s="303" t="e">
        <f t="shared" si="4"/>
        <v>#REF!</v>
      </c>
      <c r="O27" s="386" t="e">
        <f t="shared" ref="O27" si="31">O170</f>
        <v>#REF!</v>
      </c>
      <c r="P27" s="303" t="e">
        <f t="shared" si="5"/>
        <v>#REF!</v>
      </c>
      <c r="Q27" s="386" t="e">
        <f t="shared" ref="Q27" si="32">Q170</f>
        <v>#REF!</v>
      </c>
      <c r="R27" s="303" t="e">
        <f t="shared" si="6"/>
        <v>#REF!</v>
      </c>
      <c r="S27" s="239" t="e">
        <f t="shared" si="20"/>
        <v>#REF!</v>
      </c>
      <c r="T27" s="316" t="e">
        <f t="shared" si="8"/>
        <v>#REF!</v>
      </c>
    </row>
    <row r="28" spans="1:20" x14ac:dyDescent="0.25">
      <c r="A28" s="127" t="s">
        <v>110</v>
      </c>
      <c r="B28" s="262">
        <f t="shared" si="27"/>
        <v>12</v>
      </c>
      <c r="C28" s="73" t="e">
        <f t="shared" si="27"/>
        <v>#REF!</v>
      </c>
      <c r="D28" s="283" t="e">
        <f t="shared" si="27"/>
        <v>#REF!</v>
      </c>
      <c r="E28" s="386" t="e">
        <f t="shared" si="27"/>
        <v>#REF!</v>
      </c>
      <c r="F28" s="303" t="e">
        <f t="shared" si="9"/>
        <v>#REF!</v>
      </c>
      <c r="G28" s="386" t="e">
        <f t="shared" ref="G28" si="33">G171</f>
        <v>#REF!</v>
      </c>
      <c r="H28" s="303" t="e">
        <f t="shared" si="0"/>
        <v>#REF!</v>
      </c>
      <c r="I28" s="386" t="e">
        <f t="shared" ref="I28" si="34">I171</f>
        <v>#REF!</v>
      </c>
      <c r="J28" s="303" t="e">
        <f t="shared" si="1"/>
        <v>#REF!</v>
      </c>
      <c r="K28" s="239" t="e">
        <f t="shared" si="25"/>
        <v>#REF!</v>
      </c>
      <c r="L28" s="316" t="e">
        <f t="shared" si="26"/>
        <v>#REF!</v>
      </c>
      <c r="M28" s="386" t="e">
        <f t="shared" ref="M28" si="35">M171</f>
        <v>#REF!</v>
      </c>
      <c r="N28" s="303" t="e">
        <f t="shared" si="4"/>
        <v>#REF!</v>
      </c>
      <c r="O28" s="386" t="e">
        <f t="shared" ref="O28" si="36">O171</f>
        <v>#REF!</v>
      </c>
      <c r="P28" s="303" t="e">
        <f t="shared" si="5"/>
        <v>#REF!</v>
      </c>
      <c r="Q28" s="386" t="e">
        <f t="shared" ref="Q28" si="37">Q171</f>
        <v>#REF!</v>
      </c>
      <c r="R28" s="303" t="e">
        <f t="shared" si="6"/>
        <v>#REF!</v>
      </c>
      <c r="S28" s="239" t="e">
        <f t="shared" si="20"/>
        <v>#REF!</v>
      </c>
      <c r="T28" s="316" t="e">
        <f t="shared" si="8"/>
        <v>#REF!</v>
      </c>
    </row>
    <row r="29" spans="1:20" x14ac:dyDescent="0.25">
      <c r="A29" s="127" t="s">
        <v>111</v>
      </c>
      <c r="B29" s="262">
        <f t="shared" si="27"/>
        <v>12</v>
      </c>
      <c r="C29" s="73" t="e">
        <f t="shared" si="27"/>
        <v>#REF!</v>
      </c>
      <c r="D29" s="283" t="e">
        <f t="shared" si="27"/>
        <v>#REF!</v>
      </c>
      <c r="E29" s="386" t="e">
        <f t="shared" si="27"/>
        <v>#REF!</v>
      </c>
      <c r="F29" s="303" t="e">
        <f t="shared" si="9"/>
        <v>#REF!</v>
      </c>
      <c r="G29" s="386" t="e">
        <f t="shared" ref="G29" si="38">G172</f>
        <v>#REF!</v>
      </c>
      <c r="H29" s="303" t="e">
        <f t="shared" si="0"/>
        <v>#REF!</v>
      </c>
      <c r="I29" s="386" t="e">
        <f t="shared" ref="I29" si="39">I172</f>
        <v>#REF!</v>
      </c>
      <c r="J29" s="303" t="e">
        <f t="shared" si="1"/>
        <v>#REF!</v>
      </c>
      <c r="K29" s="239" t="e">
        <f t="shared" si="25"/>
        <v>#REF!</v>
      </c>
      <c r="L29" s="316" t="e">
        <f t="shared" si="26"/>
        <v>#REF!</v>
      </c>
      <c r="M29" s="386" t="e">
        <f t="shared" ref="M29" si="40">M172</f>
        <v>#REF!</v>
      </c>
      <c r="N29" s="303" t="e">
        <f t="shared" si="4"/>
        <v>#REF!</v>
      </c>
      <c r="O29" s="386" t="e">
        <f t="shared" ref="O29" si="41">O172</f>
        <v>#REF!</v>
      </c>
      <c r="P29" s="303" t="e">
        <f t="shared" si="5"/>
        <v>#REF!</v>
      </c>
      <c r="Q29" s="386" t="e">
        <f t="shared" ref="Q29" si="42">Q172</f>
        <v>#REF!</v>
      </c>
      <c r="R29" s="303" t="e">
        <f t="shared" si="6"/>
        <v>#REF!</v>
      </c>
      <c r="S29" s="239" t="e">
        <f t="shared" si="20"/>
        <v>#REF!</v>
      </c>
      <c r="T29" s="316" t="e">
        <f t="shared" si="8"/>
        <v>#REF!</v>
      </c>
    </row>
    <row r="30" spans="1:20" x14ac:dyDescent="0.25">
      <c r="A30" s="127" t="s">
        <v>112</v>
      </c>
      <c r="B30" s="262">
        <f t="shared" si="27"/>
        <v>12</v>
      </c>
      <c r="C30" s="73" t="e">
        <f t="shared" si="27"/>
        <v>#REF!</v>
      </c>
      <c r="D30" s="283" t="e">
        <f t="shared" si="27"/>
        <v>#REF!</v>
      </c>
      <c r="E30" s="386" t="e">
        <f t="shared" si="27"/>
        <v>#REF!</v>
      </c>
      <c r="F30" s="303" t="e">
        <f t="shared" si="9"/>
        <v>#REF!</v>
      </c>
      <c r="G30" s="386" t="e">
        <f t="shared" ref="G30" si="43">G173</f>
        <v>#REF!</v>
      </c>
      <c r="H30" s="303" t="e">
        <f t="shared" si="0"/>
        <v>#REF!</v>
      </c>
      <c r="I30" s="386" t="e">
        <f t="shared" ref="I30" si="44">I173</f>
        <v>#REF!</v>
      </c>
      <c r="J30" s="303" t="e">
        <f t="shared" si="1"/>
        <v>#REF!</v>
      </c>
      <c r="K30" s="239" t="e">
        <f t="shared" si="25"/>
        <v>#REF!</v>
      </c>
      <c r="L30" s="316" t="e">
        <f t="shared" si="26"/>
        <v>#REF!</v>
      </c>
      <c r="M30" s="386" t="e">
        <f t="shared" ref="M30" si="45">M173</f>
        <v>#REF!</v>
      </c>
      <c r="N30" s="303" t="e">
        <f t="shared" si="4"/>
        <v>#REF!</v>
      </c>
      <c r="O30" s="386" t="e">
        <f t="shared" ref="O30" si="46">O173</f>
        <v>#REF!</v>
      </c>
      <c r="P30" s="303" t="e">
        <f t="shared" si="5"/>
        <v>#REF!</v>
      </c>
      <c r="Q30" s="386" t="e">
        <f t="shared" ref="Q30" si="47">Q173</f>
        <v>#REF!</v>
      </c>
      <c r="R30" s="303" t="e">
        <f t="shared" si="6"/>
        <v>#REF!</v>
      </c>
      <c r="S30" s="239" t="e">
        <f t="shared" si="20"/>
        <v>#REF!</v>
      </c>
      <c r="T30" s="316" t="e">
        <f t="shared" si="8"/>
        <v>#REF!</v>
      </c>
    </row>
    <row r="31" spans="1:20" x14ac:dyDescent="0.25">
      <c r="A31" s="127" t="s">
        <v>179</v>
      </c>
      <c r="B31" s="262">
        <f t="shared" si="27"/>
        <v>12</v>
      </c>
      <c r="C31" s="73" t="e">
        <f t="shared" si="27"/>
        <v>#REF!</v>
      </c>
      <c r="D31" s="283" t="e">
        <f t="shared" si="27"/>
        <v>#REF!</v>
      </c>
      <c r="E31" s="386" t="e">
        <f t="shared" si="27"/>
        <v>#REF!</v>
      </c>
      <c r="F31" s="303" t="e">
        <f t="shared" si="9"/>
        <v>#REF!</v>
      </c>
      <c r="G31" s="386" t="e">
        <f t="shared" ref="G31" si="48">G174</f>
        <v>#REF!</v>
      </c>
      <c r="H31" s="303" t="e">
        <f t="shared" si="0"/>
        <v>#REF!</v>
      </c>
      <c r="I31" s="386" t="e">
        <f t="shared" ref="I31" si="49">I174</f>
        <v>#REF!</v>
      </c>
      <c r="J31" s="303" t="e">
        <f t="shared" si="1"/>
        <v>#REF!</v>
      </c>
      <c r="K31" s="239" t="e">
        <f t="shared" si="25"/>
        <v>#REF!</v>
      </c>
      <c r="L31" s="316" t="e">
        <f t="shared" si="26"/>
        <v>#REF!</v>
      </c>
      <c r="M31" s="386" t="e">
        <f t="shared" ref="M31" si="50">M174</f>
        <v>#REF!</v>
      </c>
      <c r="N31" s="303" t="e">
        <f t="shared" si="4"/>
        <v>#REF!</v>
      </c>
      <c r="O31" s="386" t="e">
        <f t="shared" ref="O31" si="51">O174</f>
        <v>#REF!</v>
      </c>
      <c r="P31" s="303" t="e">
        <f t="shared" si="5"/>
        <v>#REF!</v>
      </c>
      <c r="Q31" s="386" t="e">
        <f t="shared" ref="Q31" si="52">Q174</f>
        <v>#REF!</v>
      </c>
      <c r="R31" s="303" t="e">
        <f t="shared" si="6"/>
        <v>#REF!</v>
      </c>
      <c r="S31" s="239" t="e">
        <f t="shared" si="20"/>
        <v>#REF!</v>
      </c>
      <c r="T31" s="316" t="e">
        <f t="shared" si="8"/>
        <v>#REF!</v>
      </c>
    </row>
    <row r="32" spans="1:20" x14ac:dyDescent="0.25">
      <c r="A32" s="127" t="s">
        <v>113</v>
      </c>
      <c r="B32" s="262">
        <f t="shared" si="27"/>
        <v>12</v>
      </c>
      <c r="C32" s="73" t="e">
        <f t="shared" si="27"/>
        <v>#REF!</v>
      </c>
      <c r="D32" s="283" t="e">
        <f t="shared" si="27"/>
        <v>#REF!</v>
      </c>
      <c r="E32" s="386" t="e">
        <f t="shared" si="27"/>
        <v>#REF!</v>
      </c>
      <c r="F32" s="303" t="e">
        <f t="shared" si="9"/>
        <v>#REF!</v>
      </c>
      <c r="G32" s="386" t="e">
        <f t="shared" ref="G32" si="53">G175</f>
        <v>#REF!</v>
      </c>
      <c r="H32" s="303" t="e">
        <f t="shared" si="0"/>
        <v>#REF!</v>
      </c>
      <c r="I32" s="386" t="e">
        <f t="shared" ref="I32" si="54">I175</f>
        <v>#REF!</v>
      </c>
      <c r="J32" s="303" t="e">
        <f t="shared" si="1"/>
        <v>#REF!</v>
      </c>
      <c r="K32" s="239" t="e">
        <f t="shared" si="25"/>
        <v>#REF!</v>
      </c>
      <c r="L32" s="316" t="e">
        <f t="shared" si="26"/>
        <v>#REF!</v>
      </c>
      <c r="M32" s="386" t="e">
        <f t="shared" ref="M32" si="55">M175</f>
        <v>#REF!</v>
      </c>
      <c r="N32" s="303" t="e">
        <f t="shared" si="4"/>
        <v>#REF!</v>
      </c>
      <c r="O32" s="386" t="e">
        <f t="shared" ref="O32" si="56">O175</f>
        <v>#REF!</v>
      </c>
      <c r="P32" s="303" t="e">
        <f t="shared" si="5"/>
        <v>#REF!</v>
      </c>
      <c r="Q32" s="386" t="e">
        <f t="shared" ref="Q32" si="57">Q175</f>
        <v>#REF!</v>
      </c>
      <c r="R32" s="303" t="e">
        <f t="shared" si="6"/>
        <v>#REF!</v>
      </c>
      <c r="S32" s="239" t="e">
        <f t="shared" si="20"/>
        <v>#REF!</v>
      </c>
      <c r="T32" s="316" t="e">
        <f t="shared" si="8"/>
        <v>#REF!</v>
      </c>
    </row>
    <row r="33" spans="1:20" x14ac:dyDescent="0.25">
      <c r="A33" s="127" t="s">
        <v>114</v>
      </c>
      <c r="B33" s="262">
        <f t="shared" si="27"/>
        <v>12</v>
      </c>
      <c r="C33" s="73" t="e">
        <f t="shared" si="27"/>
        <v>#REF!</v>
      </c>
      <c r="D33" s="283" t="e">
        <f t="shared" si="27"/>
        <v>#REF!</v>
      </c>
      <c r="E33" s="386" t="e">
        <f t="shared" si="27"/>
        <v>#REF!</v>
      </c>
      <c r="F33" s="303" t="e">
        <f t="shared" si="9"/>
        <v>#REF!</v>
      </c>
      <c r="G33" s="386" t="e">
        <f t="shared" ref="G33" si="58">G176</f>
        <v>#REF!</v>
      </c>
      <c r="H33" s="303" t="e">
        <f t="shared" si="0"/>
        <v>#REF!</v>
      </c>
      <c r="I33" s="386" t="e">
        <f t="shared" ref="I33" si="59">I176</f>
        <v>#REF!</v>
      </c>
      <c r="J33" s="303" t="e">
        <f t="shared" si="1"/>
        <v>#REF!</v>
      </c>
      <c r="K33" s="239" t="e">
        <f t="shared" si="25"/>
        <v>#REF!</v>
      </c>
      <c r="L33" s="316" t="e">
        <f t="shared" si="26"/>
        <v>#REF!</v>
      </c>
      <c r="M33" s="386" t="e">
        <f t="shared" ref="M33" si="60">M176</f>
        <v>#REF!</v>
      </c>
      <c r="N33" s="303" t="e">
        <f t="shared" si="4"/>
        <v>#REF!</v>
      </c>
      <c r="O33" s="386" t="e">
        <f t="shared" ref="O33" si="61">O176</f>
        <v>#REF!</v>
      </c>
      <c r="P33" s="303" t="e">
        <f t="shared" si="5"/>
        <v>#REF!</v>
      </c>
      <c r="Q33" s="386" t="e">
        <f t="shared" ref="Q33" si="62">Q176</f>
        <v>#REF!</v>
      </c>
      <c r="R33" s="303" t="e">
        <f t="shared" si="6"/>
        <v>#REF!</v>
      </c>
      <c r="S33" s="239" t="e">
        <f t="shared" si="20"/>
        <v>#REF!</v>
      </c>
      <c r="T33" s="316" t="e">
        <f t="shared" si="8"/>
        <v>#REF!</v>
      </c>
    </row>
    <row r="34" spans="1:20" x14ac:dyDescent="0.25">
      <c r="A34" s="127" t="s">
        <v>115</v>
      </c>
      <c r="B34" s="262">
        <f t="shared" si="27"/>
        <v>12</v>
      </c>
      <c r="C34" s="73" t="e">
        <f t="shared" si="27"/>
        <v>#REF!</v>
      </c>
      <c r="D34" s="283" t="e">
        <f t="shared" si="27"/>
        <v>#REF!</v>
      </c>
      <c r="E34" s="386" t="e">
        <f t="shared" si="27"/>
        <v>#REF!</v>
      </c>
      <c r="F34" s="303" t="e">
        <f t="shared" si="9"/>
        <v>#REF!</v>
      </c>
      <c r="G34" s="386" t="e">
        <f t="shared" ref="G34" si="63">G177</f>
        <v>#REF!</v>
      </c>
      <c r="H34" s="303" t="e">
        <f t="shared" si="0"/>
        <v>#REF!</v>
      </c>
      <c r="I34" s="386" t="e">
        <f t="shared" ref="I34" si="64">I177</f>
        <v>#REF!</v>
      </c>
      <c r="J34" s="303" t="e">
        <f t="shared" si="1"/>
        <v>#REF!</v>
      </c>
      <c r="K34" s="239" t="e">
        <f t="shared" si="25"/>
        <v>#REF!</v>
      </c>
      <c r="L34" s="316" t="e">
        <f t="shared" si="26"/>
        <v>#REF!</v>
      </c>
      <c r="M34" s="386" t="e">
        <f t="shared" ref="M34" si="65">M177</f>
        <v>#REF!</v>
      </c>
      <c r="N34" s="303" t="e">
        <f t="shared" si="4"/>
        <v>#REF!</v>
      </c>
      <c r="O34" s="386" t="e">
        <f t="shared" ref="O34" si="66">O177</f>
        <v>#REF!</v>
      </c>
      <c r="P34" s="303" t="e">
        <f t="shared" si="5"/>
        <v>#REF!</v>
      </c>
      <c r="Q34" s="386" t="e">
        <f t="shared" ref="Q34" si="67">Q177</f>
        <v>#REF!</v>
      </c>
      <c r="R34" s="303" t="e">
        <f t="shared" si="6"/>
        <v>#REF!</v>
      </c>
      <c r="S34" s="239" t="e">
        <f t="shared" si="20"/>
        <v>#REF!</v>
      </c>
      <c r="T34" s="316" t="e">
        <f t="shared" si="8"/>
        <v>#REF!</v>
      </c>
    </row>
    <row r="35" spans="1:20" ht="15.75" thickBot="1" x14ac:dyDescent="0.3">
      <c r="A35" s="127" t="s">
        <v>116</v>
      </c>
      <c r="B35" s="262">
        <f t="shared" si="27"/>
        <v>12</v>
      </c>
      <c r="C35" s="73" t="e">
        <f t="shared" si="27"/>
        <v>#REF!</v>
      </c>
      <c r="D35" s="283" t="e">
        <f t="shared" si="27"/>
        <v>#REF!</v>
      </c>
      <c r="E35" s="386" t="e">
        <f t="shared" si="27"/>
        <v>#REF!</v>
      </c>
      <c r="F35" s="303" t="e">
        <f t="shared" si="9"/>
        <v>#REF!</v>
      </c>
      <c r="G35" s="386" t="e">
        <f t="shared" ref="G35" si="68">G178</f>
        <v>#REF!</v>
      </c>
      <c r="H35" s="303" t="e">
        <f t="shared" si="0"/>
        <v>#REF!</v>
      </c>
      <c r="I35" s="386" t="e">
        <f t="shared" ref="I35" si="69">I178</f>
        <v>#REF!</v>
      </c>
      <c r="J35" s="303" t="e">
        <f t="shared" si="1"/>
        <v>#REF!</v>
      </c>
      <c r="K35" s="239" t="e">
        <f t="shared" si="25"/>
        <v>#REF!</v>
      </c>
      <c r="L35" s="316" t="e">
        <f t="shared" si="26"/>
        <v>#REF!</v>
      </c>
      <c r="M35" s="386" t="e">
        <f t="shared" ref="M35" si="70">M178</f>
        <v>#REF!</v>
      </c>
      <c r="N35" s="303" t="e">
        <f t="shared" si="4"/>
        <v>#REF!</v>
      </c>
      <c r="O35" s="386" t="e">
        <f t="shared" ref="O35" si="71">O178</f>
        <v>#REF!</v>
      </c>
      <c r="P35" s="303" t="e">
        <f t="shared" si="5"/>
        <v>#REF!</v>
      </c>
      <c r="Q35" s="386" t="e">
        <f t="shared" ref="Q35" si="72">Q178</f>
        <v>#REF!</v>
      </c>
      <c r="R35" s="303" t="e">
        <f t="shared" si="6"/>
        <v>#REF!</v>
      </c>
      <c r="S35" s="239" t="e">
        <f t="shared" ref="S35" si="73">SUM(M35,O35,Q35)</f>
        <v>#REF!</v>
      </c>
      <c r="T35" s="316" t="e">
        <f t="shared" si="8"/>
        <v>#REF!</v>
      </c>
    </row>
    <row r="36" spans="1:20" s="383" customFormat="1" ht="15.75" thickBot="1" x14ac:dyDescent="0.3">
      <c r="A36" s="382" t="s">
        <v>6</v>
      </c>
      <c r="B36" s="382">
        <f>SUM(B26:B35)</f>
        <v>120</v>
      </c>
      <c r="C36" s="377" t="e">
        <f t="shared" ref="C36:T36" si="74">SUM(C26:C35)</f>
        <v>#REF!</v>
      </c>
      <c r="D36" s="378" t="e">
        <f t="shared" si="74"/>
        <v>#REF!</v>
      </c>
      <c r="E36" s="389" t="e">
        <f t="shared" si="74"/>
        <v>#REF!</v>
      </c>
      <c r="F36" s="379" t="e">
        <f t="shared" si="74"/>
        <v>#REF!</v>
      </c>
      <c r="G36" s="389" t="e">
        <f t="shared" si="74"/>
        <v>#REF!</v>
      </c>
      <c r="H36" s="379" t="e">
        <f t="shared" si="74"/>
        <v>#REF!</v>
      </c>
      <c r="I36" s="389" t="e">
        <f t="shared" si="74"/>
        <v>#REF!</v>
      </c>
      <c r="J36" s="379" t="e">
        <f t="shared" si="74"/>
        <v>#REF!</v>
      </c>
      <c r="K36" s="380" t="e">
        <f t="shared" ref="K36:L36" si="75">SUM(K26:K35)</f>
        <v>#REF!</v>
      </c>
      <c r="L36" s="381" t="e">
        <f t="shared" si="75"/>
        <v>#REF!</v>
      </c>
      <c r="M36" s="389" t="e">
        <f t="shared" si="74"/>
        <v>#REF!</v>
      </c>
      <c r="N36" s="379" t="e">
        <f>SUM(N26:N35)</f>
        <v>#REF!</v>
      </c>
      <c r="O36" s="389" t="e">
        <f t="shared" si="74"/>
        <v>#REF!</v>
      </c>
      <c r="P36" s="379" t="e">
        <f t="shared" si="74"/>
        <v>#REF!</v>
      </c>
      <c r="Q36" s="389" t="e">
        <f t="shared" si="74"/>
        <v>#REF!</v>
      </c>
      <c r="R36" s="379" t="e">
        <f t="shared" si="74"/>
        <v>#REF!</v>
      </c>
      <c r="S36" s="380" t="e">
        <f t="shared" si="74"/>
        <v>#REF!</v>
      </c>
      <c r="T36" s="381" t="e">
        <f t="shared" si="74"/>
        <v>#REF!</v>
      </c>
    </row>
    <row r="38" spans="1:20" ht="15.75" hidden="1" x14ac:dyDescent="0.25">
      <c r="A38" s="1000" t="s">
        <v>226</v>
      </c>
      <c r="B38" s="1001"/>
      <c r="C38" s="1001"/>
      <c r="D38" s="1001"/>
      <c r="E38" s="1001"/>
      <c r="F38" s="1001"/>
      <c r="G38" s="1001"/>
      <c r="H38" s="1001"/>
      <c r="I38" s="1001"/>
      <c r="J38" s="1001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</row>
    <row r="39" spans="1:20" ht="36.75" hidden="1" thickBot="1" x14ac:dyDescent="0.3">
      <c r="A39" s="74" t="s">
        <v>14</v>
      </c>
      <c r="B39" s="260" t="s">
        <v>216</v>
      </c>
      <c r="C39" s="90" t="s">
        <v>165</v>
      </c>
      <c r="D39" s="288" t="s">
        <v>217</v>
      </c>
      <c r="E39" s="385" t="s">
        <v>2</v>
      </c>
      <c r="F39" s="330" t="s">
        <v>219</v>
      </c>
      <c r="G39" s="385" t="s">
        <v>3</v>
      </c>
      <c r="H39" s="330" t="s">
        <v>220</v>
      </c>
      <c r="I39" s="385" t="s">
        <v>4</v>
      </c>
      <c r="J39" s="330" t="s">
        <v>221</v>
      </c>
      <c r="K39" s="237" t="s">
        <v>193</v>
      </c>
      <c r="L39" s="328" t="s">
        <v>218</v>
      </c>
      <c r="M39" s="385" t="s">
        <v>5</v>
      </c>
      <c r="N39" s="330" t="s">
        <v>222</v>
      </c>
      <c r="O39" s="404" t="s">
        <v>190</v>
      </c>
      <c r="P39" s="330" t="s">
        <v>223</v>
      </c>
      <c r="Q39" s="404" t="s">
        <v>191</v>
      </c>
      <c r="R39" s="330" t="s">
        <v>224</v>
      </c>
      <c r="S39" s="237" t="s">
        <v>193</v>
      </c>
      <c r="T39" s="328" t="s">
        <v>218</v>
      </c>
    </row>
    <row r="40" spans="1:20" ht="15.75" hidden="1" thickTop="1" x14ac:dyDescent="0.25">
      <c r="A40" s="77" t="s">
        <v>17</v>
      </c>
      <c r="B40" s="262">
        <v>40</v>
      </c>
      <c r="C40" s="73" t="e">
        <f>'Pque N Mundo I'!#REF!</f>
        <v>#REF!</v>
      </c>
      <c r="D40" s="283" t="e">
        <f t="shared" ref="D40:D44" si="76">C40*B40</f>
        <v>#REF!</v>
      </c>
      <c r="E40" s="386" t="e">
        <f>'Pque N Mundo I'!#REF!</f>
        <v>#REF!</v>
      </c>
      <c r="F40" s="303" t="e">
        <f t="shared" ref="F40:H44" si="77">(E40*$B40)-$D40</f>
        <v>#REF!</v>
      </c>
      <c r="G40" s="386" t="e">
        <f>'Pque N Mundo I'!#REF!</f>
        <v>#REF!</v>
      </c>
      <c r="H40" s="303" t="e">
        <f t="shared" si="77"/>
        <v>#REF!</v>
      </c>
      <c r="I40" s="386" t="e">
        <f>'Pque N Mundo I'!#REF!</f>
        <v>#REF!</v>
      </c>
      <c r="J40" s="303" t="e">
        <f t="shared" ref="J40:J44" si="78">(I40*$B40)-$D40</f>
        <v>#REF!</v>
      </c>
      <c r="K40" s="239" t="e">
        <f t="shared" ref="K40:K44" si="79">SUM(E40,G40,I40)</f>
        <v>#REF!</v>
      </c>
      <c r="L40" s="316" t="e">
        <f t="shared" ref="L40:L44" si="80">(K40*$B40)-$D40*3</f>
        <v>#REF!</v>
      </c>
      <c r="M40" s="386" t="e">
        <f>'Pque N Mundo I'!#REF!</f>
        <v>#REF!</v>
      </c>
      <c r="N40" s="303" t="e">
        <f t="shared" ref="N40:N44" si="81">(M40*$B40)-$D40</f>
        <v>#REF!</v>
      </c>
      <c r="O40" s="386" t="e">
        <f>'Pque N Mundo I'!#REF!</f>
        <v>#REF!</v>
      </c>
      <c r="P40" s="303" t="e">
        <f t="shared" ref="P40:P44" si="82">(O40*$B40)-$D40</f>
        <v>#REF!</v>
      </c>
      <c r="Q40" s="386" t="e">
        <f>'Pque N Mundo I'!#REF!</f>
        <v>#REF!</v>
      </c>
      <c r="R40" s="303" t="e">
        <f t="shared" ref="R40:R44" si="83">(Q40*$B40)-$D40</f>
        <v>#REF!</v>
      </c>
      <c r="S40" s="239" t="e">
        <f t="shared" ref="S40:S44" si="84">SUM(M40,O40,Q40)</f>
        <v>#REF!</v>
      </c>
      <c r="T40" s="316" t="e">
        <f t="shared" ref="T40:T44" si="85">(S40*$B40)-$D40*3</f>
        <v>#REF!</v>
      </c>
    </row>
    <row r="41" spans="1:20" hidden="1" x14ac:dyDescent="0.25">
      <c r="A41" s="77" t="s">
        <v>20</v>
      </c>
      <c r="B41" s="262">
        <v>20</v>
      </c>
      <c r="C41" s="73" t="e">
        <f>'Pque N Mundo I'!#REF!</f>
        <v>#REF!</v>
      </c>
      <c r="D41" s="283" t="e">
        <f t="shared" si="76"/>
        <v>#REF!</v>
      </c>
      <c r="E41" s="386" t="e">
        <f>'Pque N Mundo I'!#REF!</f>
        <v>#REF!</v>
      </c>
      <c r="F41" s="303" t="e">
        <f t="shared" si="77"/>
        <v>#REF!</v>
      </c>
      <c r="G41" s="386" t="e">
        <f>'Pque N Mundo I'!#REF!</f>
        <v>#REF!</v>
      </c>
      <c r="H41" s="303" t="e">
        <f t="shared" si="77"/>
        <v>#REF!</v>
      </c>
      <c r="I41" s="386" t="e">
        <f>'Pque N Mundo I'!#REF!</f>
        <v>#REF!</v>
      </c>
      <c r="J41" s="303" t="e">
        <f t="shared" si="78"/>
        <v>#REF!</v>
      </c>
      <c r="K41" s="239" t="e">
        <f t="shared" si="79"/>
        <v>#REF!</v>
      </c>
      <c r="L41" s="316" t="e">
        <f t="shared" si="80"/>
        <v>#REF!</v>
      </c>
      <c r="M41" s="386" t="e">
        <f>'Pque N Mundo I'!#REF!</f>
        <v>#REF!</v>
      </c>
      <c r="N41" s="303" t="e">
        <f t="shared" si="81"/>
        <v>#REF!</v>
      </c>
      <c r="O41" s="386" t="e">
        <f>'Pque N Mundo I'!#REF!</f>
        <v>#REF!</v>
      </c>
      <c r="P41" s="303" t="e">
        <f t="shared" si="82"/>
        <v>#REF!</v>
      </c>
      <c r="Q41" s="386" t="e">
        <f>'Pque N Mundo I'!#REF!</f>
        <v>#REF!</v>
      </c>
      <c r="R41" s="303" t="e">
        <f t="shared" si="83"/>
        <v>#REF!</v>
      </c>
      <c r="S41" s="239" t="e">
        <f t="shared" si="84"/>
        <v>#REF!</v>
      </c>
      <c r="T41" s="316" t="e">
        <f t="shared" si="85"/>
        <v>#REF!</v>
      </c>
    </row>
    <row r="42" spans="1:20" hidden="1" x14ac:dyDescent="0.25">
      <c r="A42" s="77" t="s">
        <v>43</v>
      </c>
      <c r="B42" s="262">
        <v>20</v>
      </c>
      <c r="C42" s="73" t="e">
        <f>'Pque N Mundo I'!#REF!</f>
        <v>#REF!</v>
      </c>
      <c r="D42" s="283" t="e">
        <f t="shared" si="76"/>
        <v>#REF!</v>
      </c>
      <c r="E42" s="386" t="e">
        <f>'Pque N Mundo I'!#REF!</f>
        <v>#REF!</v>
      </c>
      <c r="F42" s="303" t="e">
        <f t="shared" si="77"/>
        <v>#REF!</v>
      </c>
      <c r="G42" s="386" t="e">
        <f>'Pque N Mundo I'!#REF!</f>
        <v>#REF!</v>
      </c>
      <c r="H42" s="303" t="e">
        <f t="shared" si="77"/>
        <v>#REF!</v>
      </c>
      <c r="I42" s="386" t="e">
        <f>'Pque N Mundo I'!#REF!</f>
        <v>#REF!</v>
      </c>
      <c r="J42" s="303" t="e">
        <f t="shared" si="78"/>
        <v>#REF!</v>
      </c>
      <c r="K42" s="239" t="e">
        <f t="shared" si="79"/>
        <v>#REF!</v>
      </c>
      <c r="L42" s="316" t="e">
        <f t="shared" si="80"/>
        <v>#REF!</v>
      </c>
      <c r="M42" s="386" t="e">
        <f>'Pque N Mundo I'!#REF!</f>
        <v>#REF!</v>
      </c>
      <c r="N42" s="303" t="e">
        <f t="shared" si="81"/>
        <v>#REF!</v>
      </c>
      <c r="O42" s="386" t="e">
        <f>'Pque N Mundo I'!#REF!</f>
        <v>#REF!</v>
      </c>
      <c r="P42" s="303" t="e">
        <f t="shared" si="82"/>
        <v>#REF!</v>
      </c>
      <c r="Q42" s="386" t="e">
        <f>'Pque N Mundo I'!#REF!</f>
        <v>#REF!</v>
      </c>
      <c r="R42" s="303" t="e">
        <f t="shared" si="83"/>
        <v>#REF!</v>
      </c>
      <c r="S42" s="239" t="e">
        <f t="shared" si="84"/>
        <v>#REF!</v>
      </c>
      <c r="T42" s="316" t="e">
        <f t="shared" si="85"/>
        <v>#REF!</v>
      </c>
    </row>
    <row r="43" spans="1:20" hidden="1" x14ac:dyDescent="0.25">
      <c r="A43" s="77" t="s">
        <v>22</v>
      </c>
      <c r="B43" s="262">
        <v>20</v>
      </c>
      <c r="C43" s="73" t="e">
        <f>'Pque N Mundo I'!#REF!</f>
        <v>#REF!</v>
      </c>
      <c r="D43" s="283" t="e">
        <f t="shared" si="76"/>
        <v>#REF!</v>
      </c>
      <c r="E43" s="386" t="e">
        <f>'Pque N Mundo I'!#REF!</f>
        <v>#REF!</v>
      </c>
      <c r="F43" s="303" t="e">
        <f t="shared" si="77"/>
        <v>#REF!</v>
      </c>
      <c r="G43" s="386" t="e">
        <f>'Pque N Mundo I'!#REF!</f>
        <v>#REF!</v>
      </c>
      <c r="H43" s="303" t="e">
        <f t="shared" si="77"/>
        <v>#REF!</v>
      </c>
      <c r="I43" s="386" t="e">
        <f>'Pque N Mundo I'!#REF!</f>
        <v>#REF!</v>
      </c>
      <c r="J43" s="303" t="e">
        <f t="shared" si="78"/>
        <v>#REF!</v>
      </c>
      <c r="K43" s="239" t="e">
        <f t="shared" si="79"/>
        <v>#REF!</v>
      </c>
      <c r="L43" s="316" t="e">
        <f t="shared" si="80"/>
        <v>#REF!</v>
      </c>
      <c r="M43" s="386" t="e">
        <f>'Pque N Mundo I'!#REF!</f>
        <v>#REF!</v>
      </c>
      <c r="N43" s="303" t="e">
        <f t="shared" si="81"/>
        <v>#REF!</v>
      </c>
      <c r="O43" s="386" t="e">
        <f>'Pque N Mundo I'!#REF!</f>
        <v>#REF!</v>
      </c>
      <c r="P43" s="303" t="e">
        <f t="shared" si="82"/>
        <v>#REF!</v>
      </c>
      <c r="Q43" s="386" t="e">
        <f>'Pque N Mundo I'!#REF!</f>
        <v>#REF!</v>
      </c>
      <c r="R43" s="303" t="e">
        <f t="shared" si="83"/>
        <v>#REF!</v>
      </c>
      <c r="S43" s="239" t="e">
        <f t="shared" si="84"/>
        <v>#REF!</v>
      </c>
      <c r="T43" s="316" t="e">
        <f t="shared" si="85"/>
        <v>#REF!</v>
      </c>
    </row>
    <row r="44" spans="1:20" ht="15.75" hidden="1" thickBot="1" x14ac:dyDescent="0.3">
      <c r="A44" s="77" t="s">
        <v>23</v>
      </c>
      <c r="B44" s="262">
        <v>20</v>
      </c>
      <c r="C44" s="73" t="e">
        <f>'Pque N Mundo I'!#REF!</f>
        <v>#REF!</v>
      </c>
      <c r="D44" s="283" t="e">
        <f t="shared" si="76"/>
        <v>#REF!</v>
      </c>
      <c r="E44" s="386" t="e">
        <f>'Pque N Mundo I'!#REF!</f>
        <v>#REF!</v>
      </c>
      <c r="F44" s="303" t="e">
        <f t="shared" si="77"/>
        <v>#REF!</v>
      </c>
      <c r="G44" s="386" t="e">
        <f>'Pque N Mundo I'!#REF!</f>
        <v>#REF!</v>
      </c>
      <c r="H44" s="303" t="e">
        <f t="shared" si="77"/>
        <v>#REF!</v>
      </c>
      <c r="I44" s="386" t="e">
        <f>'Pque N Mundo I'!#REF!</f>
        <v>#REF!</v>
      </c>
      <c r="J44" s="303" t="e">
        <f t="shared" si="78"/>
        <v>#REF!</v>
      </c>
      <c r="K44" s="239" t="e">
        <f t="shared" si="79"/>
        <v>#REF!</v>
      </c>
      <c r="L44" s="316" t="e">
        <f t="shared" si="80"/>
        <v>#REF!</v>
      </c>
      <c r="M44" s="386" t="e">
        <f>'Pque N Mundo I'!#REF!</f>
        <v>#REF!</v>
      </c>
      <c r="N44" s="303" t="e">
        <f t="shared" si="81"/>
        <v>#REF!</v>
      </c>
      <c r="O44" s="386" t="e">
        <f>'Pque N Mundo I'!#REF!</f>
        <v>#REF!</v>
      </c>
      <c r="P44" s="303" t="e">
        <f t="shared" si="82"/>
        <v>#REF!</v>
      </c>
      <c r="Q44" s="386" t="e">
        <f>'Pque N Mundo I'!#REF!</f>
        <v>#REF!</v>
      </c>
      <c r="R44" s="303" t="e">
        <f t="shared" si="83"/>
        <v>#REF!</v>
      </c>
      <c r="S44" s="239" t="e">
        <f t="shared" si="84"/>
        <v>#REF!</v>
      </c>
      <c r="T44" s="316" t="e">
        <f t="shared" si="85"/>
        <v>#REF!</v>
      </c>
    </row>
    <row r="45" spans="1:20" ht="15.75" hidden="1" thickBot="1" x14ac:dyDescent="0.3">
      <c r="A45" s="341" t="s">
        <v>7</v>
      </c>
      <c r="B45" s="342">
        <f t="shared" ref="B45:T45" si="86">SUM(B40:B44)</f>
        <v>120</v>
      </c>
      <c r="C45" s="367" t="e">
        <f t="shared" si="86"/>
        <v>#REF!</v>
      </c>
      <c r="D45" s="368" t="e">
        <f t="shared" si="86"/>
        <v>#REF!</v>
      </c>
      <c r="E45" s="390" t="e">
        <f t="shared" si="86"/>
        <v>#REF!</v>
      </c>
      <c r="F45" s="344" t="e">
        <f t="shared" si="86"/>
        <v>#REF!</v>
      </c>
      <c r="G45" s="390" t="e">
        <f t="shared" si="86"/>
        <v>#REF!</v>
      </c>
      <c r="H45" s="344" t="e">
        <f t="shared" si="86"/>
        <v>#REF!</v>
      </c>
      <c r="I45" s="390" t="e">
        <f t="shared" si="86"/>
        <v>#REF!</v>
      </c>
      <c r="J45" s="344" t="e">
        <f t="shared" si="86"/>
        <v>#REF!</v>
      </c>
      <c r="K45" s="345" t="e">
        <f t="shared" ref="K45:L45" si="87">SUM(K40:K44)</f>
        <v>#REF!</v>
      </c>
      <c r="L45" s="346" t="e">
        <f t="shared" si="87"/>
        <v>#REF!</v>
      </c>
      <c r="M45" s="390" t="e">
        <f t="shared" si="86"/>
        <v>#REF!</v>
      </c>
      <c r="N45" s="344" t="e">
        <f t="shared" si="86"/>
        <v>#REF!</v>
      </c>
      <c r="O45" s="390" t="e">
        <f t="shared" si="86"/>
        <v>#REF!</v>
      </c>
      <c r="P45" s="344" t="e">
        <f t="shared" si="86"/>
        <v>#REF!</v>
      </c>
      <c r="Q45" s="390" t="e">
        <f t="shared" si="86"/>
        <v>#REF!</v>
      </c>
      <c r="R45" s="344" t="e">
        <f t="shared" si="86"/>
        <v>#REF!</v>
      </c>
      <c r="S45" s="345" t="e">
        <f t="shared" si="86"/>
        <v>#REF!</v>
      </c>
      <c r="T45" s="346" t="e">
        <f t="shared" si="86"/>
        <v>#REF!</v>
      </c>
    </row>
    <row r="46" spans="1:20" hidden="1" x14ac:dyDescent="0.25"/>
    <row r="47" spans="1:20" ht="15.75" hidden="1" x14ac:dyDescent="0.25">
      <c r="A47" s="1000" t="s">
        <v>227</v>
      </c>
      <c r="B47" s="1001"/>
      <c r="C47" s="1001"/>
      <c r="D47" s="1001"/>
      <c r="E47" s="1001"/>
      <c r="F47" s="1001"/>
      <c r="G47" s="1001"/>
      <c r="H47" s="1001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85" t="s">
        <v>2</v>
      </c>
      <c r="F48" s="330" t="s">
        <v>219</v>
      </c>
      <c r="G48" s="385" t="s">
        <v>3</v>
      </c>
      <c r="H48" s="330" t="s">
        <v>220</v>
      </c>
      <c r="I48" s="385" t="s">
        <v>4</v>
      </c>
      <c r="J48" s="330" t="s">
        <v>221</v>
      </c>
      <c r="K48" s="237" t="s">
        <v>193</v>
      </c>
      <c r="L48" s="328" t="s">
        <v>218</v>
      </c>
      <c r="M48" s="385" t="s">
        <v>5</v>
      </c>
      <c r="N48" s="330" t="s">
        <v>222</v>
      </c>
      <c r="O48" s="404" t="s">
        <v>190</v>
      </c>
      <c r="P48" s="330" t="s">
        <v>223</v>
      </c>
      <c r="Q48" s="404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17</v>
      </c>
      <c r="B49" s="262">
        <v>40</v>
      </c>
      <c r="C49" s="73" t="e">
        <f>'Pque N Mundo II'!#REF!</f>
        <v>#REF!</v>
      </c>
      <c r="D49" s="283" t="e">
        <f t="shared" ref="D49:D52" si="88">C49*B49</f>
        <v>#REF!</v>
      </c>
      <c r="E49" s="386" t="e">
        <f>'Pque N Mundo II'!#REF!</f>
        <v>#REF!</v>
      </c>
      <c r="F49" s="303" t="e">
        <f t="shared" ref="F49:F52" si="89">(E49*$B49)-$D49</f>
        <v>#REF!</v>
      </c>
      <c r="G49" s="386" t="e">
        <f>'Pque N Mundo II'!#REF!</f>
        <v>#REF!</v>
      </c>
      <c r="H49" s="303" t="e">
        <f t="shared" ref="H49:H52" si="90">(G49*$B49)-$D49</f>
        <v>#REF!</v>
      </c>
      <c r="I49" s="386" t="e">
        <f>'Pque N Mundo II'!#REF!</f>
        <v>#REF!</v>
      </c>
      <c r="J49" s="303" t="e">
        <f t="shared" ref="J49:J52" si="91">(I49*$B49)-$D49</f>
        <v>#REF!</v>
      </c>
      <c r="K49" s="239" t="e">
        <f t="shared" ref="K49:K52" si="92">SUM(E49,G49,I49)</f>
        <v>#REF!</v>
      </c>
      <c r="L49" s="316" t="e">
        <f t="shared" ref="L49:L52" si="93">(K49*$B49)-$D49*3</f>
        <v>#REF!</v>
      </c>
      <c r="M49" s="386" t="e">
        <f>'Pque N Mundo II'!#REF!</f>
        <v>#REF!</v>
      </c>
      <c r="N49" s="303" t="e">
        <f t="shared" ref="N49:N52" si="94">(M49*$B49)-$D49</f>
        <v>#REF!</v>
      </c>
      <c r="O49" s="386" t="e">
        <f>'Pque N Mundo II'!#REF!</f>
        <v>#REF!</v>
      </c>
      <c r="P49" s="303" t="e">
        <f t="shared" ref="P49:P52" si="95">(O49*$B49)-$D49</f>
        <v>#REF!</v>
      </c>
      <c r="Q49" s="386" t="e">
        <f>'Pque N Mundo II'!#REF!</f>
        <v>#REF!</v>
      </c>
      <c r="R49" s="303" t="e">
        <f t="shared" ref="R49:R52" si="96">(Q49*$B49)-$D49</f>
        <v>#REF!</v>
      </c>
      <c r="S49" s="239" t="e">
        <f t="shared" ref="S49:S52" si="97">SUM(M49,O49,Q49)</f>
        <v>#REF!</v>
      </c>
      <c r="T49" s="316" t="e">
        <f t="shared" ref="T49:T52" si="98">(S49*$B49)-$D49*3</f>
        <v>#REF!</v>
      </c>
    </row>
    <row r="50" spans="1:20" hidden="1" x14ac:dyDescent="0.25">
      <c r="A50" s="77" t="s">
        <v>20</v>
      </c>
      <c r="B50" s="262">
        <v>20</v>
      </c>
      <c r="C50" s="73" t="e">
        <f>'Pque N Mundo II'!#REF!</f>
        <v>#REF!</v>
      </c>
      <c r="D50" s="283" t="e">
        <f t="shared" si="88"/>
        <v>#REF!</v>
      </c>
      <c r="E50" s="386" t="e">
        <f>'Pque N Mundo II'!#REF!</f>
        <v>#REF!</v>
      </c>
      <c r="F50" s="303" t="e">
        <f t="shared" si="89"/>
        <v>#REF!</v>
      </c>
      <c r="G50" s="386" t="e">
        <f>'Pque N Mundo II'!#REF!</f>
        <v>#REF!</v>
      </c>
      <c r="H50" s="303" t="e">
        <f t="shared" si="90"/>
        <v>#REF!</v>
      </c>
      <c r="I50" s="386" t="e">
        <f>'Pque N Mundo II'!#REF!</f>
        <v>#REF!</v>
      </c>
      <c r="J50" s="303" t="e">
        <f t="shared" si="91"/>
        <v>#REF!</v>
      </c>
      <c r="K50" s="239" t="e">
        <f t="shared" si="92"/>
        <v>#REF!</v>
      </c>
      <c r="L50" s="316" t="e">
        <f t="shared" si="93"/>
        <v>#REF!</v>
      </c>
      <c r="M50" s="386" t="e">
        <f>'Pque N Mundo II'!#REF!</f>
        <v>#REF!</v>
      </c>
      <c r="N50" s="303" t="e">
        <f t="shared" si="94"/>
        <v>#REF!</v>
      </c>
      <c r="O50" s="386" t="e">
        <f>'Pque N Mundo II'!#REF!</f>
        <v>#REF!</v>
      </c>
      <c r="P50" s="303" t="e">
        <f t="shared" si="95"/>
        <v>#REF!</v>
      </c>
      <c r="Q50" s="386" t="e">
        <f>'Pque N Mundo II'!#REF!</f>
        <v>#REF!</v>
      </c>
      <c r="R50" s="303" t="e">
        <f t="shared" si="96"/>
        <v>#REF!</v>
      </c>
      <c r="S50" s="239" t="e">
        <f t="shared" si="97"/>
        <v>#REF!</v>
      </c>
      <c r="T50" s="316" t="e">
        <f t="shared" si="98"/>
        <v>#REF!</v>
      </c>
    </row>
    <row r="51" spans="1:20" hidden="1" x14ac:dyDescent="0.25">
      <c r="A51" s="77" t="s">
        <v>43</v>
      </c>
      <c r="B51" s="262">
        <v>20</v>
      </c>
      <c r="C51" s="73" t="e">
        <f>'Pque N Mundo II'!#REF!</f>
        <v>#REF!</v>
      </c>
      <c r="D51" s="283" t="e">
        <f t="shared" si="88"/>
        <v>#REF!</v>
      </c>
      <c r="E51" s="386" t="e">
        <f>'Pque N Mundo II'!#REF!</f>
        <v>#REF!</v>
      </c>
      <c r="F51" s="303" t="e">
        <f t="shared" si="89"/>
        <v>#REF!</v>
      </c>
      <c r="G51" s="386" t="e">
        <f>'Pque N Mundo II'!#REF!</f>
        <v>#REF!</v>
      </c>
      <c r="H51" s="303" t="e">
        <f t="shared" si="90"/>
        <v>#REF!</v>
      </c>
      <c r="I51" s="386" t="e">
        <f>'Pque N Mundo II'!#REF!</f>
        <v>#REF!</v>
      </c>
      <c r="J51" s="303" t="e">
        <f t="shared" si="91"/>
        <v>#REF!</v>
      </c>
      <c r="K51" s="239" t="e">
        <f t="shared" si="92"/>
        <v>#REF!</v>
      </c>
      <c r="L51" s="316" t="e">
        <f t="shared" si="93"/>
        <v>#REF!</v>
      </c>
      <c r="M51" s="386" t="e">
        <f>'Pque N Mundo II'!#REF!</f>
        <v>#REF!</v>
      </c>
      <c r="N51" s="303" t="e">
        <f t="shared" si="94"/>
        <v>#REF!</v>
      </c>
      <c r="O51" s="386" t="e">
        <f>'Pque N Mundo II'!#REF!</f>
        <v>#REF!</v>
      </c>
      <c r="P51" s="303" t="e">
        <f t="shared" si="95"/>
        <v>#REF!</v>
      </c>
      <c r="Q51" s="386" t="e">
        <f>'Pque N Mundo II'!#REF!</f>
        <v>#REF!</v>
      </c>
      <c r="R51" s="303" t="e">
        <f t="shared" si="96"/>
        <v>#REF!</v>
      </c>
      <c r="S51" s="239" t="e">
        <f t="shared" si="97"/>
        <v>#REF!</v>
      </c>
      <c r="T51" s="316" t="e">
        <f t="shared" si="98"/>
        <v>#REF!</v>
      </c>
    </row>
    <row r="52" spans="1:20" ht="15.75" hidden="1" thickBot="1" x14ac:dyDescent="0.3">
      <c r="A52" s="77" t="s">
        <v>23</v>
      </c>
      <c r="B52" s="262">
        <v>20</v>
      </c>
      <c r="C52" s="73" t="e">
        <f>'Pque N Mundo II'!#REF!</f>
        <v>#REF!</v>
      </c>
      <c r="D52" s="283" t="e">
        <f t="shared" si="88"/>
        <v>#REF!</v>
      </c>
      <c r="E52" s="386" t="e">
        <f>'Pque N Mundo II'!#REF!</f>
        <v>#REF!</v>
      </c>
      <c r="F52" s="303" t="e">
        <f t="shared" si="89"/>
        <v>#REF!</v>
      </c>
      <c r="G52" s="386" t="e">
        <f>'Pque N Mundo II'!#REF!</f>
        <v>#REF!</v>
      </c>
      <c r="H52" s="303" t="e">
        <f t="shared" si="90"/>
        <v>#REF!</v>
      </c>
      <c r="I52" s="386" t="e">
        <f>'Pque N Mundo II'!#REF!</f>
        <v>#REF!</v>
      </c>
      <c r="J52" s="303" t="e">
        <f t="shared" si="91"/>
        <v>#REF!</v>
      </c>
      <c r="K52" s="239" t="e">
        <f t="shared" si="92"/>
        <v>#REF!</v>
      </c>
      <c r="L52" s="316" t="e">
        <f t="shared" si="93"/>
        <v>#REF!</v>
      </c>
      <c r="M52" s="386" t="e">
        <f>'Pque N Mundo II'!#REF!</f>
        <v>#REF!</v>
      </c>
      <c r="N52" s="303" t="e">
        <f t="shared" si="94"/>
        <v>#REF!</v>
      </c>
      <c r="O52" s="386" t="e">
        <f>'Pque N Mundo II'!#REF!</f>
        <v>#REF!</v>
      </c>
      <c r="P52" s="303" t="e">
        <f t="shared" si="95"/>
        <v>#REF!</v>
      </c>
      <c r="Q52" s="386" t="e">
        <f>'Pque N Mundo II'!#REF!</f>
        <v>#REF!</v>
      </c>
      <c r="R52" s="303" t="e">
        <f t="shared" si="96"/>
        <v>#REF!</v>
      </c>
      <c r="S52" s="239" t="e">
        <f t="shared" si="97"/>
        <v>#REF!</v>
      </c>
      <c r="T52" s="316" t="e">
        <f t="shared" si="98"/>
        <v>#REF!</v>
      </c>
    </row>
    <row r="53" spans="1:20" ht="15.75" hidden="1" thickBot="1" x14ac:dyDescent="0.3">
      <c r="A53" s="333" t="s">
        <v>7</v>
      </c>
      <c r="B53" s="334">
        <f t="shared" ref="B53:T53" si="99">SUM(B49:B52)</f>
        <v>100</v>
      </c>
      <c r="C53" s="335" t="e">
        <f t="shared" si="99"/>
        <v>#REF!</v>
      </c>
      <c r="D53" s="336" t="e">
        <f t="shared" si="99"/>
        <v>#REF!</v>
      </c>
      <c r="E53" s="391" t="e">
        <f t="shared" si="99"/>
        <v>#REF!</v>
      </c>
      <c r="F53" s="338" t="e">
        <f t="shared" si="99"/>
        <v>#REF!</v>
      </c>
      <c r="G53" s="391" t="e">
        <f t="shared" si="99"/>
        <v>#REF!</v>
      </c>
      <c r="H53" s="338" t="e">
        <f t="shared" si="99"/>
        <v>#REF!</v>
      </c>
      <c r="I53" s="391" t="e">
        <f t="shared" si="99"/>
        <v>#REF!</v>
      </c>
      <c r="J53" s="338" t="e">
        <f t="shared" si="99"/>
        <v>#REF!</v>
      </c>
      <c r="K53" s="339" t="e">
        <f t="shared" ref="K53:L53" si="100">SUM(K49:K52)</f>
        <v>#REF!</v>
      </c>
      <c r="L53" s="318" t="e">
        <f t="shared" si="100"/>
        <v>#REF!</v>
      </c>
      <c r="M53" s="391" t="e">
        <f t="shared" si="99"/>
        <v>#REF!</v>
      </c>
      <c r="N53" s="338" t="e">
        <f t="shared" si="99"/>
        <v>#REF!</v>
      </c>
      <c r="O53" s="391" t="e">
        <f t="shared" si="99"/>
        <v>#REF!</v>
      </c>
      <c r="P53" s="338" t="e">
        <f t="shared" si="99"/>
        <v>#REF!</v>
      </c>
      <c r="Q53" s="391" t="e">
        <f t="shared" si="99"/>
        <v>#REF!</v>
      </c>
      <c r="R53" s="338" t="e">
        <f t="shared" si="99"/>
        <v>#REF!</v>
      </c>
      <c r="S53" s="339" t="e">
        <f t="shared" si="99"/>
        <v>#REF!</v>
      </c>
      <c r="T53" s="318" t="e">
        <f t="shared" si="99"/>
        <v>#REF!</v>
      </c>
    </row>
    <row r="54" spans="1:20" hidden="1" x14ac:dyDescent="0.25"/>
    <row r="55" spans="1:20" ht="15.75" hidden="1" x14ac:dyDescent="0.25">
      <c r="A55" s="1000" t="s">
        <v>228</v>
      </c>
      <c r="B55" s="1001"/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</row>
    <row r="56" spans="1:20" ht="36.75" hidden="1" thickBot="1" x14ac:dyDescent="0.3">
      <c r="A56" s="13" t="s">
        <v>14</v>
      </c>
      <c r="B56" s="260" t="s">
        <v>216</v>
      </c>
      <c r="C56" s="90" t="s">
        <v>165</v>
      </c>
      <c r="D56" s="288" t="s">
        <v>217</v>
      </c>
      <c r="E56" s="385" t="s">
        <v>2</v>
      </c>
      <c r="F56" s="330" t="s">
        <v>219</v>
      </c>
      <c r="G56" s="385" t="s">
        <v>3</v>
      </c>
      <c r="H56" s="330" t="s">
        <v>220</v>
      </c>
      <c r="I56" s="385" t="s">
        <v>4</v>
      </c>
      <c r="J56" s="330" t="s">
        <v>221</v>
      </c>
      <c r="K56" s="237" t="s">
        <v>193</v>
      </c>
      <c r="L56" s="328" t="s">
        <v>218</v>
      </c>
      <c r="M56" s="385" t="s">
        <v>5</v>
      </c>
      <c r="N56" s="330" t="s">
        <v>222</v>
      </c>
      <c r="O56" s="404" t="s">
        <v>190</v>
      </c>
      <c r="P56" s="330" t="s">
        <v>223</v>
      </c>
      <c r="Q56" s="404" t="s">
        <v>191</v>
      </c>
      <c r="R56" s="330" t="s">
        <v>224</v>
      </c>
      <c r="S56" s="237" t="s">
        <v>193</v>
      </c>
      <c r="T56" s="328" t="s">
        <v>218</v>
      </c>
    </row>
    <row r="57" spans="1:20" ht="16.5" hidden="1" thickTop="1" thickBot="1" x14ac:dyDescent="0.3">
      <c r="A57" s="2" t="s">
        <v>37</v>
      </c>
      <c r="B57" s="262">
        <v>20</v>
      </c>
      <c r="C57" s="4" t="e">
        <f>'Pque N Mundo II'!#REF!</f>
        <v>#REF!</v>
      </c>
      <c r="D57" s="283" t="e">
        <f t="shared" ref="D57" si="101">C57*B57</f>
        <v>#REF!</v>
      </c>
      <c r="E57" s="392" t="e">
        <f>'Pque N Mundo II'!#REF!</f>
        <v>#REF!</v>
      </c>
      <c r="F57" s="307" t="e">
        <f t="shared" ref="F57" si="102">(E57*$B57)-$D57</f>
        <v>#REF!</v>
      </c>
      <c r="G57" s="386" t="e">
        <f>'Pque N Mundo II'!#REF!</f>
        <v>#REF!</v>
      </c>
      <c r="H57" s="307" t="e">
        <f t="shared" ref="H57" si="103">(G57*$B57)-$D57</f>
        <v>#REF!</v>
      </c>
      <c r="I57" s="386" t="e">
        <f>'Pque N Mundo II'!#REF!</f>
        <v>#REF!</v>
      </c>
      <c r="J57" s="307" t="e">
        <f t="shared" ref="J57" si="104">(I57*$B57)-$D57</f>
        <v>#REF!</v>
      </c>
      <c r="K57" s="242" t="e">
        <f t="shared" ref="K57" si="105">SUM(E57,G57,I57)</f>
        <v>#REF!</v>
      </c>
      <c r="L57" s="320" t="e">
        <f t="shared" ref="L57" si="106">(K57*$B57)-$D57*3</f>
        <v>#REF!</v>
      </c>
      <c r="M57" s="392" t="e">
        <f>'Pque N Mundo II'!#REF!</f>
        <v>#REF!</v>
      </c>
      <c r="N57" s="307" t="e">
        <f t="shared" ref="N57" si="107">(M57*$B57)-$D57</f>
        <v>#REF!</v>
      </c>
      <c r="O57" s="392" t="e">
        <f>'Pque N Mundo II'!#REF!</f>
        <v>#REF!</v>
      </c>
      <c r="P57" s="307" t="e">
        <f t="shared" ref="P57" si="108">(O57*$B57)-$D57</f>
        <v>#REF!</v>
      </c>
      <c r="Q57" s="392" t="e">
        <f>'Pque N Mundo II'!#REF!</f>
        <v>#REF!</v>
      </c>
      <c r="R57" s="307" t="e">
        <f t="shared" ref="R57" si="109">(Q57*$B57)-$D57</f>
        <v>#REF!</v>
      </c>
      <c r="S57" s="242" t="e">
        <f t="shared" ref="S57" si="110">SUM(M57,O57,Q57)</f>
        <v>#REF!</v>
      </c>
      <c r="T57" s="320" t="e">
        <f t="shared" ref="T57" si="111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2">SUM(B57:B57)</f>
        <v>20</v>
      </c>
      <c r="C58" s="6" t="e">
        <f t="shared" si="112"/>
        <v>#REF!</v>
      </c>
      <c r="D58" s="286" t="e">
        <f t="shared" si="112"/>
        <v>#REF!</v>
      </c>
      <c r="E58" s="393" t="e">
        <f t="shared" si="112"/>
        <v>#REF!</v>
      </c>
      <c r="F58" s="305" t="e">
        <f t="shared" si="112"/>
        <v>#REF!</v>
      </c>
      <c r="G58" s="391" t="e">
        <f t="shared" si="112"/>
        <v>#REF!</v>
      </c>
      <c r="H58" s="338" t="e">
        <f t="shared" si="112"/>
        <v>#REF!</v>
      </c>
      <c r="I58" s="391" t="e">
        <f t="shared" si="112"/>
        <v>#REF!</v>
      </c>
      <c r="J58" s="338" t="e">
        <f t="shared" si="112"/>
        <v>#REF!</v>
      </c>
      <c r="K58" s="71" t="e">
        <f t="shared" ref="K58:L58" si="113">SUM(K57:K57)</f>
        <v>#REF!</v>
      </c>
      <c r="L58" s="318" t="e">
        <f t="shared" si="113"/>
        <v>#REF!</v>
      </c>
      <c r="M58" s="393" t="e">
        <f t="shared" si="112"/>
        <v>#REF!</v>
      </c>
      <c r="N58" s="305" t="e">
        <f t="shared" si="112"/>
        <v>#REF!</v>
      </c>
      <c r="O58" s="393" t="e">
        <f t="shared" si="112"/>
        <v>#REF!</v>
      </c>
      <c r="P58" s="305" t="e">
        <f t="shared" si="112"/>
        <v>#REF!</v>
      </c>
      <c r="Q58" s="393" t="e">
        <f t="shared" si="112"/>
        <v>#REF!</v>
      </c>
      <c r="R58" s="305" t="e">
        <f t="shared" si="112"/>
        <v>#REF!</v>
      </c>
      <c r="S58" s="71" t="e">
        <f t="shared" si="112"/>
        <v>#REF!</v>
      </c>
      <c r="T58" s="318" t="e">
        <f t="shared" si="112"/>
        <v>#REF!</v>
      </c>
    </row>
    <row r="59" spans="1:20" hidden="1" x14ac:dyDescent="0.25"/>
    <row r="60" spans="1:20" ht="15.75" hidden="1" x14ac:dyDescent="0.25">
      <c r="A60" s="1000" t="s">
        <v>229</v>
      </c>
      <c r="B60" s="1001"/>
      <c r="C60" s="1001"/>
      <c r="D60" s="1001"/>
      <c r="E60" s="1001"/>
      <c r="F60" s="1001"/>
      <c r="G60" s="1001"/>
      <c r="H60" s="1001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85" t="s">
        <v>2</v>
      </c>
      <c r="F61" s="330" t="s">
        <v>219</v>
      </c>
      <c r="G61" s="385" t="s">
        <v>3</v>
      </c>
      <c r="H61" s="330" t="s">
        <v>220</v>
      </c>
      <c r="I61" s="385" t="s">
        <v>4</v>
      </c>
      <c r="J61" s="330" t="s">
        <v>221</v>
      </c>
      <c r="K61" s="237" t="s">
        <v>193</v>
      </c>
      <c r="L61" s="328" t="s">
        <v>218</v>
      </c>
      <c r="M61" s="385" t="s">
        <v>5</v>
      </c>
      <c r="N61" s="330" t="s">
        <v>222</v>
      </c>
      <c r="O61" s="404" t="s">
        <v>190</v>
      </c>
      <c r="P61" s="330" t="s">
        <v>223</v>
      </c>
      <c r="Q61" s="404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20</v>
      </c>
      <c r="B62" s="262">
        <v>20</v>
      </c>
      <c r="C62" s="78" t="e">
        <f>'AMA_UBS J Brasil'!#REF!</f>
        <v>#REF!</v>
      </c>
      <c r="D62" s="290" t="e">
        <f t="shared" ref="D62:D65" si="114">C62*B62</f>
        <v>#REF!</v>
      </c>
      <c r="E62" s="386" t="e">
        <f>'AMA_UBS J Brasil'!#REF!</f>
        <v>#REF!</v>
      </c>
      <c r="F62" s="303" t="e">
        <f t="shared" ref="F62:F65" si="115">(E62*$B62)-$D62</f>
        <v>#REF!</v>
      </c>
      <c r="G62" s="386" t="e">
        <f>'AMA_UBS J Brasil'!#REF!</f>
        <v>#REF!</v>
      </c>
      <c r="H62" s="303" t="e">
        <f t="shared" ref="H62:H65" si="116">(G62*$B62)-$D62</f>
        <v>#REF!</v>
      </c>
      <c r="I62" s="386" t="e">
        <f>'AMA_UBS J Brasil'!#REF!</f>
        <v>#REF!</v>
      </c>
      <c r="J62" s="303" t="e">
        <f t="shared" ref="J62:J65" si="117">(I62*$B62)-$D62</f>
        <v>#REF!</v>
      </c>
      <c r="K62" s="239" t="e">
        <f t="shared" ref="K62:K65" si="118">SUM(E62,G62,I62)</f>
        <v>#REF!</v>
      </c>
      <c r="L62" s="316" t="e">
        <f t="shared" ref="L62:L65" si="119">(K62*$B62)-$D62*3</f>
        <v>#REF!</v>
      </c>
      <c r="M62" s="386" t="e">
        <f>'AMA_UBS J Brasil'!#REF!</f>
        <v>#REF!</v>
      </c>
      <c r="N62" s="303" t="e">
        <f t="shared" ref="N62:N65" si="120">(M62*$B62)-$D62</f>
        <v>#REF!</v>
      </c>
      <c r="O62" s="386" t="e">
        <f>'AMA_UBS J Brasil'!#REF!</f>
        <v>#REF!</v>
      </c>
      <c r="P62" s="303" t="e">
        <f t="shared" ref="P62:P65" si="121">(O62*$B62)-$D62</f>
        <v>#REF!</v>
      </c>
      <c r="Q62" s="386" t="e">
        <f>'AMA_UBS J Brasil'!#REF!</f>
        <v>#REF!</v>
      </c>
      <c r="R62" s="303" t="e">
        <f t="shared" ref="R62:R65" si="122">(Q62*$B62)-$D62</f>
        <v>#REF!</v>
      </c>
      <c r="S62" s="239" t="e">
        <f t="shared" ref="S62:S65" si="123">SUM(M62,O62,Q62)</f>
        <v>#REF!</v>
      </c>
      <c r="T62" s="316" t="e">
        <f t="shared" ref="T62:T65" si="124">(S62*$B62)-$D62*3</f>
        <v>#REF!</v>
      </c>
    </row>
    <row r="63" spans="1:20" hidden="1" x14ac:dyDescent="0.25">
      <c r="A63" s="77" t="s">
        <v>43</v>
      </c>
      <c r="B63" s="262">
        <v>20</v>
      </c>
      <c r="C63" s="78" t="e">
        <f>'AMA_UBS J Brasil'!#REF!</f>
        <v>#REF!</v>
      </c>
      <c r="D63" s="290" t="e">
        <f t="shared" si="114"/>
        <v>#REF!</v>
      </c>
      <c r="E63" s="386" t="e">
        <f>'AMA_UBS J Brasil'!#REF!</f>
        <v>#REF!</v>
      </c>
      <c r="F63" s="303" t="e">
        <f t="shared" si="115"/>
        <v>#REF!</v>
      </c>
      <c r="G63" s="386" t="e">
        <f>'AMA_UBS J Brasil'!#REF!</f>
        <v>#REF!</v>
      </c>
      <c r="H63" s="303" t="e">
        <f t="shared" si="116"/>
        <v>#REF!</v>
      </c>
      <c r="I63" s="386" t="e">
        <f>'AMA_UBS J Brasil'!#REF!</f>
        <v>#REF!</v>
      </c>
      <c r="J63" s="303" t="e">
        <f>(I63*$B63)-$D63</f>
        <v>#REF!</v>
      </c>
      <c r="K63" s="239" t="e">
        <f t="shared" si="118"/>
        <v>#REF!</v>
      </c>
      <c r="L63" s="316" t="e">
        <f t="shared" si="119"/>
        <v>#REF!</v>
      </c>
      <c r="M63" s="386" t="e">
        <f>'AMA_UBS J Brasil'!#REF!</f>
        <v>#REF!</v>
      </c>
      <c r="N63" s="303" t="e">
        <f>(M63*$B63)-$D63</f>
        <v>#REF!</v>
      </c>
      <c r="O63" s="386" t="e">
        <f>'AMA_UBS J Brasil'!#REF!</f>
        <v>#REF!</v>
      </c>
      <c r="P63" s="303" t="e">
        <f>(O63*$B63)-$D63</f>
        <v>#REF!</v>
      </c>
      <c r="Q63" s="386" t="e">
        <f>'AMA_UBS J Brasil'!#REF!</f>
        <v>#REF!</v>
      </c>
      <c r="R63" s="303" t="e">
        <f t="shared" si="122"/>
        <v>#REF!</v>
      </c>
      <c r="S63" s="239" t="e">
        <f t="shared" si="123"/>
        <v>#REF!</v>
      </c>
      <c r="T63" s="316" t="e">
        <f t="shared" si="124"/>
        <v>#REF!</v>
      </c>
    </row>
    <row r="64" spans="1:20" hidden="1" x14ac:dyDescent="0.25">
      <c r="A64" s="77" t="s">
        <v>22</v>
      </c>
      <c r="B64" s="262">
        <v>20</v>
      </c>
      <c r="C64" s="78" t="e">
        <f>'AMA_UBS J Brasil'!#REF!</f>
        <v>#REF!</v>
      </c>
      <c r="D64" s="290" t="e">
        <f t="shared" si="114"/>
        <v>#REF!</v>
      </c>
      <c r="E64" s="386" t="e">
        <f>'AMA_UBS J Brasil'!#REF!</f>
        <v>#REF!</v>
      </c>
      <c r="F64" s="303" t="e">
        <f t="shared" si="115"/>
        <v>#REF!</v>
      </c>
      <c r="G64" s="386" t="e">
        <f>'AMA_UBS J Brasil'!#REF!</f>
        <v>#REF!</v>
      </c>
      <c r="H64" s="303" t="e">
        <f t="shared" si="116"/>
        <v>#REF!</v>
      </c>
      <c r="I64" s="386" t="e">
        <f>'AMA_UBS J Brasil'!#REF!</f>
        <v>#REF!</v>
      </c>
      <c r="J64" s="303" t="e">
        <f t="shared" si="117"/>
        <v>#REF!</v>
      </c>
      <c r="K64" s="239" t="e">
        <f t="shared" si="118"/>
        <v>#REF!</v>
      </c>
      <c r="L64" s="316" t="e">
        <f t="shared" si="119"/>
        <v>#REF!</v>
      </c>
      <c r="M64" s="386" t="e">
        <f>'AMA_UBS J Brasil'!#REF!</f>
        <v>#REF!</v>
      </c>
      <c r="N64" s="303" t="e">
        <f t="shared" si="120"/>
        <v>#REF!</v>
      </c>
      <c r="O64" s="386" t="e">
        <f>'AMA_UBS J Brasil'!#REF!</f>
        <v>#REF!</v>
      </c>
      <c r="P64" s="303" t="e">
        <f t="shared" si="121"/>
        <v>#REF!</v>
      </c>
      <c r="Q64" s="386" t="e">
        <f>'AMA_UBS J Brasil'!#REF!</f>
        <v>#REF!</v>
      </c>
      <c r="R64" s="303" t="e">
        <f t="shared" si="122"/>
        <v>#REF!</v>
      </c>
      <c r="S64" s="239" t="e">
        <f t="shared" si="123"/>
        <v>#REF!</v>
      </c>
      <c r="T64" s="316" t="e">
        <f t="shared" si="124"/>
        <v>#REF!</v>
      </c>
    </row>
    <row r="65" spans="1:20" ht="15.75" hidden="1" thickBot="1" x14ac:dyDescent="0.3">
      <c r="A65" s="77" t="s">
        <v>23</v>
      </c>
      <c r="B65" s="262">
        <v>20</v>
      </c>
      <c r="C65" s="78" t="e">
        <f>'AMA_UBS J Brasil'!#REF!</f>
        <v>#REF!</v>
      </c>
      <c r="D65" s="290" t="e">
        <f t="shared" si="114"/>
        <v>#REF!</v>
      </c>
      <c r="E65" s="386" t="e">
        <f>'AMA_UBS J Brasil'!#REF!</f>
        <v>#REF!</v>
      </c>
      <c r="F65" s="303" t="e">
        <f t="shared" si="115"/>
        <v>#REF!</v>
      </c>
      <c r="G65" s="386" t="e">
        <f>'AMA_UBS J Brasil'!#REF!</f>
        <v>#REF!</v>
      </c>
      <c r="H65" s="303" t="e">
        <f t="shared" si="116"/>
        <v>#REF!</v>
      </c>
      <c r="I65" s="386" t="e">
        <f>'AMA_UBS J Brasil'!#REF!</f>
        <v>#REF!</v>
      </c>
      <c r="J65" s="303" t="e">
        <f t="shared" si="117"/>
        <v>#REF!</v>
      </c>
      <c r="K65" s="239" t="e">
        <f t="shared" si="118"/>
        <v>#REF!</v>
      </c>
      <c r="L65" s="316" t="e">
        <f t="shared" si="119"/>
        <v>#REF!</v>
      </c>
      <c r="M65" s="386" t="e">
        <f>'AMA_UBS J Brasil'!#REF!</f>
        <v>#REF!</v>
      </c>
      <c r="N65" s="303" t="e">
        <f t="shared" si="120"/>
        <v>#REF!</v>
      </c>
      <c r="O65" s="386" t="e">
        <f>'AMA_UBS J Brasil'!#REF!</f>
        <v>#REF!</v>
      </c>
      <c r="P65" s="303" t="e">
        <f t="shared" si="121"/>
        <v>#REF!</v>
      </c>
      <c r="Q65" s="386" t="e">
        <f>'AMA_UBS J Brasil'!#REF!</f>
        <v>#REF!</v>
      </c>
      <c r="R65" s="303" t="e">
        <f t="shared" si="122"/>
        <v>#REF!</v>
      </c>
      <c r="S65" s="239" t="e">
        <f t="shared" si="123"/>
        <v>#REF!</v>
      </c>
      <c r="T65" s="316" t="e">
        <f t="shared" si="124"/>
        <v>#REF!</v>
      </c>
    </row>
    <row r="66" spans="1:20" ht="15.75" hidden="1" thickBot="1" x14ac:dyDescent="0.3">
      <c r="A66" s="341" t="s">
        <v>7</v>
      </c>
      <c r="B66" s="342">
        <f t="shared" ref="B66:T66" si="125">SUM(B62:B65)</f>
        <v>80</v>
      </c>
      <c r="C66" s="363" t="e">
        <f t="shared" si="125"/>
        <v>#REF!</v>
      </c>
      <c r="D66" s="364" t="e">
        <f t="shared" si="125"/>
        <v>#REF!</v>
      </c>
      <c r="E66" s="390" t="e">
        <f t="shared" si="125"/>
        <v>#REF!</v>
      </c>
      <c r="F66" s="344" t="e">
        <f t="shared" si="125"/>
        <v>#REF!</v>
      </c>
      <c r="G66" s="390" t="e">
        <f t="shared" si="125"/>
        <v>#REF!</v>
      </c>
      <c r="H66" s="344" t="e">
        <f t="shared" si="125"/>
        <v>#REF!</v>
      </c>
      <c r="I66" s="390" t="e">
        <f t="shared" si="125"/>
        <v>#REF!</v>
      </c>
      <c r="J66" s="344" t="e">
        <f t="shared" si="125"/>
        <v>#REF!</v>
      </c>
      <c r="K66" s="345" t="e">
        <f t="shared" ref="K66:L66" si="126">SUM(K62:K65)</f>
        <v>#REF!</v>
      </c>
      <c r="L66" s="346" t="e">
        <f t="shared" si="126"/>
        <v>#REF!</v>
      </c>
      <c r="M66" s="390" t="e">
        <f t="shared" si="125"/>
        <v>#REF!</v>
      </c>
      <c r="N66" s="344" t="e">
        <f t="shared" si="125"/>
        <v>#REF!</v>
      </c>
      <c r="O66" s="390" t="e">
        <f t="shared" si="125"/>
        <v>#REF!</v>
      </c>
      <c r="P66" s="344" t="e">
        <f t="shared" si="125"/>
        <v>#REF!</v>
      </c>
      <c r="Q66" s="390" t="e">
        <f t="shared" si="125"/>
        <v>#REF!</v>
      </c>
      <c r="R66" s="344" t="e">
        <f t="shared" si="125"/>
        <v>#REF!</v>
      </c>
      <c r="S66" s="345" t="e">
        <f t="shared" si="125"/>
        <v>#REF!</v>
      </c>
      <c r="T66" s="346" t="e">
        <f t="shared" si="125"/>
        <v>#REF!</v>
      </c>
    </row>
    <row r="67" spans="1:20" hidden="1" x14ac:dyDescent="0.25"/>
    <row r="68" spans="1:20" ht="15.75" hidden="1" x14ac:dyDescent="0.25">
      <c r="A68" s="1000" t="s">
        <v>230</v>
      </c>
      <c r="B68" s="1001"/>
      <c r="C68" s="1001"/>
      <c r="D68" s="1001"/>
      <c r="E68" s="1001"/>
      <c r="F68" s="1001"/>
      <c r="G68" s="1001"/>
      <c r="H68" s="1001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</row>
    <row r="69" spans="1:20" ht="36.75" hidden="1" thickBot="1" x14ac:dyDescent="0.3">
      <c r="A69" s="74" t="s">
        <v>14</v>
      </c>
      <c r="B69" s="260" t="s">
        <v>216</v>
      </c>
      <c r="C69" s="90" t="s">
        <v>165</v>
      </c>
      <c r="D69" s="288" t="s">
        <v>217</v>
      </c>
      <c r="E69" s="385" t="s">
        <v>2</v>
      </c>
      <c r="F69" s="330" t="s">
        <v>219</v>
      </c>
      <c r="G69" s="385" t="s">
        <v>3</v>
      </c>
      <c r="H69" s="330" t="s">
        <v>220</v>
      </c>
      <c r="I69" s="385" t="s">
        <v>4</v>
      </c>
      <c r="J69" s="330" t="s">
        <v>221</v>
      </c>
      <c r="K69" s="237" t="s">
        <v>193</v>
      </c>
      <c r="L69" s="328" t="s">
        <v>218</v>
      </c>
      <c r="M69" s="385" t="s">
        <v>5</v>
      </c>
      <c r="N69" s="330" t="s">
        <v>222</v>
      </c>
      <c r="O69" s="404" t="s">
        <v>190</v>
      </c>
      <c r="P69" s="330" t="s">
        <v>223</v>
      </c>
      <c r="Q69" s="404" t="s">
        <v>191</v>
      </c>
      <c r="R69" s="330" t="s">
        <v>224</v>
      </c>
      <c r="S69" s="237" t="s">
        <v>193</v>
      </c>
      <c r="T69" s="328" t="s">
        <v>218</v>
      </c>
    </row>
    <row r="70" spans="1:20" ht="15.75" hidden="1" thickTop="1" x14ac:dyDescent="0.25">
      <c r="A70" s="77" t="s">
        <v>20</v>
      </c>
      <c r="B70" s="262">
        <v>20</v>
      </c>
      <c r="C70" s="78" t="e">
        <f>'UBS V Guilherme'!#REF!</f>
        <v>#REF!</v>
      </c>
      <c r="D70" s="290" t="e">
        <f t="shared" ref="D70:D74" si="127">C70*B70</f>
        <v>#REF!</v>
      </c>
      <c r="E70" s="386" t="e">
        <f>'UBS V Guilherme'!#REF!</f>
        <v>#REF!</v>
      </c>
      <c r="F70" s="303" t="e">
        <f t="shared" ref="F70:F74" si="128">(E70*$B70)-$D70</f>
        <v>#REF!</v>
      </c>
      <c r="G70" s="386" t="e">
        <f>'UBS V Guilherme'!#REF!</f>
        <v>#REF!</v>
      </c>
      <c r="H70" s="303" t="e">
        <f t="shared" ref="H70:H74" si="129">(G70*$B70)-$D70</f>
        <v>#REF!</v>
      </c>
      <c r="I70" s="386" t="e">
        <f>'UBS V Guilherme'!#REF!</f>
        <v>#REF!</v>
      </c>
      <c r="J70" s="303" t="e">
        <f t="shared" ref="J70:J74" si="130">(I70*$B70)-$D70</f>
        <v>#REF!</v>
      </c>
      <c r="K70" s="239" t="e">
        <f t="shared" ref="K70:K74" si="131">SUM(E70,G70,I70)</f>
        <v>#REF!</v>
      </c>
      <c r="L70" s="316" t="e">
        <f t="shared" ref="L70:L74" si="132">(K70*$B70)-$D70*3</f>
        <v>#REF!</v>
      </c>
      <c r="M70" s="386" t="e">
        <f>'UBS V Guilherme'!#REF!</f>
        <v>#REF!</v>
      </c>
      <c r="N70" s="303" t="e">
        <f t="shared" ref="N70:N74" si="133">(M70*$B70)-$D70</f>
        <v>#REF!</v>
      </c>
      <c r="O70" s="386" t="e">
        <f>'UBS V Guilherme'!#REF!</f>
        <v>#REF!</v>
      </c>
      <c r="P70" s="303" t="e">
        <f t="shared" ref="P70:P74" si="134">(O70*$B70)-$D70</f>
        <v>#REF!</v>
      </c>
      <c r="Q70" s="386" t="e">
        <f>'UBS V Guilherme'!#REF!</f>
        <v>#REF!</v>
      </c>
      <c r="R70" s="303" t="e">
        <f t="shared" ref="R70:R74" si="135">(Q70*$B70)-$D70</f>
        <v>#REF!</v>
      </c>
      <c r="S70" s="239" t="e">
        <f t="shared" ref="S70:S74" si="136">SUM(M70,O70,Q70)</f>
        <v>#REF!</v>
      </c>
      <c r="T70" s="316" t="e">
        <f t="shared" ref="T70:T74" si="137">(S70*$B70)-$D70*3</f>
        <v>#REF!</v>
      </c>
    </row>
    <row r="71" spans="1:20" hidden="1" x14ac:dyDescent="0.25">
      <c r="A71" s="77" t="s">
        <v>43</v>
      </c>
      <c r="B71" s="262">
        <v>20</v>
      </c>
      <c r="C71" s="78" t="e">
        <f>'UBS V Guilherme'!#REF!</f>
        <v>#REF!</v>
      </c>
      <c r="D71" s="290" t="e">
        <f t="shared" si="127"/>
        <v>#REF!</v>
      </c>
      <c r="E71" s="386" t="e">
        <f>'UBS V Guilherme'!#REF!</f>
        <v>#REF!</v>
      </c>
      <c r="F71" s="303" t="e">
        <f t="shared" si="128"/>
        <v>#REF!</v>
      </c>
      <c r="G71" s="386" t="e">
        <f>'UBS V Guilherme'!#REF!</f>
        <v>#REF!</v>
      </c>
      <c r="H71" s="303" t="e">
        <f t="shared" si="129"/>
        <v>#REF!</v>
      </c>
      <c r="I71" s="386" t="e">
        <f>'UBS V Guilherme'!#REF!</f>
        <v>#REF!</v>
      </c>
      <c r="J71" s="303" t="e">
        <f t="shared" si="130"/>
        <v>#REF!</v>
      </c>
      <c r="K71" s="239" t="e">
        <f t="shared" si="131"/>
        <v>#REF!</v>
      </c>
      <c r="L71" s="316" t="e">
        <f t="shared" si="132"/>
        <v>#REF!</v>
      </c>
      <c r="M71" s="386" t="e">
        <f>'UBS V Guilherme'!#REF!</f>
        <v>#REF!</v>
      </c>
      <c r="N71" s="303" t="e">
        <f t="shared" si="133"/>
        <v>#REF!</v>
      </c>
      <c r="O71" s="386" t="e">
        <f>'UBS V Guilherme'!#REF!</f>
        <v>#REF!</v>
      </c>
      <c r="P71" s="303" t="e">
        <f t="shared" si="134"/>
        <v>#REF!</v>
      </c>
      <c r="Q71" s="386" t="e">
        <f>'UBS V Guilherme'!#REF!</f>
        <v>#REF!</v>
      </c>
      <c r="R71" s="303" t="e">
        <f t="shared" si="135"/>
        <v>#REF!</v>
      </c>
      <c r="S71" s="239" t="e">
        <f t="shared" si="136"/>
        <v>#REF!</v>
      </c>
      <c r="T71" s="316" t="e">
        <f t="shared" si="137"/>
        <v>#REF!</v>
      </c>
    </row>
    <row r="72" spans="1:20" hidden="1" x14ac:dyDescent="0.25">
      <c r="A72" s="77" t="s">
        <v>22</v>
      </c>
      <c r="B72" s="262">
        <v>20</v>
      </c>
      <c r="C72" s="78" t="e">
        <f>'UBS V Guilherme'!#REF!</f>
        <v>#REF!</v>
      </c>
      <c r="D72" s="290" t="e">
        <f t="shared" si="127"/>
        <v>#REF!</v>
      </c>
      <c r="E72" s="386" t="e">
        <f>'UBS V Guilherme'!#REF!</f>
        <v>#REF!</v>
      </c>
      <c r="F72" s="303" t="e">
        <f t="shared" si="128"/>
        <v>#REF!</v>
      </c>
      <c r="G72" s="386" t="e">
        <f>'UBS V Guilherme'!#REF!</f>
        <v>#REF!</v>
      </c>
      <c r="H72" s="303" t="e">
        <f t="shared" si="129"/>
        <v>#REF!</v>
      </c>
      <c r="I72" s="386" t="e">
        <f>'UBS V Guilherme'!#REF!</f>
        <v>#REF!</v>
      </c>
      <c r="J72" s="303" t="e">
        <f t="shared" si="130"/>
        <v>#REF!</v>
      </c>
      <c r="K72" s="239" t="e">
        <f t="shared" si="131"/>
        <v>#REF!</v>
      </c>
      <c r="L72" s="316" t="e">
        <f t="shared" si="132"/>
        <v>#REF!</v>
      </c>
      <c r="M72" s="386" t="e">
        <f>'UBS V Guilherme'!#REF!</f>
        <v>#REF!</v>
      </c>
      <c r="N72" s="303" t="e">
        <f t="shared" si="133"/>
        <v>#REF!</v>
      </c>
      <c r="O72" s="386" t="e">
        <f>'UBS V Guilherme'!#REF!</f>
        <v>#REF!</v>
      </c>
      <c r="P72" s="303" t="e">
        <f t="shared" si="134"/>
        <v>#REF!</v>
      </c>
      <c r="Q72" s="386" t="e">
        <f>'UBS V Guilherme'!#REF!</f>
        <v>#REF!</v>
      </c>
      <c r="R72" s="303" t="e">
        <f t="shared" si="135"/>
        <v>#REF!</v>
      </c>
      <c r="S72" s="239" t="e">
        <f t="shared" si="136"/>
        <v>#REF!</v>
      </c>
      <c r="T72" s="316" t="e">
        <f t="shared" si="137"/>
        <v>#REF!</v>
      </c>
    </row>
    <row r="73" spans="1:20" hidden="1" x14ac:dyDescent="0.25">
      <c r="A73" s="77" t="s">
        <v>23</v>
      </c>
      <c r="B73" s="262">
        <v>20</v>
      </c>
      <c r="C73" s="78" t="e">
        <f>'UBS V Guilherme'!#REF!</f>
        <v>#REF!</v>
      </c>
      <c r="D73" s="290" t="e">
        <f t="shared" si="127"/>
        <v>#REF!</v>
      </c>
      <c r="E73" s="386" t="e">
        <f>'UBS V Guilherme'!#REF!</f>
        <v>#REF!</v>
      </c>
      <c r="F73" s="303" t="e">
        <f t="shared" si="128"/>
        <v>#REF!</v>
      </c>
      <c r="G73" s="386" t="e">
        <f>'UBS V Guilherme'!#REF!</f>
        <v>#REF!</v>
      </c>
      <c r="H73" s="303" t="e">
        <f t="shared" si="129"/>
        <v>#REF!</v>
      </c>
      <c r="I73" s="386" t="e">
        <f>'UBS V Guilherme'!#REF!</f>
        <v>#REF!</v>
      </c>
      <c r="J73" s="303" t="e">
        <f t="shared" si="130"/>
        <v>#REF!</v>
      </c>
      <c r="K73" s="239" t="e">
        <f t="shared" si="131"/>
        <v>#REF!</v>
      </c>
      <c r="L73" s="316" t="e">
        <f t="shared" si="132"/>
        <v>#REF!</v>
      </c>
      <c r="M73" s="386" t="e">
        <f>'UBS V Guilherme'!#REF!</f>
        <v>#REF!</v>
      </c>
      <c r="N73" s="303" t="e">
        <f t="shared" si="133"/>
        <v>#REF!</v>
      </c>
      <c r="O73" s="386" t="e">
        <f>'UBS V Guilherme'!#REF!</f>
        <v>#REF!</v>
      </c>
      <c r="P73" s="303" t="e">
        <f t="shared" si="134"/>
        <v>#REF!</v>
      </c>
      <c r="Q73" s="386" t="e">
        <f>'UBS V Guilherme'!#REF!</f>
        <v>#REF!</v>
      </c>
      <c r="R73" s="303" t="e">
        <f t="shared" si="135"/>
        <v>#REF!</v>
      </c>
      <c r="S73" s="239" t="e">
        <f t="shared" si="136"/>
        <v>#REF!</v>
      </c>
      <c r="T73" s="316" t="e">
        <f t="shared" si="137"/>
        <v>#REF!</v>
      </c>
    </row>
    <row r="74" spans="1:20" ht="15.75" hidden="1" thickBot="1" x14ac:dyDescent="0.3">
      <c r="A74" s="66" t="s">
        <v>169</v>
      </c>
      <c r="B74" s="265">
        <v>40</v>
      </c>
      <c r="C74" s="64" t="e">
        <f>'UBS V Guilherme'!#REF!</f>
        <v>#REF!</v>
      </c>
      <c r="D74" s="284" t="e">
        <f t="shared" si="127"/>
        <v>#REF!</v>
      </c>
      <c r="E74" s="386" t="e">
        <f>'UBS V Guilherme'!#REF!</f>
        <v>#REF!</v>
      </c>
      <c r="F74" s="303" t="e">
        <f t="shared" si="128"/>
        <v>#REF!</v>
      </c>
      <c r="G74" s="386" t="e">
        <f>'UBS V Guilherme'!#REF!</f>
        <v>#REF!</v>
      </c>
      <c r="H74" s="303" t="e">
        <f t="shared" si="129"/>
        <v>#REF!</v>
      </c>
      <c r="I74" s="386" t="e">
        <f>'UBS V Guilherme'!#REF!</f>
        <v>#REF!</v>
      </c>
      <c r="J74" s="303" t="e">
        <f t="shared" si="130"/>
        <v>#REF!</v>
      </c>
      <c r="K74" s="239" t="e">
        <f t="shared" si="131"/>
        <v>#REF!</v>
      </c>
      <c r="L74" s="316" t="e">
        <f t="shared" si="132"/>
        <v>#REF!</v>
      </c>
      <c r="M74" s="386" t="e">
        <f>'UBS V Guilherme'!#REF!</f>
        <v>#REF!</v>
      </c>
      <c r="N74" s="303" t="e">
        <f t="shared" si="133"/>
        <v>#REF!</v>
      </c>
      <c r="O74" s="386" t="e">
        <f>'UBS V Guilherme'!#REF!</f>
        <v>#REF!</v>
      </c>
      <c r="P74" s="303" t="e">
        <f t="shared" si="134"/>
        <v>#REF!</v>
      </c>
      <c r="Q74" s="386" t="e">
        <f>'UBS V Guilherme'!#REF!</f>
        <v>#REF!</v>
      </c>
      <c r="R74" s="303" t="e">
        <f t="shared" si="135"/>
        <v>#REF!</v>
      </c>
      <c r="S74" s="239" t="e">
        <f t="shared" si="136"/>
        <v>#REF!</v>
      </c>
      <c r="T74" s="316" t="e">
        <f t="shared" si="137"/>
        <v>#REF!</v>
      </c>
    </row>
    <row r="75" spans="1:20" ht="15.75" hidden="1" thickBot="1" x14ac:dyDescent="0.3">
      <c r="A75" s="347" t="s">
        <v>7</v>
      </c>
      <c r="B75" s="348">
        <f t="shared" ref="B75:T75" si="138">SUM(B70:B74)</f>
        <v>120</v>
      </c>
      <c r="C75" s="349" t="e">
        <f t="shared" si="138"/>
        <v>#REF!</v>
      </c>
      <c r="D75" s="350" t="e">
        <f t="shared" si="138"/>
        <v>#REF!</v>
      </c>
      <c r="E75" s="394" t="e">
        <f t="shared" si="138"/>
        <v>#REF!</v>
      </c>
      <c r="F75" s="352" t="e">
        <f t="shared" si="138"/>
        <v>#REF!</v>
      </c>
      <c r="G75" s="394" t="e">
        <f t="shared" si="138"/>
        <v>#REF!</v>
      </c>
      <c r="H75" s="352" t="e">
        <f t="shared" si="138"/>
        <v>#REF!</v>
      </c>
      <c r="I75" s="394" t="e">
        <f t="shared" si="138"/>
        <v>#REF!</v>
      </c>
      <c r="J75" s="352" t="e">
        <f t="shared" si="138"/>
        <v>#REF!</v>
      </c>
      <c r="K75" s="353" t="e">
        <f t="shared" ref="K75:L75" si="139">SUM(K70:K74)</f>
        <v>#REF!</v>
      </c>
      <c r="L75" s="354" t="e">
        <f t="shared" si="139"/>
        <v>#REF!</v>
      </c>
      <c r="M75" s="394" t="e">
        <f t="shared" si="138"/>
        <v>#REF!</v>
      </c>
      <c r="N75" s="352" t="e">
        <f t="shared" si="138"/>
        <v>#REF!</v>
      </c>
      <c r="O75" s="394" t="e">
        <f t="shared" si="138"/>
        <v>#REF!</v>
      </c>
      <c r="P75" s="352" t="e">
        <f t="shared" si="138"/>
        <v>#REF!</v>
      </c>
      <c r="Q75" s="394" t="e">
        <f t="shared" si="138"/>
        <v>#REF!</v>
      </c>
      <c r="R75" s="352" t="e">
        <f t="shared" si="138"/>
        <v>#REF!</v>
      </c>
      <c r="S75" s="353" t="e">
        <f t="shared" si="138"/>
        <v>#REF!</v>
      </c>
      <c r="T75" s="354" t="e">
        <f t="shared" si="138"/>
        <v>#REF!</v>
      </c>
    </row>
    <row r="76" spans="1:20" hidden="1" x14ac:dyDescent="0.25"/>
    <row r="77" spans="1:20" ht="15.75" hidden="1" x14ac:dyDescent="0.25">
      <c r="A77" s="1000" t="s">
        <v>231</v>
      </c>
      <c r="B77" s="1001"/>
      <c r="C77" s="1001"/>
      <c r="D77" s="1001"/>
      <c r="E77" s="1001"/>
      <c r="F77" s="1001"/>
      <c r="G77" s="1001"/>
      <c r="H77" s="1001"/>
      <c r="I77" s="1001"/>
      <c r="J77" s="1001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</row>
    <row r="78" spans="1:20" ht="36.75" hidden="1" thickBot="1" x14ac:dyDescent="0.3">
      <c r="A78" s="74" t="s">
        <v>14</v>
      </c>
      <c r="B78" s="260" t="s">
        <v>216</v>
      </c>
      <c r="C78" s="90" t="s">
        <v>165</v>
      </c>
      <c r="D78" s="288" t="s">
        <v>217</v>
      </c>
      <c r="E78" s="385" t="s">
        <v>2</v>
      </c>
      <c r="F78" s="330" t="s">
        <v>219</v>
      </c>
      <c r="G78" s="385" t="s">
        <v>3</v>
      </c>
      <c r="H78" s="330" t="s">
        <v>220</v>
      </c>
      <c r="I78" s="385" t="s">
        <v>4</v>
      </c>
      <c r="J78" s="330" t="s">
        <v>221</v>
      </c>
      <c r="K78" s="237" t="s">
        <v>193</v>
      </c>
      <c r="L78" s="328" t="s">
        <v>218</v>
      </c>
      <c r="M78" s="385" t="s">
        <v>5</v>
      </c>
      <c r="N78" s="330" t="s">
        <v>222</v>
      </c>
      <c r="O78" s="404" t="s">
        <v>190</v>
      </c>
      <c r="P78" s="330" t="s">
        <v>223</v>
      </c>
      <c r="Q78" s="404" t="s">
        <v>191</v>
      </c>
      <c r="R78" s="330" t="s">
        <v>224</v>
      </c>
      <c r="S78" s="237" t="s">
        <v>193</v>
      </c>
      <c r="T78" s="328" t="s">
        <v>218</v>
      </c>
    </row>
    <row r="79" spans="1:20" ht="15.75" hidden="1" thickTop="1" x14ac:dyDescent="0.25">
      <c r="A79" s="77" t="s">
        <v>20</v>
      </c>
      <c r="B79" s="262">
        <v>20</v>
      </c>
      <c r="C79" s="78" t="e">
        <f>'AMA_UBS V Medeiros'!#REF!</f>
        <v>#REF!</v>
      </c>
      <c r="D79" s="290" t="e">
        <f t="shared" ref="D79:D82" si="140">C79*B79</f>
        <v>#REF!</v>
      </c>
      <c r="E79" s="386" t="e">
        <f>'AMA_UBS V Medeiros'!#REF!</f>
        <v>#REF!</v>
      </c>
      <c r="F79" s="303" t="e">
        <f t="shared" ref="F79:F82" si="141">(E79*$B79)-$D79</f>
        <v>#REF!</v>
      </c>
      <c r="G79" s="386" t="e">
        <f>'AMA_UBS V Medeiros'!#REF!</f>
        <v>#REF!</v>
      </c>
      <c r="H79" s="303" t="e">
        <f t="shared" ref="H79:H82" si="142">(G79*$B79)-$D79</f>
        <v>#REF!</v>
      </c>
      <c r="I79" s="386" t="e">
        <f>'AMA_UBS V Medeiros'!#REF!</f>
        <v>#REF!</v>
      </c>
      <c r="J79" s="303" t="e">
        <f t="shared" ref="J79:J82" si="143">(I79*$B79)-$D79</f>
        <v>#REF!</v>
      </c>
      <c r="K79" s="239" t="e">
        <f>SUM(E79,G79,I79)</f>
        <v>#REF!</v>
      </c>
      <c r="L79" s="316" t="e">
        <f>(K79*$B79)-$D79*3</f>
        <v>#REF!</v>
      </c>
      <c r="M79" s="386" t="e">
        <f>'AMA_UBS V Medeiros'!#REF!</f>
        <v>#REF!</v>
      </c>
      <c r="N79" s="303" t="e">
        <f t="shared" ref="N79:N82" si="144">(M79*$B79)-$D79</f>
        <v>#REF!</v>
      </c>
      <c r="O79" s="386" t="e">
        <f>'AMA_UBS V Medeiros'!#REF!</f>
        <v>#REF!</v>
      </c>
      <c r="P79" s="303" t="e">
        <f t="shared" ref="P79:P82" si="145">(O79*$B79)-$D79</f>
        <v>#REF!</v>
      </c>
      <c r="Q79" s="386" t="e">
        <f>'AMA_UBS V Medeiros'!#REF!</f>
        <v>#REF!</v>
      </c>
      <c r="R79" s="303" t="e">
        <f t="shared" ref="R79:R82" si="146">(Q79*$B79)-$D79</f>
        <v>#REF!</v>
      </c>
      <c r="S79" s="239" t="e">
        <f t="shared" ref="S79:S82" si="147">SUM(M79,O79,Q79)</f>
        <v>#REF!</v>
      </c>
      <c r="T79" s="316" t="e">
        <f t="shared" ref="T79:T82" si="148">(S79*$B79)-$D79*3</f>
        <v>#REF!</v>
      </c>
    </row>
    <row r="80" spans="1:20" hidden="1" x14ac:dyDescent="0.25">
      <c r="A80" s="77" t="s">
        <v>21</v>
      </c>
      <c r="B80" s="262">
        <v>20</v>
      </c>
      <c r="C80" s="78" t="e">
        <f>'AMA_UBS V Medeiros'!#REF!</f>
        <v>#REF!</v>
      </c>
      <c r="D80" s="290" t="e">
        <f t="shared" si="140"/>
        <v>#REF!</v>
      </c>
      <c r="E80" s="386" t="e">
        <f>'AMA_UBS V Medeiros'!#REF!</f>
        <v>#REF!</v>
      </c>
      <c r="F80" s="303" t="e">
        <f t="shared" si="141"/>
        <v>#REF!</v>
      </c>
      <c r="G80" s="386" t="e">
        <f>'AMA_UBS V Medeiros'!#REF!</f>
        <v>#REF!</v>
      </c>
      <c r="H80" s="303" t="e">
        <f t="shared" si="142"/>
        <v>#REF!</v>
      </c>
      <c r="I80" s="386" t="e">
        <f>'AMA_UBS V Medeiros'!#REF!</f>
        <v>#REF!</v>
      </c>
      <c r="J80" s="303" t="e">
        <f t="shared" si="143"/>
        <v>#REF!</v>
      </c>
      <c r="K80" s="239" t="e">
        <f>SUM(E80,G80,I80)</f>
        <v>#REF!</v>
      </c>
      <c r="L80" s="316" t="e">
        <f>(K80*$B80)-$D80*3</f>
        <v>#REF!</v>
      </c>
      <c r="M80" s="386" t="e">
        <f>'AMA_UBS V Medeiros'!#REF!</f>
        <v>#REF!</v>
      </c>
      <c r="N80" s="303" t="e">
        <f t="shared" si="144"/>
        <v>#REF!</v>
      </c>
      <c r="O80" s="386" t="e">
        <f>'AMA_UBS V Medeiros'!#REF!</f>
        <v>#REF!</v>
      </c>
      <c r="P80" s="303" t="e">
        <f t="shared" si="145"/>
        <v>#REF!</v>
      </c>
      <c r="Q80" s="386" t="e">
        <f>'AMA_UBS V Medeiros'!#REF!</f>
        <v>#REF!</v>
      </c>
      <c r="R80" s="303" t="e">
        <f t="shared" si="146"/>
        <v>#REF!</v>
      </c>
      <c r="S80" s="239" t="e">
        <f t="shared" si="147"/>
        <v>#REF!</v>
      </c>
      <c r="T80" s="316" t="e">
        <f t="shared" si="148"/>
        <v>#REF!</v>
      </c>
    </row>
    <row r="81" spans="1:20" hidden="1" x14ac:dyDescent="0.25">
      <c r="A81" s="77" t="s">
        <v>22</v>
      </c>
      <c r="B81" s="262">
        <v>20</v>
      </c>
      <c r="C81" s="73" t="e">
        <f>'AMA_UBS V Medeiros'!#REF!</f>
        <v>#REF!</v>
      </c>
      <c r="D81" s="283" t="e">
        <f t="shared" si="140"/>
        <v>#REF!</v>
      </c>
      <c r="E81" s="386" t="e">
        <f>'AMA_UBS V Medeiros'!#REF!</f>
        <v>#REF!</v>
      </c>
      <c r="F81" s="303" t="e">
        <f t="shared" si="141"/>
        <v>#REF!</v>
      </c>
      <c r="G81" s="386" t="e">
        <f>'AMA_UBS V Medeiros'!#REF!</f>
        <v>#REF!</v>
      </c>
      <c r="H81" s="303" t="e">
        <f t="shared" si="142"/>
        <v>#REF!</v>
      </c>
      <c r="I81" s="386" t="e">
        <f>'AMA_UBS V Medeiros'!#REF!</f>
        <v>#REF!</v>
      </c>
      <c r="J81" s="303" t="e">
        <f t="shared" si="143"/>
        <v>#REF!</v>
      </c>
      <c r="K81" s="239" t="e">
        <f>SUM(E81,G81,I81)</f>
        <v>#REF!</v>
      </c>
      <c r="L81" s="316" t="e">
        <f>(K81*$B81)-$D81*3</f>
        <v>#REF!</v>
      </c>
      <c r="M81" s="386" t="e">
        <f>'AMA_UBS V Medeiros'!#REF!</f>
        <v>#REF!</v>
      </c>
      <c r="N81" s="303" t="e">
        <f t="shared" si="144"/>
        <v>#REF!</v>
      </c>
      <c r="O81" s="386" t="e">
        <f>'AMA_UBS V Medeiros'!#REF!</f>
        <v>#REF!</v>
      </c>
      <c r="P81" s="303" t="e">
        <f t="shared" si="145"/>
        <v>#REF!</v>
      </c>
      <c r="Q81" s="386" t="e">
        <f>'AMA_UBS V Medeiros'!#REF!</f>
        <v>#REF!</v>
      </c>
      <c r="R81" s="303" t="e">
        <f t="shared" si="146"/>
        <v>#REF!</v>
      </c>
      <c r="S81" s="239" t="e">
        <f t="shared" si="147"/>
        <v>#REF!</v>
      </c>
      <c r="T81" s="316" t="e">
        <f t="shared" si="148"/>
        <v>#REF!</v>
      </c>
    </row>
    <row r="82" spans="1:20" ht="15.75" hidden="1" thickBot="1" x14ac:dyDescent="0.3">
      <c r="A82" s="77" t="s">
        <v>23</v>
      </c>
      <c r="B82" s="262">
        <v>20</v>
      </c>
      <c r="C82" s="78" t="e">
        <f>'AMA_UBS V Medeiros'!#REF!</f>
        <v>#REF!</v>
      </c>
      <c r="D82" s="290" t="e">
        <f t="shared" si="140"/>
        <v>#REF!</v>
      </c>
      <c r="E82" s="386" t="e">
        <f>'AMA_UBS V Medeiros'!#REF!</f>
        <v>#REF!</v>
      </c>
      <c r="F82" s="303" t="e">
        <f t="shared" si="141"/>
        <v>#REF!</v>
      </c>
      <c r="G82" s="386" t="e">
        <f>'AMA_UBS V Medeiros'!#REF!</f>
        <v>#REF!</v>
      </c>
      <c r="H82" s="303" t="e">
        <f t="shared" si="142"/>
        <v>#REF!</v>
      </c>
      <c r="I82" s="386" t="e">
        <f>'AMA_UBS V Medeiros'!#REF!</f>
        <v>#REF!</v>
      </c>
      <c r="J82" s="303" t="e">
        <f t="shared" si="143"/>
        <v>#REF!</v>
      </c>
      <c r="K82" s="239" t="e">
        <f>SUM(E82,G82,I82)</f>
        <v>#REF!</v>
      </c>
      <c r="L82" s="316" t="e">
        <f>(K82*$B82)-$D82*3</f>
        <v>#REF!</v>
      </c>
      <c r="M82" s="386" t="e">
        <f>'AMA_UBS V Medeiros'!#REF!</f>
        <v>#REF!</v>
      </c>
      <c r="N82" s="303" t="e">
        <f t="shared" si="144"/>
        <v>#REF!</v>
      </c>
      <c r="O82" s="386" t="e">
        <f>'AMA_UBS V Medeiros'!#REF!</f>
        <v>#REF!</v>
      </c>
      <c r="P82" s="303" t="e">
        <f t="shared" si="145"/>
        <v>#REF!</v>
      </c>
      <c r="Q82" s="386" t="e">
        <f>'AMA_UBS V Medeiros'!#REF!</f>
        <v>#REF!</v>
      </c>
      <c r="R82" s="303" t="e">
        <f t="shared" si="146"/>
        <v>#REF!</v>
      </c>
      <c r="S82" s="239" t="e">
        <f t="shared" si="147"/>
        <v>#REF!</v>
      </c>
      <c r="T82" s="316" t="e">
        <f t="shared" si="148"/>
        <v>#REF!</v>
      </c>
    </row>
    <row r="83" spans="1:20" ht="15.75" hidden="1" thickBot="1" x14ac:dyDescent="0.3">
      <c r="A83" s="355" t="s">
        <v>7</v>
      </c>
      <c r="B83" s="348">
        <f t="shared" ref="B83:T83" si="149">SUM(B79:B82)</f>
        <v>80</v>
      </c>
      <c r="C83" s="349" t="e">
        <f t="shared" si="149"/>
        <v>#REF!</v>
      </c>
      <c r="D83" s="350" t="e">
        <f t="shared" si="149"/>
        <v>#REF!</v>
      </c>
      <c r="E83" s="394" t="e">
        <f t="shared" si="149"/>
        <v>#REF!</v>
      </c>
      <c r="F83" s="352" t="e">
        <f t="shared" si="149"/>
        <v>#REF!</v>
      </c>
      <c r="G83" s="394" t="e">
        <f t="shared" si="149"/>
        <v>#REF!</v>
      </c>
      <c r="H83" s="352" t="e">
        <f t="shared" si="149"/>
        <v>#REF!</v>
      </c>
      <c r="I83" s="394" t="e">
        <f t="shared" si="149"/>
        <v>#REF!</v>
      </c>
      <c r="J83" s="352" t="e">
        <f t="shared" si="149"/>
        <v>#REF!</v>
      </c>
      <c r="K83" s="353" t="e">
        <f t="shared" ref="K83:L83" si="150">SUM(K79:K82)</f>
        <v>#REF!</v>
      </c>
      <c r="L83" s="354" t="e">
        <f t="shared" si="150"/>
        <v>#REF!</v>
      </c>
      <c r="M83" s="394" t="e">
        <f t="shared" si="149"/>
        <v>#REF!</v>
      </c>
      <c r="N83" s="352" t="e">
        <f t="shared" si="149"/>
        <v>#REF!</v>
      </c>
      <c r="O83" s="394" t="e">
        <f t="shared" si="149"/>
        <v>#REF!</v>
      </c>
      <c r="P83" s="352" t="e">
        <f t="shared" si="149"/>
        <v>#REF!</v>
      </c>
      <c r="Q83" s="394" t="e">
        <f t="shared" si="149"/>
        <v>#REF!</v>
      </c>
      <c r="R83" s="352" t="e">
        <f t="shared" si="149"/>
        <v>#REF!</v>
      </c>
      <c r="S83" s="353" t="e">
        <f t="shared" si="149"/>
        <v>#REF!</v>
      </c>
      <c r="T83" s="354" t="e">
        <f t="shared" si="149"/>
        <v>#REF!</v>
      </c>
    </row>
    <row r="84" spans="1:20" hidden="1" x14ac:dyDescent="0.25"/>
    <row r="85" spans="1:20" ht="15.75" hidden="1" x14ac:dyDescent="0.25">
      <c r="A85" s="1000" t="s">
        <v>232</v>
      </c>
      <c r="B85" s="1001"/>
      <c r="C85" s="1001"/>
      <c r="D85" s="1001"/>
      <c r="E85" s="1001"/>
      <c r="F85" s="1001"/>
      <c r="G85" s="1001"/>
      <c r="H85" s="1001"/>
      <c r="I85" s="1001"/>
      <c r="J85" s="1001"/>
      <c r="K85" s="1001"/>
      <c r="L85" s="1001"/>
      <c r="M85" s="1001"/>
      <c r="N85" s="1001"/>
      <c r="O85" s="1001"/>
      <c r="P85" s="1001"/>
      <c r="Q85" s="1001"/>
      <c r="R85" s="1001"/>
      <c r="S85" s="1001"/>
      <c r="T85" s="1001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85" t="s">
        <v>2</v>
      </c>
      <c r="F86" s="330" t="s">
        <v>219</v>
      </c>
      <c r="G86" s="385" t="s">
        <v>3</v>
      </c>
      <c r="H86" s="330" t="s">
        <v>220</v>
      </c>
      <c r="I86" s="385" t="s">
        <v>4</v>
      </c>
      <c r="J86" s="330" t="s">
        <v>221</v>
      </c>
      <c r="K86" s="237" t="s">
        <v>193</v>
      </c>
      <c r="L86" s="328" t="s">
        <v>218</v>
      </c>
      <c r="M86" s="385" t="s">
        <v>5</v>
      </c>
      <c r="N86" s="330" t="s">
        <v>222</v>
      </c>
      <c r="O86" s="404" t="s">
        <v>190</v>
      </c>
      <c r="P86" s="330" t="s">
        <v>223</v>
      </c>
      <c r="Q86" s="404" t="s">
        <v>191</v>
      </c>
      <c r="R86" s="330" t="s">
        <v>224</v>
      </c>
      <c r="S86" s="237" t="s">
        <v>193</v>
      </c>
      <c r="T86" s="328" t="s">
        <v>218</v>
      </c>
    </row>
    <row r="87" spans="1:20" ht="15.75" hidden="1" thickTop="1" x14ac:dyDescent="0.25">
      <c r="A87" s="77" t="s">
        <v>20</v>
      </c>
      <c r="B87" s="262">
        <v>20</v>
      </c>
      <c r="C87" s="73">
        <f>'UBS Izolina Mazzei'!B55</f>
        <v>3</v>
      </c>
      <c r="D87" s="283">
        <f t="shared" ref="D87:D90" si="151">C87*B87</f>
        <v>60</v>
      </c>
      <c r="E87" s="386">
        <f>'UBS Izolina Mazzei'!C55</f>
        <v>3</v>
      </c>
      <c r="F87" s="303">
        <f t="shared" ref="F87:F90" si="152">(E87*$B87)-$D87</f>
        <v>0</v>
      </c>
      <c r="G87" s="386" t="e">
        <f>'UBS Izolina Mazzei'!#REF!</f>
        <v>#REF!</v>
      </c>
      <c r="H87" s="303" t="e">
        <f t="shared" ref="H87:H90" si="153">(G87*$B87)-$D87</f>
        <v>#REF!</v>
      </c>
      <c r="I87" s="386" t="e">
        <f>'UBS Izolina Mazzei'!#REF!</f>
        <v>#REF!</v>
      </c>
      <c r="J87" s="303" t="e">
        <f t="shared" ref="J87:J90" si="154">(I87*$B87)-$D87</f>
        <v>#REF!</v>
      </c>
      <c r="K87" s="239" t="e">
        <f t="shared" ref="K87:K90" si="155">SUM(E87,G87,I87)</f>
        <v>#REF!</v>
      </c>
      <c r="L87" s="316" t="e">
        <f t="shared" ref="L87:L90" si="156">(K87*$B87)-$D87*3</f>
        <v>#REF!</v>
      </c>
      <c r="M87" s="386" t="e">
        <f>'UBS Izolina Mazzei'!#REF!</f>
        <v>#REF!</v>
      </c>
      <c r="N87" s="303" t="e">
        <f t="shared" ref="N87:N90" si="157">(M87*$B87)-$D87</f>
        <v>#REF!</v>
      </c>
      <c r="O87" s="386" t="e">
        <f>'UBS Izolina Mazzei'!#REF!</f>
        <v>#REF!</v>
      </c>
      <c r="P87" s="303" t="e">
        <f t="shared" ref="P87:P90" si="158">(O87*$B87)-$D87</f>
        <v>#REF!</v>
      </c>
      <c r="Q87" s="386" t="e">
        <f>'UBS Izolina Mazzei'!#REF!</f>
        <v>#REF!</v>
      </c>
      <c r="R87" s="303" t="e">
        <f t="shared" ref="R87:R90" si="159">(Q87*$B87)-$D87</f>
        <v>#REF!</v>
      </c>
      <c r="S87" s="239" t="e">
        <f t="shared" ref="S87:S90" si="160">SUM(M87,O87,Q87)</f>
        <v>#REF!</v>
      </c>
      <c r="T87" s="316" t="e">
        <f t="shared" ref="T87:T90" si="161">(S87*$B87)-$D87*3</f>
        <v>#REF!</v>
      </c>
    </row>
    <row r="88" spans="1:20" hidden="1" x14ac:dyDescent="0.25">
      <c r="A88" s="77" t="s">
        <v>43</v>
      </c>
      <c r="B88" s="262">
        <v>20</v>
      </c>
      <c r="C88" s="73">
        <f>'UBS Izolina Mazzei'!B56</f>
        <v>2</v>
      </c>
      <c r="D88" s="283">
        <f t="shared" si="151"/>
        <v>40</v>
      </c>
      <c r="E88" s="386">
        <f>'UBS Izolina Mazzei'!C56</f>
        <v>2</v>
      </c>
      <c r="F88" s="303">
        <f t="shared" si="152"/>
        <v>0</v>
      </c>
      <c r="G88" s="386" t="e">
        <f>'UBS Izolina Mazzei'!#REF!</f>
        <v>#REF!</v>
      </c>
      <c r="H88" s="303" t="e">
        <f t="shared" si="153"/>
        <v>#REF!</v>
      </c>
      <c r="I88" s="386" t="e">
        <f>'UBS Izolina Mazzei'!#REF!</f>
        <v>#REF!</v>
      </c>
      <c r="J88" s="303" t="e">
        <f t="shared" si="154"/>
        <v>#REF!</v>
      </c>
      <c r="K88" s="239" t="e">
        <f t="shared" si="155"/>
        <v>#REF!</v>
      </c>
      <c r="L88" s="316" t="e">
        <f t="shared" si="156"/>
        <v>#REF!</v>
      </c>
      <c r="M88" s="386" t="e">
        <f>'UBS Izolina Mazzei'!#REF!</f>
        <v>#REF!</v>
      </c>
      <c r="N88" s="303" t="e">
        <f t="shared" si="157"/>
        <v>#REF!</v>
      </c>
      <c r="O88" s="386" t="e">
        <f>'UBS Izolina Mazzei'!#REF!</f>
        <v>#REF!</v>
      </c>
      <c r="P88" s="303" t="e">
        <f t="shared" si="158"/>
        <v>#REF!</v>
      </c>
      <c r="Q88" s="386" t="e">
        <f>'UBS Izolina Mazzei'!#REF!</f>
        <v>#REF!</v>
      </c>
      <c r="R88" s="303" t="e">
        <f t="shared" si="159"/>
        <v>#REF!</v>
      </c>
      <c r="S88" s="239" t="e">
        <f t="shared" si="160"/>
        <v>#REF!</v>
      </c>
      <c r="T88" s="316" t="e">
        <f t="shared" si="161"/>
        <v>#REF!</v>
      </c>
    </row>
    <row r="89" spans="1:20" hidden="1" x14ac:dyDescent="0.25">
      <c r="A89" s="77" t="s">
        <v>180</v>
      </c>
      <c r="B89" s="262">
        <v>20</v>
      </c>
      <c r="C89" s="73">
        <f>'UBS Izolina Mazzei'!B57</f>
        <v>1</v>
      </c>
      <c r="D89" s="283">
        <f t="shared" si="151"/>
        <v>20</v>
      </c>
      <c r="E89" s="386">
        <f>'UBS Izolina Mazzei'!C57</f>
        <v>1</v>
      </c>
      <c r="F89" s="303">
        <f t="shared" si="152"/>
        <v>0</v>
      </c>
      <c r="G89" s="386" t="e">
        <f>'UBS Izolina Mazzei'!#REF!</f>
        <v>#REF!</v>
      </c>
      <c r="H89" s="303" t="e">
        <f t="shared" si="153"/>
        <v>#REF!</v>
      </c>
      <c r="I89" s="386" t="e">
        <f>'UBS Izolina Mazzei'!#REF!</f>
        <v>#REF!</v>
      </c>
      <c r="J89" s="303" t="e">
        <f t="shared" si="154"/>
        <v>#REF!</v>
      </c>
      <c r="K89" s="239" t="e">
        <f t="shared" si="155"/>
        <v>#REF!</v>
      </c>
      <c r="L89" s="316" t="e">
        <f t="shared" si="156"/>
        <v>#REF!</v>
      </c>
      <c r="M89" s="386" t="e">
        <f>'UBS Izolina Mazzei'!#REF!</f>
        <v>#REF!</v>
      </c>
      <c r="N89" s="303" t="e">
        <f t="shared" si="157"/>
        <v>#REF!</v>
      </c>
      <c r="O89" s="386" t="e">
        <f>'UBS Izolina Mazzei'!#REF!</f>
        <v>#REF!</v>
      </c>
      <c r="P89" s="303" t="e">
        <f t="shared" si="158"/>
        <v>#REF!</v>
      </c>
      <c r="Q89" s="386" t="e">
        <f>'UBS Izolina Mazzei'!#REF!</f>
        <v>#REF!</v>
      </c>
      <c r="R89" s="303" t="e">
        <f t="shared" si="159"/>
        <v>#REF!</v>
      </c>
      <c r="S89" s="239" t="e">
        <f t="shared" si="160"/>
        <v>#REF!</v>
      </c>
      <c r="T89" s="316" t="e">
        <f t="shared" si="161"/>
        <v>#REF!</v>
      </c>
    </row>
    <row r="90" spans="1:20" ht="15.75" hidden="1" thickBot="1" x14ac:dyDescent="0.3">
      <c r="A90" s="77" t="s">
        <v>23</v>
      </c>
      <c r="B90" s="262">
        <v>20</v>
      </c>
      <c r="C90" s="73">
        <f>'UBS Izolina Mazzei'!B58</f>
        <v>2</v>
      </c>
      <c r="D90" s="283">
        <f t="shared" si="151"/>
        <v>40</v>
      </c>
      <c r="E90" s="386">
        <f>'UBS Izolina Mazzei'!C58</f>
        <v>2</v>
      </c>
      <c r="F90" s="303">
        <f t="shared" si="152"/>
        <v>0</v>
      </c>
      <c r="G90" s="386" t="e">
        <f>'UBS Izolina Mazzei'!#REF!</f>
        <v>#REF!</v>
      </c>
      <c r="H90" s="303" t="e">
        <f t="shared" si="153"/>
        <v>#REF!</v>
      </c>
      <c r="I90" s="386" t="e">
        <f>'UBS Izolina Mazzei'!#REF!</f>
        <v>#REF!</v>
      </c>
      <c r="J90" s="303" t="e">
        <f t="shared" si="154"/>
        <v>#REF!</v>
      </c>
      <c r="K90" s="239" t="e">
        <f t="shared" si="155"/>
        <v>#REF!</v>
      </c>
      <c r="L90" s="316" t="e">
        <f t="shared" si="156"/>
        <v>#REF!</v>
      </c>
      <c r="M90" s="386" t="e">
        <f>'UBS Izolina Mazzei'!#REF!</f>
        <v>#REF!</v>
      </c>
      <c r="N90" s="303" t="e">
        <f t="shared" si="157"/>
        <v>#REF!</v>
      </c>
      <c r="O90" s="386" t="e">
        <f>'UBS Izolina Mazzei'!#REF!</f>
        <v>#REF!</v>
      </c>
      <c r="P90" s="303" t="e">
        <f t="shared" si="158"/>
        <v>#REF!</v>
      </c>
      <c r="Q90" s="386" t="e">
        <f>'UBS Izolina Mazzei'!#REF!</f>
        <v>#REF!</v>
      </c>
      <c r="R90" s="303" t="e">
        <f t="shared" si="159"/>
        <v>#REF!</v>
      </c>
      <c r="S90" s="239" t="e">
        <f t="shared" si="160"/>
        <v>#REF!</v>
      </c>
      <c r="T90" s="316" t="e">
        <f t="shared" si="161"/>
        <v>#REF!</v>
      </c>
    </row>
    <row r="91" spans="1:20" ht="15.75" hidden="1" thickBot="1" x14ac:dyDescent="0.3">
      <c r="A91" s="341" t="s">
        <v>7</v>
      </c>
      <c r="B91" s="342">
        <f t="shared" ref="B91:T91" si="162">SUM(B87:B90)</f>
        <v>80</v>
      </c>
      <c r="C91" s="367">
        <f t="shared" si="162"/>
        <v>8</v>
      </c>
      <c r="D91" s="368">
        <f t="shared" si="162"/>
        <v>160</v>
      </c>
      <c r="E91" s="390">
        <f t="shared" si="162"/>
        <v>8</v>
      </c>
      <c r="F91" s="344">
        <f t="shared" si="162"/>
        <v>0</v>
      </c>
      <c r="G91" s="390" t="e">
        <f t="shared" si="162"/>
        <v>#REF!</v>
      </c>
      <c r="H91" s="344" t="e">
        <f t="shared" si="162"/>
        <v>#REF!</v>
      </c>
      <c r="I91" s="390" t="e">
        <f t="shared" si="162"/>
        <v>#REF!</v>
      </c>
      <c r="J91" s="344" t="e">
        <f t="shared" si="162"/>
        <v>#REF!</v>
      </c>
      <c r="K91" s="345" t="e">
        <f t="shared" ref="K91:L91" si="163">SUM(K87:K90)</f>
        <v>#REF!</v>
      </c>
      <c r="L91" s="346" t="e">
        <f t="shared" si="163"/>
        <v>#REF!</v>
      </c>
      <c r="M91" s="390" t="e">
        <f t="shared" si="162"/>
        <v>#REF!</v>
      </c>
      <c r="N91" s="344" t="e">
        <f t="shared" si="162"/>
        <v>#REF!</v>
      </c>
      <c r="O91" s="390" t="e">
        <f t="shared" si="162"/>
        <v>#REF!</v>
      </c>
      <c r="P91" s="344" t="e">
        <f t="shared" si="162"/>
        <v>#REF!</v>
      </c>
      <c r="Q91" s="390" t="e">
        <f t="shared" si="162"/>
        <v>#REF!</v>
      </c>
      <c r="R91" s="344" t="e">
        <f t="shared" si="162"/>
        <v>#REF!</v>
      </c>
      <c r="S91" s="345" t="e">
        <f t="shared" si="162"/>
        <v>#REF!</v>
      </c>
      <c r="T91" s="346" t="e">
        <f t="shared" si="162"/>
        <v>#REF!</v>
      </c>
    </row>
    <row r="92" spans="1:20" hidden="1" x14ac:dyDescent="0.25"/>
    <row r="93" spans="1:20" ht="15.75" hidden="1" x14ac:dyDescent="0.25">
      <c r="A93" s="1000" t="s">
        <v>233</v>
      </c>
      <c r="B93" s="1001"/>
      <c r="C93" s="1001"/>
      <c r="D93" s="1001"/>
      <c r="E93" s="1001"/>
      <c r="F93" s="1001"/>
      <c r="G93" s="1001"/>
      <c r="H93" s="1001"/>
      <c r="I93" s="1001"/>
      <c r="J93" s="1001"/>
      <c r="K93" s="1001"/>
      <c r="L93" s="1001"/>
      <c r="M93" s="1001"/>
      <c r="N93" s="1001"/>
      <c r="O93" s="1001"/>
      <c r="P93" s="1001"/>
      <c r="Q93" s="1001"/>
      <c r="R93" s="1001"/>
      <c r="S93" s="1001"/>
      <c r="T93" s="1001"/>
    </row>
    <row r="94" spans="1:20" ht="36.75" hidden="1" thickBot="1" x14ac:dyDescent="0.3">
      <c r="A94" s="74" t="s">
        <v>14</v>
      </c>
      <c r="B94" s="260" t="s">
        <v>216</v>
      </c>
      <c r="C94" s="90" t="s">
        <v>165</v>
      </c>
      <c r="D94" s="288" t="s">
        <v>217</v>
      </c>
      <c r="E94" s="385" t="s">
        <v>2</v>
      </c>
      <c r="F94" s="330" t="s">
        <v>219</v>
      </c>
      <c r="G94" s="385" t="s">
        <v>3</v>
      </c>
      <c r="H94" s="330" t="s">
        <v>220</v>
      </c>
      <c r="I94" s="385" t="s">
        <v>4</v>
      </c>
      <c r="J94" s="330" t="s">
        <v>221</v>
      </c>
      <c r="K94" s="237" t="s">
        <v>193</v>
      </c>
      <c r="L94" s="328" t="s">
        <v>218</v>
      </c>
      <c r="M94" s="385" t="s">
        <v>5</v>
      </c>
      <c r="N94" s="330" t="s">
        <v>222</v>
      </c>
      <c r="O94" s="404" t="s">
        <v>190</v>
      </c>
      <c r="P94" s="330" t="s">
        <v>223</v>
      </c>
      <c r="Q94" s="404" t="s">
        <v>191</v>
      </c>
      <c r="R94" s="330" t="s">
        <v>224</v>
      </c>
      <c r="S94" s="237" t="s">
        <v>193</v>
      </c>
      <c r="T94" s="328" t="s">
        <v>218</v>
      </c>
    </row>
    <row r="95" spans="1:20" ht="15.75" hidden="1" thickTop="1" x14ac:dyDescent="0.25">
      <c r="A95" s="77" t="s">
        <v>20</v>
      </c>
      <c r="B95" s="262">
        <v>20</v>
      </c>
      <c r="C95" s="73" t="e">
        <f>'UBS Jardim Japão'!#REF!</f>
        <v>#REF!</v>
      </c>
      <c r="D95" s="283" t="e">
        <f t="shared" ref="D95:D97" si="164">C95*B95</f>
        <v>#REF!</v>
      </c>
      <c r="E95" s="386" t="e">
        <f>'UBS Jardim Japão'!#REF!</f>
        <v>#REF!</v>
      </c>
      <c r="F95" s="303" t="e">
        <f t="shared" ref="F95:F97" si="165">(E95*$B95)-$D95</f>
        <v>#REF!</v>
      </c>
      <c r="G95" s="386" t="e">
        <f>'UBS Jardim Japão'!#REF!</f>
        <v>#REF!</v>
      </c>
      <c r="H95" s="303" t="e">
        <f t="shared" ref="H95:H97" si="166">(G95*$B95)-$D95</f>
        <v>#REF!</v>
      </c>
      <c r="I95" s="386" t="e">
        <f>'UBS Jardim Japão'!#REF!</f>
        <v>#REF!</v>
      </c>
      <c r="J95" s="303" t="e">
        <f t="shared" ref="J95:J97" si="167">(I95*$B95)-$D95</f>
        <v>#REF!</v>
      </c>
      <c r="K95" s="239" t="e">
        <f t="shared" ref="K95:K97" si="168">SUM(E95,G95,I95)</f>
        <v>#REF!</v>
      </c>
      <c r="L95" s="316" t="e">
        <f t="shared" ref="L95:L97" si="169">(K95*$B95)-$D95*3</f>
        <v>#REF!</v>
      </c>
      <c r="M95" s="386" t="e">
        <f>'UBS Jardim Japão'!#REF!</f>
        <v>#REF!</v>
      </c>
      <c r="N95" s="303" t="e">
        <f t="shared" ref="N95:N97" si="170">(M95*$B95)-$D95</f>
        <v>#REF!</v>
      </c>
      <c r="O95" s="386" t="e">
        <f>'UBS Jardim Japão'!#REF!</f>
        <v>#REF!</v>
      </c>
      <c r="P95" s="303" t="e">
        <f t="shared" ref="P95:P97" si="171">(O95*$B95)-$D95</f>
        <v>#REF!</v>
      </c>
      <c r="Q95" s="386" t="e">
        <f>'UBS Jardim Japão'!#REF!</f>
        <v>#REF!</v>
      </c>
      <c r="R95" s="303" t="e">
        <f t="shared" ref="R95:R97" si="172">(Q95*$B95)-$D95</f>
        <v>#REF!</v>
      </c>
      <c r="S95" s="239" t="e">
        <f t="shared" ref="S95:S97" si="173">SUM(M95,O95,Q95)</f>
        <v>#REF!</v>
      </c>
      <c r="T95" s="316" t="e">
        <f t="shared" ref="T95:T97" si="174">(S95*$B95)-$D95*3</f>
        <v>#REF!</v>
      </c>
    </row>
    <row r="96" spans="1:20" hidden="1" x14ac:dyDescent="0.25">
      <c r="A96" s="77" t="s">
        <v>43</v>
      </c>
      <c r="B96" s="262">
        <v>20</v>
      </c>
      <c r="C96" s="73" t="e">
        <f>'UBS Jardim Japão'!#REF!</f>
        <v>#REF!</v>
      </c>
      <c r="D96" s="283" t="e">
        <f t="shared" si="164"/>
        <v>#REF!</v>
      </c>
      <c r="E96" s="386" t="e">
        <f>'UBS Jardim Japão'!#REF!</f>
        <v>#REF!</v>
      </c>
      <c r="F96" s="303" t="e">
        <f t="shared" si="165"/>
        <v>#REF!</v>
      </c>
      <c r="G96" s="386" t="e">
        <f>'UBS Jardim Japão'!#REF!</f>
        <v>#REF!</v>
      </c>
      <c r="H96" s="303" t="e">
        <f t="shared" si="166"/>
        <v>#REF!</v>
      </c>
      <c r="I96" s="386" t="e">
        <f>'UBS Jardim Japão'!#REF!</f>
        <v>#REF!</v>
      </c>
      <c r="J96" s="303" t="e">
        <f t="shared" si="167"/>
        <v>#REF!</v>
      </c>
      <c r="K96" s="239" t="e">
        <f t="shared" si="168"/>
        <v>#REF!</v>
      </c>
      <c r="L96" s="316" t="e">
        <f t="shared" si="169"/>
        <v>#REF!</v>
      </c>
      <c r="M96" s="386" t="e">
        <f>'UBS Jardim Japão'!#REF!</f>
        <v>#REF!</v>
      </c>
      <c r="N96" s="303" t="e">
        <f t="shared" si="170"/>
        <v>#REF!</v>
      </c>
      <c r="O96" s="386" t="e">
        <f>'UBS Jardim Japão'!#REF!</f>
        <v>#REF!</v>
      </c>
      <c r="P96" s="303" t="e">
        <f t="shared" si="171"/>
        <v>#REF!</v>
      </c>
      <c r="Q96" s="386" t="e">
        <f>'UBS Jardim Japão'!#REF!</f>
        <v>#REF!</v>
      </c>
      <c r="R96" s="303" t="e">
        <f t="shared" si="172"/>
        <v>#REF!</v>
      </c>
      <c r="S96" s="239" t="e">
        <f t="shared" si="173"/>
        <v>#REF!</v>
      </c>
      <c r="T96" s="316" t="e">
        <f t="shared" si="174"/>
        <v>#REF!</v>
      </c>
    </row>
    <row r="97" spans="1:20" ht="15.75" hidden="1" thickBot="1" x14ac:dyDescent="0.3">
      <c r="A97" s="77" t="s">
        <v>23</v>
      </c>
      <c r="B97" s="262">
        <v>20</v>
      </c>
      <c r="C97" s="73" t="e">
        <f>'UBS Jardim Japão'!#REF!</f>
        <v>#REF!</v>
      </c>
      <c r="D97" s="283" t="e">
        <f t="shared" si="164"/>
        <v>#REF!</v>
      </c>
      <c r="E97" s="386" t="e">
        <f>'UBS Jardim Japão'!#REF!</f>
        <v>#REF!</v>
      </c>
      <c r="F97" s="303" t="e">
        <f t="shared" si="165"/>
        <v>#REF!</v>
      </c>
      <c r="G97" s="386" t="e">
        <f>'UBS Jardim Japão'!#REF!</f>
        <v>#REF!</v>
      </c>
      <c r="H97" s="303" t="e">
        <f t="shared" si="166"/>
        <v>#REF!</v>
      </c>
      <c r="I97" s="386" t="e">
        <f>'UBS Jardim Japão'!#REF!</f>
        <v>#REF!</v>
      </c>
      <c r="J97" s="303" t="e">
        <f t="shared" si="167"/>
        <v>#REF!</v>
      </c>
      <c r="K97" s="239" t="e">
        <f t="shared" si="168"/>
        <v>#REF!</v>
      </c>
      <c r="L97" s="316" t="e">
        <f t="shared" si="169"/>
        <v>#REF!</v>
      </c>
      <c r="M97" s="386" t="e">
        <f>'UBS Jardim Japão'!#REF!</f>
        <v>#REF!</v>
      </c>
      <c r="N97" s="303" t="e">
        <f t="shared" si="170"/>
        <v>#REF!</v>
      </c>
      <c r="O97" s="386" t="e">
        <f>'UBS Jardim Japão'!#REF!</f>
        <v>#REF!</v>
      </c>
      <c r="P97" s="303" t="e">
        <f t="shared" si="171"/>
        <v>#REF!</v>
      </c>
      <c r="Q97" s="386" t="e">
        <f>'UBS Jardim Japão'!#REF!</f>
        <v>#REF!</v>
      </c>
      <c r="R97" s="303" t="e">
        <f t="shared" si="172"/>
        <v>#REF!</v>
      </c>
      <c r="S97" s="239" t="e">
        <f t="shared" si="173"/>
        <v>#REF!</v>
      </c>
      <c r="T97" s="316" t="e">
        <f t="shared" si="174"/>
        <v>#REF!</v>
      </c>
    </row>
    <row r="98" spans="1:20" ht="15.75" hidden="1" thickBot="1" x14ac:dyDescent="0.3">
      <c r="A98" s="341" t="s">
        <v>7</v>
      </c>
      <c r="B98" s="342">
        <f t="shared" ref="B98:T98" si="175">SUM(B95:B97)</f>
        <v>60</v>
      </c>
      <c r="C98" s="367" t="e">
        <f t="shared" si="175"/>
        <v>#REF!</v>
      </c>
      <c r="D98" s="368" t="e">
        <f t="shared" si="175"/>
        <v>#REF!</v>
      </c>
      <c r="E98" s="390" t="e">
        <f t="shared" si="175"/>
        <v>#REF!</v>
      </c>
      <c r="F98" s="344" t="e">
        <f t="shared" si="175"/>
        <v>#REF!</v>
      </c>
      <c r="G98" s="390" t="e">
        <f t="shared" si="175"/>
        <v>#REF!</v>
      </c>
      <c r="H98" s="344" t="e">
        <f t="shared" si="175"/>
        <v>#REF!</v>
      </c>
      <c r="I98" s="390" t="e">
        <f t="shared" si="175"/>
        <v>#REF!</v>
      </c>
      <c r="J98" s="344" t="e">
        <f t="shared" si="175"/>
        <v>#REF!</v>
      </c>
      <c r="K98" s="345" t="e">
        <f t="shared" ref="K98:L98" si="176">SUM(K95:K97)</f>
        <v>#REF!</v>
      </c>
      <c r="L98" s="346" t="e">
        <f t="shared" si="176"/>
        <v>#REF!</v>
      </c>
      <c r="M98" s="390" t="e">
        <f t="shared" si="175"/>
        <v>#REF!</v>
      </c>
      <c r="N98" s="344" t="e">
        <f t="shared" si="175"/>
        <v>#REF!</v>
      </c>
      <c r="O98" s="390" t="e">
        <f t="shared" si="175"/>
        <v>#REF!</v>
      </c>
      <c r="P98" s="344" t="e">
        <f t="shared" si="175"/>
        <v>#REF!</v>
      </c>
      <c r="Q98" s="390" t="e">
        <f t="shared" si="175"/>
        <v>#REF!</v>
      </c>
      <c r="R98" s="344" t="e">
        <f t="shared" si="175"/>
        <v>#REF!</v>
      </c>
      <c r="S98" s="345" t="e">
        <f t="shared" si="175"/>
        <v>#REF!</v>
      </c>
      <c r="T98" s="346" t="e">
        <f t="shared" si="175"/>
        <v>#REF!</v>
      </c>
    </row>
    <row r="99" spans="1:20" hidden="1" x14ac:dyDescent="0.25"/>
    <row r="100" spans="1:20" ht="15.75" hidden="1" x14ac:dyDescent="0.25">
      <c r="A100" s="1000" t="s">
        <v>234</v>
      </c>
      <c r="B100" s="1001"/>
      <c r="C100" s="1001"/>
      <c r="D100" s="1001"/>
      <c r="E100" s="1001"/>
      <c r="F100" s="1001"/>
      <c r="G100" s="1001"/>
      <c r="H100" s="1001"/>
      <c r="I100" s="1001"/>
      <c r="J100" s="1001"/>
      <c r="K100" s="1001"/>
      <c r="L100" s="1001"/>
      <c r="M100" s="1001"/>
      <c r="N100" s="1001"/>
      <c r="O100" s="1001"/>
      <c r="P100" s="1001"/>
      <c r="Q100" s="1001"/>
      <c r="R100" s="1001"/>
      <c r="S100" s="1001"/>
      <c r="T100" s="1001"/>
    </row>
    <row r="101" spans="1:20" ht="36.75" hidden="1" thickBot="1" x14ac:dyDescent="0.3">
      <c r="A101" s="74" t="s">
        <v>14</v>
      </c>
      <c r="B101" s="260" t="s">
        <v>216</v>
      </c>
      <c r="C101" s="90" t="s">
        <v>165</v>
      </c>
      <c r="D101" s="288" t="s">
        <v>217</v>
      </c>
      <c r="E101" s="385" t="s">
        <v>2</v>
      </c>
      <c r="F101" s="330" t="s">
        <v>219</v>
      </c>
      <c r="G101" s="385" t="s">
        <v>3</v>
      </c>
      <c r="H101" s="330" t="s">
        <v>220</v>
      </c>
      <c r="I101" s="385" t="s">
        <v>4</v>
      </c>
      <c r="J101" s="330" t="s">
        <v>221</v>
      </c>
      <c r="K101" s="237" t="s">
        <v>193</v>
      </c>
      <c r="L101" s="328" t="s">
        <v>218</v>
      </c>
      <c r="M101" s="385" t="s">
        <v>5</v>
      </c>
      <c r="N101" s="330" t="s">
        <v>222</v>
      </c>
      <c r="O101" s="404" t="s">
        <v>190</v>
      </c>
      <c r="P101" s="330" t="s">
        <v>223</v>
      </c>
      <c r="Q101" s="404" t="s">
        <v>191</v>
      </c>
      <c r="R101" s="330" t="s">
        <v>224</v>
      </c>
      <c r="S101" s="237" t="s">
        <v>193</v>
      </c>
      <c r="T101" s="328" t="s">
        <v>218</v>
      </c>
    </row>
    <row r="102" spans="1:20" ht="16.5" hidden="1" thickTop="1" thickBot="1" x14ac:dyDescent="0.3">
      <c r="A102" s="8" t="s">
        <v>153</v>
      </c>
      <c r="B102" s="261">
        <v>20</v>
      </c>
      <c r="C102" s="78" t="e">
        <f>'EMAD na UBS JD JAPÃO'!#REF!</f>
        <v>#REF!</v>
      </c>
      <c r="D102" s="290" t="e">
        <f t="shared" ref="D102" si="177">C102*B102</f>
        <v>#REF!</v>
      </c>
      <c r="E102" s="386" t="e">
        <f>'EMAD na UBS JD JAPÃO'!#REF!</f>
        <v>#REF!</v>
      </c>
      <c r="F102" s="303" t="e">
        <f t="shared" ref="F102" si="178">(E102*$B102)-$D102</f>
        <v>#REF!</v>
      </c>
      <c r="G102" s="386" t="e">
        <f>'EMAD na UBS JD JAPÃO'!#REF!</f>
        <v>#REF!</v>
      </c>
      <c r="H102" s="303" t="e">
        <f t="shared" ref="H102" si="179">(G102*$B102)-$D102</f>
        <v>#REF!</v>
      </c>
      <c r="I102" s="386" t="e">
        <f>'EMAD na UBS JD JAPÃO'!#REF!</f>
        <v>#REF!</v>
      </c>
      <c r="J102" s="303" t="e">
        <f t="shared" ref="J102" si="180">(I102*$B102)-$D102</f>
        <v>#REF!</v>
      </c>
      <c r="K102" s="239" t="e">
        <f t="shared" ref="K102" si="181">SUM(E102,G102,I102)</f>
        <v>#REF!</v>
      </c>
      <c r="L102" s="316" t="e">
        <f t="shared" ref="L102" si="182">(K102*$B102)-$D102*3</f>
        <v>#REF!</v>
      </c>
      <c r="M102" s="386" t="e">
        <f>'EMAD na UBS JD JAPÃO'!#REF!</f>
        <v>#REF!</v>
      </c>
      <c r="N102" s="303" t="e">
        <f t="shared" ref="N102" si="183">(M102*$B102)-$D102</f>
        <v>#REF!</v>
      </c>
      <c r="O102" s="386" t="e">
        <f>'EMAD na UBS JD JAPÃO'!#REF!</f>
        <v>#REF!</v>
      </c>
      <c r="P102" s="303" t="e">
        <f t="shared" ref="P102" si="184">(O102*$B102)-$D102</f>
        <v>#REF!</v>
      </c>
      <c r="Q102" s="386" t="e">
        <f>'EMAD na UBS JD JAPÃO'!#REF!</f>
        <v>#REF!</v>
      </c>
      <c r="R102" s="303" t="e">
        <f t="shared" ref="R102" si="185">(Q102*$B102)-$D102</f>
        <v>#REF!</v>
      </c>
      <c r="S102" s="239" t="e">
        <f t="shared" ref="S102" si="186">SUM(M102,O102,Q102)</f>
        <v>#REF!</v>
      </c>
      <c r="T102" s="316" t="e">
        <f t="shared" ref="T102" si="187">(S102*$B102)-$D102*3</f>
        <v>#REF!</v>
      </c>
    </row>
    <row r="103" spans="1:20" ht="15.75" hidden="1" thickBot="1" x14ac:dyDescent="0.3">
      <c r="A103" s="341" t="s">
        <v>7</v>
      </c>
      <c r="B103" s="342">
        <f t="shared" ref="B103:T103" si="188">SUM(B102:B102)</f>
        <v>20</v>
      </c>
      <c r="C103" s="367" t="e">
        <f t="shared" si="188"/>
        <v>#REF!</v>
      </c>
      <c r="D103" s="368" t="e">
        <f t="shared" si="188"/>
        <v>#REF!</v>
      </c>
      <c r="E103" s="390" t="e">
        <f t="shared" si="188"/>
        <v>#REF!</v>
      </c>
      <c r="F103" s="344" t="e">
        <f t="shared" si="188"/>
        <v>#REF!</v>
      </c>
      <c r="G103" s="390" t="e">
        <f t="shared" si="188"/>
        <v>#REF!</v>
      </c>
      <c r="H103" s="344" t="e">
        <f t="shared" si="188"/>
        <v>#REF!</v>
      </c>
      <c r="I103" s="390" t="e">
        <f t="shared" si="188"/>
        <v>#REF!</v>
      </c>
      <c r="J103" s="344" t="e">
        <f t="shared" si="188"/>
        <v>#REF!</v>
      </c>
      <c r="K103" s="345" t="e">
        <f t="shared" ref="K103:L103" si="189">SUM(K102:K102)</f>
        <v>#REF!</v>
      </c>
      <c r="L103" s="346" t="e">
        <f t="shared" si="189"/>
        <v>#REF!</v>
      </c>
      <c r="M103" s="390" t="e">
        <f t="shared" si="188"/>
        <v>#REF!</v>
      </c>
      <c r="N103" s="344" t="e">
        <f t="shared" si="188"/>
        <v>#REF!</v>
      </c>
      <c r="O103" s="390" t="e">
        <f t="shared" si="188"/>
        <v>#REF!</v>
      </c>
      <c r="P103" s="344" t="e">
        <f t="shared" si="188"/>
        <v>#REF!</v>
      </c>
      <c r="Q103" s="390" t="e">
        <f t="shared" si="188"/>
        <v>#REF!</v>
      </c>
      <c r="R103" s="344" t="e">
        <f t="shared" si="188"/>
        <v>#REF!</v>
      </c>
      <c r="S103" s="345" t="e">
        <f t="shared" si="188"/>
        <v>#REF!</v>
      </c>
      <c r="T103" s="346" t="e">
        <f t="shared" si="188"/>
        <v>#REF!</v>
      </c>
    </row>
    <row r="104" spans="1:20" hidden="1" x14ac:dyDescent="0.25"/>
    <row r="105" spans="1:20" ht="15.75" hidden="1" x14ac:dyDescent="0.25">
      <c r="A105" s="1000" t="s">
        <v>235</v>
      </c>
      <c r="B105" s="1001"/>
      <c r="C105" s="1001"/>
      <c r="D105" s="1001"/>
      <c r="E105" s="1001"/>
      <c r="F105" s="1001"/>
      <c r="G105" s="1001"/>
      <c r="H105" s="1001"/>
      <c r="I105" s="1001"/>
      <c r="J105" s="1001"/>
      <c r="K105" s="1001"/>
      <c r="L105" s="1001"/>
      <c r="M105" s="1001"/>
      <c r="N105" s="1001"/>
      <c r="O105" s="1001"/>
      <c r="P105" s="1001"/>
      <c r="Q105" s="1001"/>
      <c r="R105" s="1001"/>
      <c r="S105" s="1001"/>
      <c r="T105" s="1001"/>
    </row>
    <row r="106" spans="1:20" ht="36.75" hidden="1" thickBot="1" x14ac:dyDescent="0.3">
      <c r="A106" s="74" t="s">
        <v>14</v>
      </c>
      <c r="B106" s="260" t="s">
        <v>216</v>
      </c>
      <c r="C106" s="90" t="s">
        <v>165</v>
      </c>
      <c r="D106" s="288" t="s">
        <v>217</v>
      </c>
      <c r="E106" s="385" t="s">
        <v>2</v>
      </c>
      <c r="F106" s="330" t="s">
        <v>219</v>
      </c>
      <c r="G106" s="385" t="s">
        <v>3</v>
      </c>
      <c r="H106" s="330" t="s">
        <v>220</v>
      </c>
      <c r="I106" s="385" t="s">
        <v>4</v>
      </c>
      <c r="J106" s="330" t="s">
        <v>221</v>
      </c>
      <c r="K106" s="237" t="s">
        <v>193</v>
      </c>
      <c r="L106" s="328" t="s">
        <v>218</v>
      </c>
      <c r="M106" s="385" t="s">
        <v>5</v>
      </c>
      <c r="N106" s="330" t="s">
        <v>222</v>
      </c>
      <c r="O106" s="404" t="s">
        <v>190</v>
      </c>
      <c r="P106" s="330" t="s">
        <v>223</v>
      </c>
      <c r="Q106" s="404" t="s">
        <v>191</v>
      </c>
      <c r="R106" s="330" t="s">
        <v>224</v>
      </c>
      <c r="S106" s="237" t="s">
        <v>193</v>
      </c>
      <c r="T106" s="328" t="s">
        <v>218</v>
      </c>
    </row>
    <row r="107" spans="1:20" ht="15.75" hidden="1" thickTop="1" x14ac:dyDescent="0.25">
      <c r="A107" s="77" t="s">
        <v>20</v>
      </c>
      <c r="B107" s="262">
        <v>20</v>
      </c>
      <c r="C107" s="73" t="e">
        <f>'UBS Vila Ede'!#REF!</f>
        <v>#REF!</v>
      </c>
      <c r="D107" s="283" t="e">
        <f t="shared" ref="D107:D109" si="190">C107*B107</f>
        <v>#REF!</v>
      </c>
      <c r="E107" s="386" t="e">
        <f>'UBS Vila Ede'!#REF!</f>
        <v>#REF!</v>
      </c>
      <c r="F107" s="303" t="e">
        <f t="shared" ref="F107:F109" si="191">(E107*$B107)-$D107</f>
        <v>#REF!</v>
      </c>
      <c r="G107" s="386" t="e">
        <f>'UBS Vila Ede'!#REF!</f>
        <v>#REF!</v>
      </c>
      <c r="H107" s="303" t="e">
        <f t="shared" ref="H107:H109" si="192">(G107*$B107)-$D107</f>
        <v>#REF!</v>
      </c>
      <c r="I107" s="386" t="e">
        <f>'UBS Vila Ede'!#REF!</f>
        <v>#REF!</v>
      </c>
      <c r="J107" s="303" t="e">
        <f t="shared" ref="J107:J109" si="193">(I107*$B107)-$D107</f>
        <v>#REF!</v>
      </c>
      <c r="K107" s="239" t="e">
        <f t="shared" ref="K107:K109" si="194">SUM(E107,G107,I107)</f>
        <v>#REF!</v>
      </c>
      <c r="L107" s="316" t="e">
        <f t="shared" ref="L107:L109" si="195">(K107*$B107)-$D107*3</f>
        <v>#REF!</v>
      </c>
      <c r="M107" s="386" t="e">
        <f>'UBS Vila Ede'!#REF!</f>
        <v>#REF!</v>
      </c>
      <c r="N107" s="303" t="e">
        <f t="shared" ref="N107:N109" si="196">(M107*$B107)-$D107</f>
        <v>#REF!</v>
      </c>
      <c r="O107" s="386" t="e">
        <f>'UBS Vila Ede'!#REF!</f>
        <v>#REF!</v>
      </c>
      <c r="P107" s="303" t="e">
        <f t="shared" ref="P107:P109" si="197">(O107*$B107)-$D107</f>
        <v>#REF!</v>
      </c>
      <c r="Q107" s="386" t="e">
        <f>'UBS Vila Ede'!#REF!</f>
        <v>#REF!</v>
      </c>
      <c r="R107" s="303" t="e">
        <f t="shared" ref="R107:R109" si="198">(Q107*$B107)-$D107</f>
        <v>#REF!</v>
      </c>
      <c r="S107" s="239" t="e">
        <f t="shared" ref="S107:S109" si="199">SUM(M107,O107,Q107)</f>
        <v>#REF!</v>
      </c>
      <c r="T107" s="316" t="e">
        <f t="shared" ref="T107:T109" si="200">(S107*$B107)-$D107*3</f>
        <v>#REF!</v>
      </c>
    </row>
    <row r="108" spans="1:20" hidden="1" x14ac:dyDescent="0.25">
      <c r="A108" s="77" t="s">
        <v>43</v>
      </c>
      <c r="B108" s="262">
        <v>20</v>
      </c>
      <c r="C108" s="73" t="e">
        <f>'UBS Vila Ede'!#REF!</f>
        <v>#REF!</v>
      </c>
      <c r="D108" s="283" t="e">
        <f t="shared" si="190"/>
        <v>#REF!</v>
      </c>
      <c r="E108" s="386" t="e">
        <f>'UBS Vila Ede'!#REF!</f>
        <v>#REF!</v>
      </c>
      <c r="F108" s="303" t="e">
        <f t="shared" si="191"/>
        <v>#REF!</v>
      </c>
      <c r="G108" s="386" t="e">
        <f>'UBS Vila Ede'!#REF!</f>
        <v>#REF!</v>
      </c>
      <c r="H108" s="303" t="e">
        <f t="shared" si="192"/>
        <v>#REF!</v>
      </c>
      <c r="I108" s="386" t="e">
        <f>'UBS Vila Ede'!#REF!</f>
        <v>#REF!</v>
      </c>
      <c r="J108" s="303" t="e">
        <f t="shared" si="193"/>
        <v>#REF!</v>
      </c>
      <c r="K108" s="239" t="e">
        <f t="shared" si="194"/>
        <v>#REF!</v>
      </c>
      <c r="L108" s="316" t="e">
        <f t="shared" si="195"/>
        <v>#REF!</v>
      </c>
      <c r="M108" s="386" t="e">
        <f>'UBS Vila Ede'!#REF!</f>
        <v>#REF!</v>
      </c>
      <c r="N108" s="303" t="e">
        <f t="shared" si="196"/>
        <v>#REF!</v>
      </c>
      <c r="O108" s="386" t="e">
        <f>'UBS Vila Ede'!#REF!</f>
        <v>#REF!</v>
      </c>
      <c r="P108" s="303" t="e">
        <f t="shared" si="197"/>
        <v>#REF!</v>
      </c>
      <c r="Q108" s="386" t="e">
        <f>'UBS Vila Ede'!#REF!</f>
        <v>#REF!</v>
      </c>
      <c r="R108" s="303" t="e">
        <f t="shared" si="198"/>
        <v>#REF!</v>
      </c>
      <c r="S108" s="239" t="e">
        <f t="shared" si="199"/>
        <v>#REF!</v>
      </c>
      <c r="T108" s="316" t="e">
        <f t="shared" si="200"/>
        <v>#REF!</v>
      </c>
    </row>
    <row r="109" spans="1:20" ht="15.75" hidden="1" thickBot="1" x14ac:dyDescent="0.3">
      <c r="A109" s="77" t="s">
        <v>23</v>
      </c>
      <c r="B109" s="262">
        <v>20</v>
      </c>
      <c r="C109" s="73" t="e">
        <f>'UBS Vila Ede'!#REF!</f>
        <v>#REF!</v>
      </c>
      <c r="D109" s="283" t="e">
        <f t="shared" si="190"/>
        <v>#REF!</v>
      </c>
      <c r="E109" s="386" t="e">
        <f>'UBS Vila Ede'!#REF!</f>
        <v>#REF!</v>
      </c>
      <c r="F109" s="303" t="e">
        <f t="shared" si="191"/>
        <v>#REF!</v>
      </c>
      <c r="G109" s="386" t="e">
        <f>'UBS Vila Ede'!#REF!</f>
        <v>#REF!</v>
      </c>
      <c r="H109" s="303" t="e">
        <f t="shared" si="192"/>
        <v>#REF!</v>
      </c>
      <c r="I109" s="386" t="e">
        <f>'UBS Vila Ede'!#REF!</f>
        <v>#REF!</v>
      </c>
      <c r="J109" s="303" t="e">
        <f t="shared" si="193"/>
        <v>#REF!</v>
      </c>
      <c r="K109" s="239" t="e">
        <f t="shared" si="194"/>
        <v>#REF!</v>
      </c>
      <c r="L109" s="316" t="e">
        <f t="shared" si="195"/>
        <v>#REF!</v>
      </c>
      <c r="M109" s="386" t="e">
        <f>'UBS Vila Ede'!#REF!</f>
        <v>#REF!</v>
      </c>
      <c r="N109" s="303" t="e">
        <f t="shared" si="196"/>
        <v>#REF!</v>
      </c>
      <c r="O109" s="386" t="e">
        <f>'UBS Vila Ede'!#REF!</f>
        <v>#REF!</v>
      </c>
      <c r="P109" s="303" t="e">
        <f t="shared" si="197"/>
        <v>#REF!</v>
      </c>
      <c r="Q109" s="386" t="e">
        <f>'UBS Vila Ede'!#REF!</f>
        <v>#REF!</v>
      </c>
      <c r="R109" s="303" t="e">
        <f t="shared" si="198"/>
        <v>#REF!</v>
      </c>
      <c r="S109" s="239" t="e">
        <f t="shared" si="199"/>
        <v>#REF!</v>
      </c>
      <c r="T109" s="316" t="e">
        <f t="shared" si="200"/>
        <v>#REF!</v>
      </c>
    </row>
    <row r="110" spans="1:20" ht="15.75" hidden="1" thickBot="1" x14ac:dyDescent="0.3">
      <c r="A110" s="355" t="s">
        <v>7</v>
      </c>
      <c r="B110" s="348">
        <f t="shared" ref="B110:T110" si="201">SUM(B107:B109)</f>
        <v>60</v>
      </c>
      <c r="C110" s="349" t="e">
        <f t="shared" si="201"/>
        <v>#REF!</v>
      </c>
      <c r="D110" s="350" t="e">
        <f t="shared" si="201"/>
        <v>#REF!</v>
      </c>
      <c r="E110" s="394" t="e">
        <f t="shared" si="201"/>
        <v>#REF!</v>
      </c>
      <c r="F110" s="352" t="e">
        <f t="shared" si="201"/>
        <v>#REF!</v>
      </c>
      <c r="G110" s="394" t="e">
        <f t="shared" si="201"/>
        <v>#REF!</v>
      </c>
      <c r="H110" s="352" t="e">
        <f t="shared" si="201"/>
        <v>#REF!</v>
      </c>
      <c r="I110" s="394" t="e">
        <f t="shared" si="201"/>
        <v>#REF!</v>
      </c>
      <c r="J110" s="352" t="e">
        <f t="shared" si="201"/>
        <v>#REF!</v>
      </c>
      <c r="K110" s="353" t="e">
        <f t="shared" ref="K110:L110" si="202">SUM(K107:K109)</f>
        <v>#REF!</v>
      </c>
      <c r="L110" s="354" t="e">
        <f t="shared" si="202"/>
        <v>#REF!</v>
      </c>
      <c r="M110" s="394" t="e">
        <f t="shared" si="201"/>
        <v>#REF!</v>
      </c>
      <c r="N110" s="352" t="e">
        <f t="shared" si="201"/>
        <v>#REF!</v>
      </c>
      <c r="O110" s="394" t="e">
        <f t="shared" si="201"/>
        <v>#REF!</v>
      </c>
      <c r="P110" s="352" t="e">
        <f t="shared" si="201"/>
        <v>#REF!</v>
      </c>
      <c r="Q110" s="394" t="e">
        <f t="shared" si="201"/>
        <v>#REF!</v>
      </c>
      <c r="R110" s="352" t="e">
        <f t="shared" si="201"/>
        <v>#REF!</v>
      </c>
      <c r="S110" s="353" t="e">
        <f t="shared" si="201"/>
        <v>#REF!</v>
      </c>
      <c r="T110" s="354" t="e">
        <f t="shared" si="201"/>
        <v>#REF!</v>
      </c>
    </row>
    <row r="111" spans="1:20" hidden="1" x14ac:dyDescent="0.25"/>
    <row r="112" spans="1:20" ht="15.75" hidden="1" x14ac:dyDescent="0.25">
      <c r="A112" s="1000" t="s">
        <v>236</v>
      </c>
      <c r="B112" s="1001"/>
      <c r="C112" s="1001"/>
      <c r="D112" s="1001"/>
      <c r="E112" s="1001"/>
      <c r="F112" s="1001"/>
      <c r="G112" s="1001"/>
      <c r="H112" s="1001"/>
      <c r="I112" s="1001"/>
      <c r="J112" s="1001"/>
      <c r="K112" s="1001"/>
      <c r="L112" s="1001"/>
      <c r="M112" s="1001"/>
      <c r="N112" s="1001"/>
      <c r="O112" s="1001"/>
      <c r="P112" s="1001"/>
      <c r="Q112" s="1001"/>
      <c r="R112" s="1001"/>
      <c r="S112" s="1001"/>
      <c r="T112" s="1001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85" t="s">
        <v>2</v>
      </c>
      <c r="F113" s="330" t="s">
        <v>219</v>
      </c>
      <c r="G113" s="385" t="s">
        <v>3</v>
      </c>
      <c r="H113" s="330" t="s">
        <v>220</v>
      </c>
      <c r="I113" s="385" t="s">
        <v>4</v>
      </c>
      <c r="J113" s="330" t="s">
        <v>221</v>
      </c>
      <c r="K113" s="237" t="s">
        <v>193</v>
      </c>
      <c r="L113" s="328" t="s">
        <v>218</v>
      </c>
      <c r="M113" s="385" t="s">
        <v>5</v>
      </c>
      <c r="N113" s="330" t="s">
        <v>222</v>
      </c>
      <c r="O113" s="404" t="s">
        <v>190</v>
      </c>
      <c r="P113" s="330" t="s">
        <v>223</v>
      </c>
      <c r="Q113" s="404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20</v>
      </c>
      <c r="B114" s="262">
        <v>20</v>
      </c>
      <c r="C114" s="73" t="e">
        <f>'UBS Vila Leonor'!#REF!</f>
        <v>#REF!</v>
      </c>
      <c r="D114" s="283" t="e">
        <f t="shared" ref="D114:D116" si="203">C114*B114</f>
        <v>#REF!</v>
      </c>
      <c r="E114" s="386" t="e">
        <f>'UBS Vila Leonor'!#REF!</f>
        <v>#REF!</v>
      </c>
      <c r="F114" s="303" t="e">
        <f t="shared" ref="F114:F116" si="204">(E114*$B114)-$D114</f>
        <v>#REF!</v>
      </c>
      <c r="G114" s="386" t="e">
        <f>'UBS Vila Leonor'!#REF!</f>
        <v>#REF!</v>
      </c>
      <c r="H114" s="303" t="e">
        <f t="shared" ref="H114:H116" si="205">(G114*$B114)-$D114</f>
        <v>#REF!</v>
      </c>
      <c r="I114" s="386" t="e">
        <f>'UBS Vila Leonor'!#REF!</f>
        <v>#REF!</v>
      </c>
      <c r="J114" s="303" t="e">
        <f t="shared" ref="J114:J116" si="206">(I114*$B114)-$D114</f>
        <v>#REF!</v>
      </c>
      <c r="K114" s="239" t="e">
        <f t="shared" ref="K114:K116" si="207">SUM(E114,G114,I114)</f>
        <v>#REF!</v>
      </c>
      <c r="L114" s="316" t="e">
        <f t="shared" ref="L114:L116" si="208">(K114*$B114)-$D114*3</f>
        <v>#REF!</v>
      </c>
      <c r="M114" s="392" t="e">
        <f>'UBS Vila Leonor'!#REF!</f>
        <v>#REF!</v>
      </c>
      <c r="N114" s="303" t="e">
        <f t="shared" ref="N114:N116" si="209">(M114*$B114)-$D114</f>
        <v>#REF!</v>
      </c>
      <c r="O114" s="386" t="e">
        <f>'UBS Vila Leonor'!#REF!</f>
        <v>#REF!</v>
      </c>
      <c r="P114" s="303" t="e">
        <f t="shared" ref="P114:P116" si="210">(O114*$B114)-$D114</f>
        <v>#REF!</v>
      </c>
      <c r="Q114" s="386" t="e">
        <f>'UBS Vila Leonor'!#REF!</f>
        <v>#REF!</v>
      </c>
      <c r="R114" s="303" t="e">
        <f t="shared" ref="R114:R116" si="211">(Q114*$B114)-$D114</f>
        <v>#REF!</v>
      </c>
      <c r="S114" s="239" t="e">
        <f t="shared" ref="S114:S116" si="212">SUM(M114,O114,Q114)</f>
        <v>#REF!</v>
      </c>
      <c r="T114" s="316" t="e">
        <f t="shared" ref="T114:T116" si="213">(S114*$B114)-$D114*3</f>
        <v>#REF!</v>
      </c>
    </row>
    <row r="115" spans="1:20" hidden="1" x14ac:dyDescent="0.25">
      <c r="A115" s="77" t="s">
        <v>43</v>
      </c>
      <c r="B115" s="262">
        <v>20</v>
      </c>
      <c r="C115" s="73" t="e">
        <f>'UBS Vila Leonor'!#REF!</f>
        <v>#REF!</v>
      </c>
      <c r="D115" s="283" t="e">
        <f t="shared" si="203"/>
        <v>#REF!</v>
      </c>
      <c r="E115" s="386" t="e">
        <f>'UBS Vila Leonor'!#REF!</f>
        <v>#REF!</v>
      </c>
      <c r="F115" s="303" t="e">
        <f t="shared" si="204"/>
        <v>#REF!</v>
      </c>
      <c r="G115" s="386" t="e">
        <f>'UBS Vila Leonor'!#REF!</f>
        <v>#REF!</v>
      </c>
      <c r="H115" s="303" t="e">
        <f t="shared" si="205"/>
        <v>#REF!</v>
      </c>
      <c r="I115" s="386" t="e">
        <f>'UBS Vila Leonor'!#REF!</f>
        <v>#REF!</v>
      </c>
      <c r="J115" s="303" t="e">
        <f t="shared" si="206"/>
        <v>#REF!</v>
      </c>
      <c r="K115" s="239" t="e">
        <f t="shared" si="207"/>
        <v>#REF!</v>
      </c>
      <c r="L115" s="316" t="e">
        <f t="shared" si="208"/>
        <v>#REF!</v>
      </c>
      <c r="M115" s="392" t="e">
        <f>'UBS Vila Leonor'!#REF!</f>
        <v>#REF!</v>
      </c>
      <c r="N115" s="303" t="e">
        <f t="shared" si="209"/>
        <v>#REF!</v>
      </c>
      <c r="O115" s="386" t="e">
        <f>'UBS Vila Leonor'!#REF!</f>
        <v>#REF!</v>
      </c>
      <c r="P115" s="303" t="e">
        <f t="shared" si="210"/>
        <v>#REF!</v>
      </c>
      <c r="Q115" s="386" t="e">
        <f>'UBS Vila Leonor'!#REF!</f>
        <v>#REF!</v>
      </c>
      <c r="R115" s="303" t="e">
        <f t="shared" si="211"/>
        <v>#REF!</v>
      </c>
      <c r="S115" s="239" t="e">
        <f t="shared" si="212"/>
        <v>#REF!</v>
      </c>
      <c r="T115" s="316" t="e">
        <f t="shared" si="213"/>
        <v>#REF!</v>
      </c>
    </row>
    <row r="116" spans="1:20" ht="15.75" hidden="1" thickBot="1" x14ac:dyDescent="0.3">
      <c r="A116" s="77" t="s">
        <v>23</v>
      </c>
      <c r="B116" s="262">
        <v>20</v>
      </c>
      <c r="C116" s="73" t="e">
        <f>'UBS Vila Leonor'!#REF!</f>
        <v>#REF!</v>
      </c>
      <c r="D116" s="283" t="e">
        <f t="shared" si="203"/>
        <v>#REF!</v>
      </c>
      <c r="E116" s="386" t="e">
        <f>'UBS Vila Leonor'!#REF!</f>
        <v>#REF!</v>
      </c>
      <c r="F116" s="303" t="e">
        <f t="shared" si="204"/>
        <v>#REF!</v>
      </c>
      <c r="G116" s="386" t="e">
        <f>'UBS Vila Leonor'!#REF!</f>
        <v>#REF!</v>
      </c>
      <c r="H116" s="303" t="e">
        <f t="shared" si="205"/>
        <v>#REF!</v>
      </c>
      <c r="I116" s="386" t="e">
        <f>'UBS Vila Leonor'!#REF!</f>
        <v>#REF!</v>
      </c>
      <c r="J116" s="303" t="e">
        <f t="shared" si="206"/>
        <v>#REF!</v>
      </c>
      <c r="K116" s="239" t="e">
        <f t="shared" si="207"/>
        <v>#REF!</v>
      </c>
      <c r="L116" s="316" t="e">
        <f t="shared" si="208"/>
        <v>#REF!</v>
      </c>
      <c r="M116" s="392" t="e">
        <f>'UBS Vila Leonor'!#REF!</f>
        <v>#REF!</v>
      </c>
      <c r="N116" s="303" t="e">
        <f t="shared" si="209"/>
        <v>#REF!</v>
      </c>
      <c r="O116" s="386" t="e">
        <f>'UBS Vila Leonor'!#REF!</f>
        <v>#REF!</v>
      </c>
      <c r="P116" s="303" t="e">
        <f t="shared" si="210"/>
        <v>#REF!</v>
      </c>
      <c r="Q116" s="386" t="e">
        <f>'UBS Vila Leonor'!#REF!</f>
        <v>#REF!</v>
      </c>
      <c r="R116" s="303" t="e">
        <f t="shared" si="211"/>
        <v>#REF!</v>
      </c>
      <c r="S116" s="239" t="e">
        <f t="shared" si="212"/>
        <v>#REF!</v>
      </c>
      <c r="T116" s="316" t="e">
        <f t="shared" si="213"/>
        <v>#REF!</v>
      </c>
    </row>
    <row r="117" spans="1:20" ht="15.75" hidden="1" thickBot="1" x14ac:dyDescent="0.3">
      <c r="A117" s="355" t="s">
        <v>7</v>
      </c>
      <c r="B117" s="348">
        <f t="shared" ref="B117:T117" si="214">SUM(B114:B116)</f>
        <v>60</v>
      </c>
      <c r="C117" s="349" t="e">
        <f t="shared" si="214"/>
        <v>#REF!</v>
      </c>
      <c r="D117" s="350" t="e">
        <f t="shared" si="214"/>
        <v>#REF!</v>
      </c>
      <c r="E117" s="394" t="e">
        <f t="shared" si="214"/>
        <v>#REF!</v>
      </c>
      <c r="F117" s="352" t="e">
        <f t="shared" si="214"/>
        <v>#REF!</v>
      </c>
      <c r="G117" s="394" t="e">
        <f t="shared" si="214"/>
        <v>#REF!</v>
      </c>
      <c r="H117" s="352" t="e">
        <f t="shared" si="214"/>
        <v>#REF!</v>
      </c>
      <c r="I117" s="394" t="e">
        <f t="shared" si="214"/>
        <v>#REF!</v>
      </c>
      <c r="J117" s="352" t="e">
        <f t="shared" si="214"/>
        <v>#REF!</v>
      </c>
      <c r="K117" s="353" t="e">
        <f t="shared" ref="K117:L117" si="215">SUM(K114:K116)</f>
        <v>#REF!</v>
      </c>
      <c r="L117" s="354" t="e">
        <f t="shared" si="215"/>
        <v>#REF!</v>
      </c>
      <c r="M117" s="394" t="e">
        <f t="shared" si="214"/>
        <v>#REF!</v>
      </c>
      <c r="N117" s="352" t="e">
        <f t="shared" si="214"/>
        <v>#REF!</v>
      </c>
      <c r="O117" s="394" t="e">
        <f t="shared" si="214"/>
        <v>#REF!</v>
      </c>
      <c r="P117" s="352" t="e">
        <f t="shared" si="214"/>
        <v>#REF!</v>
      </c>
      <c r="Q117" s="394" t="e">
        <f t="shared" si="214"/>
        <v>#REF!</v>
      </c>
      <c r="R117" s="352" t="e">
        <f t="shared" si="214"/>
        <v>#REF!</v>
      </c>
      <c r="S117" s="353" t="e">
        <f t="shared" si="214"/>
        <v>#REF!</v>
      </c>
      <c r="T117" s="354" t="e">
        <f t="shared" si="214"/>
        <v>#REF!</v>
      </c>
    </row>
    <row r="118" spans="1:20" hidden="1" x14ac:dyDescent="0.25"/>
    <row r="119" spans="1:20" ht="15.75" hidden="1" x14ac:dyDescent="0.25">
      <c r="A119" s="1000" t="s">
        <v>237</v>
      </c>
      <c r="B119" s="1001"/>
      <c r="C119" s="1001"/>
      <c r="D119" s="1001"/>
      <c r="E119" s="1001"/>
      <c r="F119" s="1001"/>
      <c r="G119" s="1001"/>
      <c r="H119" s="1001"/>
      <c r="I119" s="1001"/>
      <c r="J119" s="1001"/>
      <c r="K119" s="1001"/>
      <c r="L119" s="1001"/>
      <c r="M119" s="1001"/>
      <c r="N119" s="1001"/>
      <c r="O119" s="1001"/>
      <c r="P119" s="1001"/>
      <c r="Q119" s="1001"/>
      <c r="R119" s="1001"/>
      <c r="S119" s="1001"/>
      <c r="T119" s="1001"/>
    </row>
    <row r="120" spans="1:20" ht="36.75" hidden="1" thickBot="1" x14ac:dyDescent="0.3">
      <c r="A120" s="74" t="s">
        <v>14</v>
      </c>
      <c r="B120" s="260" t="s">
        <v>216</v>
      </c>
      <c r="C120" s="90" t="s">
        <v>165</v>
      </c>
      <c r="D120" s="288" t="s">
        <v>217</v>
      </c>
      <c r="E120" s="385" t="s">
        <v>2</v>
      </c>
      <c r="F120" s="330" t="s">
        <v>219</v>
      </c>
      <c r="G120" s="385" t="s">
        <v>3</v>
      </c>
      <c r="H120" s="330" t="s">
        <v>220</v>
      </c>
      <c r="I120" s="385" t="s">
        <v>4</v>
      </c>
      <c r="J120" s="330" t="s">
        <v>221</v>
      </c>
      <c r="K120" s="237" t="s">
        <v>193</v>
      </c>
      <c r="L120" s="328" t="s">
        <v>218</v>
      </c>
      <c r="M120" s="385" t="s">
        <v>5</v>
      </c>
      <c r="N120" s="330" t="s">
        <v>222</v>
      </c>
      <c r="O120" s="404" t="s">
        <v>190</v>
      </c>
      <c r="P120" s="330" t="s">
        <v>223</v>
      </c>
      <c r="Q120" s="404" t="s">
        <v>191</v>
      </c>
      <c r="R120" s="330" t="s">
        <v>224</v>
      </c>
      <c r="S120" s="237" t="s">
        <v>193</v>
      </c>
      <c r="T120" s="328" t="s">
        <v>218</v>
      </c>
    </row>
    <row r="121" spans="1:20" ht="15.75" hidden="1" thickTop="1" x14ac:dyDescent="0.25">
      <c r="A121" s="77" t="s">
        <v>20</v>
      </c>
      <c r="B121" s="262">
        <v>20</v>
      </c>
      <c r="C121" s="73" t="e">
        <f>'UBS Vila Sabrina'!#REF!</f>
        <v>#REF!</v>
      </c>
      <c r="D121" s="283" t="e">
        <f t="shared" ref="D121:D123" si="216">C121*B121</f>
        <v>#REF!</v>
      </c>
      <c r="E121" s="386" t="e">
        <f>'UBS Vila Sabrina'!#REF!</f>
        <v>#REF!</v>
      </c>
      <c r="F121" s="303" t="e">
        <f t="shared" ref="F121:F123" si="217">(E121*$B121)-$D121</f>
        <v>#REF!</v>
      </c>
      <c r="G121" s="386" t="e">
        <f>'UBS Vila Sabrina'!#REF!</f>
        <v>#REF!</v>
      </c>
      <c r="H121" s="303" t="e">
        <f t="shared" ref="H121:H123" si="218">(G121*$B121)-$D121</f>
        <v>#REF!</v>
      </c>
      <c r="I121" s="386" t="e">
        <f>'UBS Vila Sabrina'!#REF!</f>
        <v>#REF!</v>
      </c>
      <c r="J121" s="303" t="e">
        <f t="shared" ref="J121:J123" si="219">(I121*$B121)-$D121</f>
        <v>#REF!</v>
      </c>
      <c r="K121" s="239" t="e">
        <f t="shared" ref="K121:K123" si="220">SUM(E121,G121,I121)</f>
        <v>#REF!</v>
      </c>
      <c r="L121" s="316" t="e">
        <f t="shared" ref="L121:L123" si="221">(K121*$B121)-$D121*3</f>
        <v>#REF!</v>
      </c>
      <c r="M121" s="386" t="e">
        <f>'UBS Vila Sabrina'!#REF!</f>
        <v>#REF!</v>
      </c>
      <c r="N121" s="303" t="e">
        <f t="shared" ref="N121:N123" si="222">(M121*$B121)-$D121</f>
        <v>#REF!</v>
      </c>
      <c r="O121" s="386" t="e">
        <f>'UBS Vila Sabrina'!#REF!</f>
        <v>#REF!</v>
      </c>
      <c r="P121" s="303" t="e">
        <f t="shared" ref="P121:P123" si="223">(O121*$B121)-$D121</f>
        <v>#REF!</v>
      </c>
      <c r="Q121" s="386" t="e">
        <f>'UBS Vila Sabrina'!#REF!</f>
        <v>#REF!</v>
      </c>
      <c r="R121" s="303" t="e">
        <f t="shared" ref="R121:R123" si="224">(Q121*$B121)-$D121</f>
        <v>#REF!</v>
      </c>
      <c r="S121" s="239" t="e">
        <f t="shared" ref="S121:S123" si="225">SUM(M121,O121,Q121)</f>
        <v>#REF!</v>
      </c>
      <c r="T121" s="316" t="e">
        <f t="shared" ref="T121:T123" si="226">(S121*$B121)-$D121*3</f>
        <v>#REF!</v>
      </c>
    </row>
    <row r="122" spans="1:20" hidden="1" x14ac:dyDescent="0.25">
      <c r="A122" s="77" t="s">
        <v>43</v>
      </c>
      <c r="B122" s="262">
        <v>20</v>
      </c>
      <c r="C122" s="73" t="e">
        <f>'UBS Vila Sabrina'!#REF!</f>
        <v>#REF!</v>
      </c>
      <c r="D122" s="283" t="e">
        <f t="shared" si="216"/>
        <v>#REF!</v>
      </c>
      <c r="E122" s="386" t="e">
        <f>'UBS Vila Sabrina'!#REF!</f>
        <v>#REF!</v>
      </c>
      <c r="F122" s="303" t="e">
        <f t="shared" si="217"/>
        <v>#REF!</v>
      </c>
      <c r="G122" s="386" t="e">
        <f>'UBS Vila Sabrina'!#REF!</f>
        <v>#REF!</v>
      </c>
      <c r="H122" s="303" t="e">
        <f t="shared" si="218"/>
        <v>#REF!</v>
      </c>
      <c r="I122" s="386" t="e">
        <f>'UBS Vila Sabrina'!#REF!</f>
        <v>#REF!</v>
      </c>
      <c r="J122" s="303" t="e">
        <f t="shared" si="219"/>
        <v>#REF!</v>
      </c>
      <c r="K122" s="239" t="e">
        <f t="shared" si="220"/>
        <v>#REF!</v>
      </c>
      <c r="L122" s="316" t="e">
        <f t="shared" si="221"/>
        <v>#REF!</v>
      </c>
      <c r="M122" s="386" t="e">
        <f>'UBS Vila Sabrina'!#REF!</f>
        <v>#REF!</v>
      </c>
      <c r="N122" s="303" t="e">
        <f t="shared" si="222"/>
        <v>#REF!</v>
      </c>
      <c r="O122" s="386" t="e">
        <f>'UBS Vila Sabrina'!#REF!</f>
        <v>#REF!</v>
      </c>
      <c r="P122" s="303" t="e">
        <f t="shared" si="223"/>
        <v>#REF!</v>
      </c>
      <c r="Q122" s="386" t="e">
        <f>'UBS Vila Sabrina'!#REF!</f>
        <v>#REF!</v>
      </c>
      <c r="R122" s="303" t="e">
        <f t="shared" si="224"/>
        <v>#REF!</v>
      </c>
      <c r="S122" s="239" t="e">
        <f t="shared" si="225"/>
        <v>#REF!</v>
      </c>
      <c r="T122" s="316" t="e">
        <f t="shared" si="226"/>
        <v>#REF!</v>
      </c>
    </row>
    <row r="123" spans="1:20" ht="15.75" hidden="1" thickBot="1" x14ac:dyDescent="0.3">
      <c r="A123" s="77" t="s">
        <v>23</v>
      </c>
      <c r="B123" s="262">
        <v>20</v>
      </c>
      <c r="C123" s="73" t="e">
        <f>'UBS Vila Sabrina'!#REF!</f>
        <v>#REF!</v>
      </c>
      <c r="D123" s="283" t="e">
        <f t="shared" si="216"/>
        <v>#REF!</v>
      </c>
      <c r="E123" s="386" t="e">
        <f>'UBS Vila Sabrina'!#REF!</f>
        <v>#REF!</v>
      </c>
      <c r="F123" s="303" t="e">
        <f t="shared" si="217"/>
        <v>#REF!</v>
      </c>
      <c r="G123" s="386" t="e">
        <f>'UBS Vila Sabrina'!#REF!</f>
        <v>#REF!</v>
      </c>
      <c r="H123" s="303" t="e">
        <f t="shared" si="218"/>
        <v>#REF!</v>
      </c>
      <c r="I123" s="386" t="e">
        <f>'UBS Vila Sabrina'!#REF!</f>
        <v>#REF!</v>
      </c>
      <c r="J123" s="303" t="e">
        <f t="shared" si="219"/>
        <v>#REF!</v>
      </c>
      <c r="K123" s="239" t="e">
        <f t="shared" si="220"/>
        <v>#REF!</v>
      </c>
      <c r="L123" s="316" t="e">
        <f t="shared" si="221"/>
        <v>#REF!</v>
      </c>
      <c r="M123" s="386" t="e">
        <f>'UBS Vila Sabrina'!#REF!</f>
        <v>#REF!</v>
      </c>
      <c r="N123" s="303" t="e">
        <f t="shared" si="222"/>
        <v>#REF!</v>
      </c>
      <c r="O123" s="386" t="e">
        <f>'UBS Vila Sabrina'!#REF!</f>
        <v>#REF!</v>
      </c>
      <c r="P123" s="303" t="e">
        <f t="shared" si="223"/>
        <v>#REF!</v>
      </c>
      <c r="Q123" s="386" t="e">
        <f>'UBS Vila Sabrina'!#REF!</f>
        <v>#REF!</v>
      </c>
      <c r="R123" s="303" t="e">
        <f t="shared" si="224"/>
        <v>#REF!</v>
      </c>
      <c r="S123" s="239" t="e">
        <f t="shared" si="225"/>
        <v>#REF!</v>
      </c>
      <c r="T123" s="316" t="e">
        <f t="shared" si="226"/>
        <v>#REF!</v>
      </c>
    </row>
    <row r="124" spans="1:20" ht="15.75" hidden="1" thickBot="1" x14ac:dyDescent="0.3">
      <c r="A124" s="341" t="s">
        <v>7</v>
      </c>
      <c r="B124" s="342">
        <f t="shared" ref="B124:T124" si="227">SUM(B121:B123)</f>
        <v>60</v>
      </c>
      <c r="C124" s="367" t="e">
        <f t="shared" si="227"/>
        <v>#REF!</v>
      </c>
      <c r="D124" s="368" t="e">
        <f t="shared" si="227"/>
        <v>#REF!</v>
      </c>
      <c r="E124" s="390" t="e">
        <f t="shared" si="227"/>
        <v>#REF!</v>
      </c>
      <c r="F124" s="344" t="e">
        <f t="shared" si="227"/>
        <v>#REF!</v>
      </c>
      <c r="G124" s="390" t="e">
        <f t="shared" si="227"/>
        <v>#REF!</v>
      </c>
      <c r="H124" s="344" t="e">
        <f t="shared" si="227"/>
        <v>#REF!</v>
      </c>
      <c r="I124" s="390" t="e">
        <f t="shared" si="227"/>
        <v>#REF!</v>
      </c>
      <c r="J124" s="344" t="e">
        <f t="shared" si="227"/>
        <v>#REF!</v>
      </c>
      <c r="K124" s="345" t="e">
        <f t="shared" ref="K124:L124" si="228">SUM(K121:K123)</f>
        <v>#REF!</v>
      </c>
      <c r="L124" s="346" t="e">
        <f t="shared" si="228"/>
        <v>#REF!</v>
      </c>
      <c r="M124" s="390" t="e">
        <f t="shared" si="227"/>
        <v>#REF!</v>
      </c>
      <c r="N124" s="344" t="e">
        <f t="shared" si="227"/>
        <v>#REF!</v>
      </c>
      <c r="O124" s="390" t="e">
        <f t="shared" si="227"/>
        <v>#REF!</v>
      </c>
      <c r="P124" s="344" t="e">
        <f t="shared" si="227"/>
        <v>#REF!</v>
      </c>
      <c r="Q124" s="390" t="e">
        <f t="shared" si="227"/>
        <v>#REF!</v>
      </c>
      <c r="R124" s="344" t="e">
        <f t="shared" si="227"/>
        <v>#REF!</v>
      </c>
      <c r="S124" s="345" t="e">
        <f t="shared" si="227"/>
        <v>#REF!</v>
      </c>
      <c r="T124" s="346" t="e">
        <f t="shared" si="227"/>
        <v>#REF!</v>
      </c>
    </row>
    <row r="125" spans="1:20" hidden="1" x14ac:dyDescent="0.25"/>
    <row r="126" spans="1:20" ht="15.75" hidden="1" x14ac:dyDescent="0.25">
      <c r="A126" s="1000" t="s">
        <v>238</v>
      </c>
      <c r="B126" s="1001"/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</row>
    <row r="127" spans="1:20" ht="36.75" hidden="1" thickBot="1" x14ac:dyDescent="0.3">
      <c r="A127" s="74" t="s">
        <v>14</v>
      </c>
      <c r="B127" s="260" t="s">
        <v>216</v>
      </c>
      <c r="C127" s="90" t="s">
        <v>165</v>
      </c>
      <c r="D127" s="288" t="s">
        <v>217</v>
      </c>
      <c r="E127" s="385" t="s">
        <v>2</v>
      </c>
      <c r="F127" s="330" t="s">
        <v>219</v>
      </c>
      <c r="G127" s="385" t="s">
        <v>3</v>
      </c>
      <c r="H127" s="330" t="s">
        <v>220</v>
      </c>
      <c r="I127" s="385" t="s">
        <v>4</v>
      </c>
      <c r="J127" s="330" t="s">
        <v>221</v>
      </c>
      <c r="K127" s="237" t="s">
        <v>193</v>
      </c>
      <c r="L127" s="328" t="s">
        <v>218</v>
      </c>
      <c r="M127" s="385" t="s">
        <v>5</v>
      </c>
      <c r="N127" s="330" t="s">
        <v>222</v>
      </c>
      <c r="O127" s="404" t="s">
        <v>190</v>
      </c>
      <c r="P127" s="330" t="s">
        <v>223</v>
      </c>
      <c r="Q127" s="404" t="s">
        <v>191</v>
      </c>
      <c r="R127" s="330" t="s">
        <v>224</v>
      </c>
      <c r="S127" s="237" t="s">
        <v>193</v>
      </c>
      <c r="T127" s="328" t="s">
        <v>218</v>
      </c>
    </row>
    <row r="128" spans="1:20" ht="15.75" hidden="1" thickTop="1" x14ac:dyDescent="0.25">
      <c r="A128" s="77" t="s">
        <v>20</v>
      </c>
      <c r="B128" s="262">
        <v>20</v>
      </c>
      <c r="C128" s="73" t="e">
        <f>'UBS Carandiru'!#REF!</f>
        <v>#REF!</v>
      </c>
      <c r="D128" s="283" t="e">
        <f t="shared" ref="D128:D133" si="229">C128*B128</f>
        <v>#REF!</v>
      </c>
      <c r="E128" s="386" t="e">
        <f>'UBS Carandiru'!#REF!</f>
        <v>#REF!</v>
      </c>
      <c r="F128" s="303" t="e">
        <f t="shared" ref="F128:F133" si="230">(E128*$B128)-$D128</f>
        <v>#REF!</v>
      </c>
      <c r="G128" s="386" t="e">
        <f>'UBS Carandiru'!#REF!</f>
        <v>#REF!</v>
      </c>
      <c r="H128" s="303" t="e">
        <f t="shared" ref="H128:H133" si="231">(G128*$B128)-$D128</f>
        <v>#REF!</v>
      </c>
      <c r="I128" s="386" t="e">
        <f>'UBS Carandiru'!#REF!</f>
        <v>#REF!</v>
      </c>
      <c r="J128" s="303" t="e">
        <f t="shared" ref="J128:J133" si="232">(I128*$B128)-$D128</f>
        <v>#REF!</v>
      </c>
      <c r="K128" s="239" t="e">
        <f t="shared" ref="K128:K133" si="233">SUM(E128,G128,I128)</f>
        <v>#REF!</v>
      </c>
      <c r="L128" s="316" t="e">
        <f t="shared" ref="L128:L133" si="234">(K128*$B128)-$D128*3</f>
        <v>#REF!</v>
      </c>
      <c r="M128" s="386" t="e">
        <f>'UBS Carandiru'!#REF!</f>
        <v>#REF!</v>
      </c>
      <c r="N128" s="303" t="e">
        <f t="shared" ref="N128:N133" si="235">(M128*$B128)-$D128</f>
        <v>#REF!</v>
      </c>
      <c r="O128" s="386" t="e">
        <f>'UBS Carandiru'!#REF!</f>
        <v>#REF!</v>
      </c>
      <c r="P128" s="303" t="e">
        <f t="shared" ref="P128:P133" si="236">(O128*$B128)-$D128</f>
        <v>#REF!</v>
      </c>
      <c r="Q128" s="386" t="e">
        <f>'UBS Carandiru'!#REF!</f>
        <v>#REF!</v>
      </c>
      <c r="R128" s="303" t="e">
        <f t="shared" ref="R128:R133" si="237">(Q128*$B128)-$D128</f>
        <v>#REF!</v>
      </c>
      <c r="S128" s="239" t="e">
        <f t="shared" ref="S128:S133" si="238">SUM(M128,O128,Q128)</f>
        <v>#REF!</v>
      </c>
      <c r="T128" s="316" t="e">
        <f t="shared" ref="T128:T133" si="239">(S128*$B128)-$D128*3</f>
        <v>#REF!</v>
      </c>
    </row>
    <row r="129" spans="1:20" hidden="1" x14ac:dyDescent="0.25">
      <c r="A129" s="77" t="s">
        <v>43</v>
      </c>
      <c r="B129" s="262">
        <v>20</v>
      </c>
      <c r="C129" s="73" t="e">
        <f>'UBS Carandiru'!#REF!</f>
        <v>#REF!</v>
      </c>
      <c r="D129" s="283" t="e">
        <f t="shared" si="229"/>
        <v>#REF!</v>
      </c>
      <c r="E129" s="386" t="e">
        <f>'UBS Carandiru'!#REF!</f>
        <v>#REF!</v>
      </c>
      <c r="F129" s="303" t="e">
        <f t="shared" si="230"/>
        <v>#REF!</v>
      </c>
      <c r="G129" s="386" t="e">
        <f>'UBS Carandiru'!#REF!</f>
        <v>#REF!</v>
      </c>
      <c r="H129" s="303" t="e">
        <f t="shared" si="231"/>
        <v>#REF!</v>
      </c>
      <c r="I129" s="386" t="e">
        <f>'UBS Carandiru'!#REF!</f>
        <v>#REF!</v>
      </c>
      <c r="J129" s="303" t="e">
        <f t="shared" si="232"/>
        <v>#REF!</v>
      </c>
      <c r="K129" s="239" t="e">
        <f t="shared" si="233"/>
        <v>#REF!</v>
      </c>
      <c r="L129" s="316" t="e">
        <f t="shared" si="234"/>
        <v>#REF!</v>
      </c>
      <c r="M129" s="386" t="e">
        <f>'UBS Carandiru'!#REF!</f>
        <v>#REF!</v>
      </c>
      <c r="N129" s="303" t="e">
        <f t="shared" si="235"/>
        <v>#REF!</v>
      </c>
      <c r="O129" s="386" t="e">
        <f>'UBS Carandiru'!#REF!</f>
        <v>#REF!</v>
      </c>
      <c r="P129" s="303" t="e">
        <f t="shared" si="236"/>
        <v>#REF!</v>
      </c>
      <c r="Q129" s="386" t="e">
        <f>'UBS Carandiru'!#REF!</f>
        <v>#REF!</v>
      </c>
      <c r="R129" s="303" t="e">
        <f t="shared" si="237"/>
        <v>#REF!</v>
      </c>
      <c r="S129" s="239" t="e">
        <f t="shared" si="238"/>
        <v>#REF!</v>
      </c>
      <c r="T129" s="316" t="e">
        <f t="shared" si="239"/>
        <v>#REF!</v>
      </c>
    </row>
    <row r="130" spans="1:20" hidden="1" x14ac:dyDescent="0.25">
      <c r="A130" s="77" t="s">
        <v>22</v>
      </c>
      <c r="B130" s="262">
        <v>20</v>
      </c>
      <c r="C130" s="73" t="e">
        <f>'UBS Carandiru'!#REF!</f>
        <v>#REF!</v>
      </c>
      <c r="D130" s="283" t="e">
        <f t="shared" si="229"/>
        <v>#REF!</v>
      </c>
      <c r="E130" s="386" t="e">
        <f>'UBS Carandiru'!#REF!</f>
        <v>#REF!</v>
      </c>
      <c r="F130" s="303" t="e">
        <f t="shared" si="230"/>
        <v>#REF!</v>
      </c>
      <c r="G130" s="386" t="e">
        <f>'UBS Carandiru'!#REF!</f>
        <v>#REF!</v>
      </c>
      <c r="H130" s="303" t="e">
        <f t="shared" si="231"/>
        <v>#REF!</v>
      </c>
      <c r="I130" s="386" t="e">
        <f>'UBS Carandiru'!#REF!</f>
        <v>#REF!</v>
      </c>
      <c r="J130" s="303" t="e">
        <f t="shared" si="232"/>
        <v>#REF!</v>
      </c>
      <c r="K130" s="239" t="e">
        <f t="shared" si="233"/>
        <v>#REF!</v>
      </c>
      <c r="L130" s="316" t="e">
        <f t="shared" si="234"/>
        <v>#REF!</v>
      </c>
      <c r="M130" s="386" t="e">
        <f>'UBS Carandiru'!#REF!</f>
        <v>#REF!</v>
      </c>
      <c r="N130" s="303" t="e">
        <f t="shared" si="235"/>
        <v>#REF!</v>
      </c>
      <c r="O130" s="386" t="e">
        <f>'UBS Carandiru'!#REF!</f>
        <v>#REF!</v>
      </c>
      <c r="P130" s="303" t="e">
        <f t="shared" si="236"/>
        <v>#REF!</v>
      </c>
      <c r="Q130" s="386" t="e">
        <f>'UBS Carandiru'!#REF!</f>
        <v>#REF!</v>
      </c>
      <c r="R130" s="303" t="e">
        <f t="shared" si="237"/>
        <v>#REF!</v>
      </c>
      <c r="S130" s="239" t="e">
        <f t="shared" si="238"/>
        <v>#REF!</v>
      </c>
      <c r="T130" s="316" t="e">
        <f t="shared" si="239"/>
        <v>#REF!</v>
      </c>
    </row>
    <row r="131" spans="1:20" hidden="1" x14ac:dyDescent="0.25">
      <c r="A131" s="77" t="s">
        <v>50</v>
      </c>
      <c r="B131" s="262">
        <v>20</v>
      </c>
      <c r="C131" s="73" t="e">
        <f>'UBS Carandiru'!#REF!</f>
        <v>#REF!</v>
      </c>
      <c r="D131" s="283" t="e">
        <f t="shared" si="229"/>
        <v>#REF!</v>
      </c>
      <c r="E131" s="386" t="e">
        <f>'UBS Carandiru'!#REF!</f>
        <v>#REF!</v>
      </c>
      <c r="F131" s="303" t="e">
        <f t="shared" si="230"/>
        <v>#REF!</v>
      </c>
      <c r="G131" s="386" t="e">
        <f>'UBS Carandiru'!#REF!</f>
        <v>#REF!</v>
      </c>
      <c r="H131" s="303" t="e">
        <f t="shared" si="231"/>
        <v>#REF!</v>
      </c>
      <c r="I131" s="386" t="e">
        <f>'UBS Carandiru'!#REF!</f>
        <v>#REF!</v>
      </c>
      <c r="J131" s="303" t="e">
        <f t="shared" si="232"/>
        <v>#REF!</v>
      </c>
      <c r="K131" s="239" t="e">
        <f t="shared" si="233"/>
        <v>#REF!</v>
      </c>
      <c r="L131" s="316" t="e">
        <f t="shared" si="234"/>
        <v>#REF!</v>
      </c>
      <c r="M131" s="386" t="e">
        <f>'UBS Carandiru'!#REF!</f>
        <v>#REF!</v>
      </c>
      <c r="N131" s="303" t="e">
        <f t="shared" si="235"/>
        <v>#REF!</v>
      </c>
      <c r="O131" s="386" t="e">
        <f>'UBS Carandiru'!#REF!</f>
        <v>#REF!</v>
      </c>
      <c r="P131" s="303" t="e">
        <f t="shared" si="236"/>
        <v>#REF!</v>
      </c>
      <c r="Q131" s="386" t="e">
        <f>'UBS Carandiru'!#REF!</f>
        <v>#REF!</v>
      </c>
      <c r="R131" s="303" t="e">
        <f t="shared" si="237"/>
        <v>#REF!</v>
      </c>
      <c r="S131" s="239" t="e">
        <f t="shared" si="238"/>
        <v>#REF!</v>
      </c>
      <c r="T131" s="316" t="e">
        <f t="shared" si="239"/>
        <v>#REF!</v>
      </c>
    </row>
    <row r="132" spans="1:20" hidden="1" x14ac:dyDescent="0.25">
      <c r="A132" s="77" t="s">
        <v>23</v>
      </c>
      <c r="B132" s="262">
        <v>20</v>
      </c>
      <c r="C132" s="73" t="e">
        <f>'UBS Carandiru'!#REF!</f>
        <v>#REF!</v>
      </c>
      <c r="D132" s="283" t="e">
        <f t="shared" si="229"/>
        <v>#REF!</v>
      </c>
      <c r="E132" s="386" t="e">
        <f>'UBS Carandiru'!#REF!</f>
        <v>#REF!</v>
      </c>
      <c r="F132" s="303" t="e">
        <f t="shared" si="230"/>
        <v>#REF!</v>
      </c>
      <c r="G132" s="386" t="e">
        <f>'UBS Carandiru'!#REF!</f>
        <v>#REF!</v>
      </c>
      <c r="H132" s="303" t="e">
        <f t="shared" si="231"/>
        <v>#REF!</v>
      </c>
      <c r="I132" s="386" t="e">
        <f>'UBS Carandiru'!#REF!</f>
        <v>#REF!</v>
      </c>
      <c r="J132" s="303" t="e">
        <f t="shared" si="232"/>
        <v>#REF!</v>
      </c>
      <c r="K132" s="239" t="e">
        <f t="shared" si="233"/>
        <v>#REF!</v>
      </c>
      <c r="L132" s="316" t="e">
        <f t="shared" si="234"/>
        <v>#REF!</v>
      </c>
      <c r="M132" s="386" t="e">
        <f>'UBS Carandiru'!#REF!</f>
        <v>#REF!</v>
      </c>
      <c r="N132" s="303" t="e">
        <f t="shared" si="235"/>
        <v>#REF!</v>
      </c>
      <c r="O132" s="386" t="e">
        <f>'UBS Carandiru'!#REF!</f>
        <v>#REF!</v>
      </c>
      <c r="P132" s="303" t="e">
        <f t="shared" si="236"/>
        <v>#REF!</v>
      </c>
      <c r="Q132" s="386" t="e">
        <f>'UBS Carandiru'!#REF!</f>
        <v>#REF!</v>
      </c>
      <c r="R132" s="303" t="e">
        <f t="shared" si="237"/>
        <v>#REF!</v>
      </c>
      <c r="S132" s="239" t="e">
        <f t="shared" si="238"/>
        <v>#REF!</v>
      </c>
      <c r="T132" s="316" t="e">
        <f t="shared" si="239"/>
        <v>#REF!</v>
      </c>
    </row>
    <row r="133" spans="1:20" ht="15.75" hidden="1" thickBot="1" x14ac:dyDescent="0.3">
      <c r="A133" s="77" t="s">
        <v>195</v>
      </c>
      <c r="B133" s="262">
        <v>10</v>
      </c>
      <c r="C133" s="73" t="e">
        <f>'UBS Carandiru'!#REF!</f>
        <v>#REF!</v>
      </c>
      <c r="D133" s="283" t="e">
        <f t="shared" si="229"/>
        <v>#REF!</v>
      </c>
      <c r="E133" s="386" t="e">
        <f>'UBS Carandiru'!#REF!</f>
        <v>#REF!</v>
      </c>
      <c r="F133" s="303" t="e">
        <f t="shared" si="230"/>
        <v>#REF!</v>
      </c>
      <c r="G133" s="386" t="e">
        <f>'UBS Carandiru'!#REF!</f>
        <v>#REF!</v>
      </c>
      <c r="H133" s="303" t="e">
        <f t="shared" si="231"/>
        <v>#REF!</v>
      </c>
      <c r="I133" s="386" t="e">
        <f>'UBS Carandiru'!#REF!</f>
        <v>#REF!</v>
      </c>
      <c r="J133" s="303" t="e">
        <f t="shared" si="232"/>
        <v>#REF!</v>
      </c>
      <c r="K133" s="239" t="e">
        <f t="shared" si="233"/>
        <v>#REF!</v>
      </c>
      <c r="L133" s="316" t="e">
        <f t="shared" si="234"/>
        <v>#REF!</v>
      </c>
      <c r="M133" s="386" t="e">
        <f>'UBS Carandiru'!#REF!</f>
        <v>#REF!</v>
      </c>
      <c r="N133" s="303" t="e">
        <f t="shared" si="235"/>
        <v>#REF!</v>
      </c>
      <c r="O133" s="386" t="e">
        <f>'UBS Carandiru'!#REF!</f>
        <v>#REF!</v>
      </c>
      <c r="P133" s="303" t="e">
        <f t="shared" si="236"/>
        <v>#REF!</v>
      </c>
      <c r="Q133" s="386" t="e">
        <f>'UBS Carandiru'!#REF!</f>
        <v>#REF!</v>
      </c>
      <c r="R133" s="303" t="e">
        <f t="shared" si="237"/>
        <v>#REF!</v>
      </c>
      <c r="S133" s="239" t="e">
        <f t="shared" si="238"/>
        <v>#REF!</v>
      </c>
      <c r="T133" s="316" t="e">
        <f t="shared" si="239"/>
        <v>#REF!</v>
      </c>
    </row>
    <row r="134" spans="1:20" ht="15.75" hidden="1" thickBot="1" x14ac:dyDescent="0.3">
      <c r="A134" s="341" t="s">
        <v>7</v>
      </c>
      <c r="B134" s="342">
        <f t="shared" ref="B134:T134" si="240">SUM(B128:B133)</f>
        <v>110</v>
      </c>
      <c r="C134" s="367" t="e">
        <f t="shared" si="240"/>
        <v>#REF!</v>
      </c>
      <c r="D134" s="368" t="e">
        <f t="shared" si="240"/>
        <v>#REF!</v>
      </c>
      <c r="E134" s="390" t="e">
        <f t="shared" si="240"/>
        <v>#REF!</v>
      </c>
      <c r="F134" s="344" t="e">
        <f t="shared" si="240"/>
        <v>#REF!</v>
      </c>
      <c r="G134" s="390" t="e">
        <f t="shared" si="240"/>
        <v>#REF!</v>
      </c>
      <c r="H134" s="344" t="e">
        <f t="shared" si="240"/>
        <v>#REF!</v>
      </c>
      <c r="I134" s="390" t="e">
        <f t="shared" si="240"/>
        <v>#REF!</v>
      </c>
      <c r="J134" s="344" t="e">
        <f t="shared" si="240"/>
        <v>#REF!</v>
      </c>
      <c r="K134" s="345" t="e">
        <f t="shared" ref="K134:L134" si="241">SUM(K128:K133)</f>
        <v>#REF!</v>
      </c>
      <c r="L134" s="346" t="e">
        <f t="shared" si="241"/>
        <v>#REF!</v>
      </c>
      <c r="M134" s="390" t="e">
        <f t="shared" si="240"/>
        <v>#REF!</v>
      </c>
      <c r="N134" s="344" t="e">
        <f t="shared" si="240"/>
        <v>#REF!</v>
      </c>
      <c r="O134" s="390" t="e">
        <f t="shared" si="240"/>
        <v>#REF!</v>
      </c>
      <c r="P134" s="344" t="e">
        <f t="shared" si="240"/>
        <v>#REF!</v>
      </c>
      <c r="Q134" s="390" t="e">
        <f t="shared" si="240"/>
        <v>#REF!</v>
      </c>
      <c r="R134" s="344" t="e">
        <f t="shared" si="240"/>
        <v>#REF!</v>
      </c>
      <c r="S134" s="345" t="e">
        <f t="shared" si="240"/>
        <v>#REF!</v>
      </c>
      <c r="T134" s="346" t="e">
        <f t="shared" si="240"/>
        <v>#REF!</v>
      </c>
    </row>
    <row r="135" spans="1:20" hidden="1" x14ac:dyDescent="0.25"/>
    <row r="136" spans="1:20" ht="15.75" hidden="1" x14ac:dyDescent="0.25">
      <c r="A136" s="1000" t="s">
        <v>239</v>
      </c>
      <c r="B136" s="1001"/>
      <c r="C136" s="1001"/>
      <c r="D136" s="1001"/>
      <c r="E136" s="1001"/>
      <c r="F136" s="1001"/>
      <c r="G136" s="1001"/>
      <c r="H136" s="1001"/>
      <c r="I136" s="1001"/>
      <c r="J136" s="1001"/>
      <c r="K136" s="1001"/>
      <c r="L136" s="1001"/>
      <c r="M136" s="1001"/>
      <c r="N136" s="1001"/>
      <c r="O136" s="1001"/>
      <c r="P136" s="1001"/>
      <c r="Q136" s="1001"/>
      <c r="R136" s="1001"/>
      <c r="S136" s="1001"/>
      <c r="T136" s="1001"/>
    </row>
    <row r="137" spans="1:20" ht="36.75" hidden="1" thickBot="1" x14ac:dyDescent="0.3">
      <c r="A137" s="74" t="s">
        <v>14</v>
      </c>
      <c r="B137" s="260" t="s">
        <v>216</v>
      </c>
      <c r="C137" s="90" t="s">
        <v>165</v>
      </c>
      <c r="D137" s="288" t="s">
        <v>217</v>
      </c>
      <c r="E137" s="385" t="s">
        <v>2</v>
      </c>
      <c r="F137" s="330" t="s">
        <v>219</v>
      </c>
      <c r="G137" s="385" t="s">
        <v>3</v>
      </c>
      <c r="H137" s="330" t="s">
        <v>220</v>
      </c>
      <c r="I137" s="385" t="s">
        <v>4</v>
      </c>
      <c r="J137" s="330" t="s">
        <v>221</v>
      </c>
      <c r="K137" s="237" t="s">
        <v>193</v>
      </c>
      <c r="L137" s="328" t="s">
        <v>218</v>
      </c>
      <c r="M137" s="385" t="s">
        <v>5</v>
      </c>
      <c r="N137" s="330" t="s">
        <v>222</v>
      </c>
      <c r="O137" s="404" t="s">
        <v>190</v>
      </c>
      <c r="P137" s="330" t="s">
        <v>223</v>
      </c>
      <c r="Q137" s="404" t="s">
        <v>191</v>
      </c>
      <c r="R137" s="330" t="s">
        <v>224</v>
      </c>
      <c r="S137" s="237" t="s">
        <v>193</v>
      </c>
      <c r="T137" s="328" t="s">
        <v>218</v>
      </c>
    </row>
    <row r="138" spans="1:20" ht="15.75" hidden="1" thickTop="1" x14ac:dyDescent="0.25">
      <c r="A138" s="44" t="s">
        <v>138</v>
      </c>
      <c r="B138" s="46">
        <v>20</v>
      </c>
      <c r="C138" s="235" t="e">
        <f>'CER Carandiru'!#REF!</f>
        <v>#REF!</v>
      </c>
      <c r="D138" s="293" t="e">
        <f t="shared" ref="D138:D140" si="242">C138*B138</f>
        <v>#REF!</v>
      </c>
      <c r="E138" s="395" t="e">
        <f>'CER Carandiru'!#REF!</f>
        <v>#REF!</v>
      </c>
      <c r="F138" s="309" t="e">
        <f t="shared" ref="F138:F140" si="243">(E138*$B138)-$D138</f>
        <v>#REF!</v>
      </c>
      <c r="G138" s="395" t="e">
        <f>'CER Carandiru'!#REF!</f>
        <v>#REF!</v>
      </c>
      <c r="H138" s="309" t="e">
        <f t="shared" ref="H138:H140" si="244">(G138*$B138)-$D138</f>
        <v>#REF!</v>
      </c>
      <c r="I138" s="395" t="e">
        <f>'CER Carandiru'!#REF!</f>
        <v>#REF!</v>
      </c>
      <c r="J138" s="309" t="e">
        <f t="shared" ref="J138:J140" si="245">(I138*$B138)-$D138</f>
        <v>#REF!</v>
      </c>
      <c r="K138" s="244" t="e">
        <f t="shared" ref="K138:K140" si="246">SUM(E138,G138,I138)</f>
        <v>#REF!</v>
      </c>
      <c r="L138" s="322" t="e">
        <f t="shared" ref="L138:L140" si="247">(K138*$B138)-$D138*3</f>
        <v>#REF!</v>
      </c>
      <c r="M138" s="395" t="e">
        <f>'CER Carandiru'!#REF!</f>
        <v>#REF!</v>
      </c>
      <c r="N138" s="309" t="e">
        <f t="shared" ref="N138:N140" si="248">(M138*$B138)-$D138</f>
        <v>#REF!</v>
      </c>
      <c r="O138" s="395" t="e">
        <f>'CER Carandiru'!#REF!</f>
        <v>#REF!</v>
      </c>
      <c r="P138" s="309" t="e">
        <f t="shared" ref="P138:P140" si="249">(O138*$B138)-$D138</f>
        <v>#REF!</v>
      </c>
      <c r="Q138" s="395" t="e">
        <f>'CER Carandiru'!#REF!</f>
        <v>#REF!</v>
      </c>
      <c r="R138" s="309" t="e">
        <f t="shared" ref="R138:R140" si="250">(Q138*$B138)-$D138</f>
        <v>#REF!</v>
      </c>
      <c r="S138" s="244" t="e">
        <f t="shared" ref="S138:S140" si="251">SUM(M138,O138,Q138)</f>
        <v>#REF!</v>
      </c>
      <c r="T138" s="322" t="e">
        <f t="shared" ref="T138:T140" si="252">(S138*$B138)-$D138*3</f>
        <v>#REF!</v>
      </c>
    </row>
    <row r="139" spans="1:20" hidden="1" x14ac:dyDescent="0.25">
      <c r="A139" s="111" t="s">
        <v>145</v>
      </c>
      <c r="B139" s="112">
        <v>20</v>
      </c>
      <c r="C139" s="236" t="e">
        <f>'CER Carandiru'!#REF!</f>
        <v>#REF!</v>
      </c>
      <c r="D139" s="294" t="e">
        <f t="shared" si="242"/>
        <v>#REF!</v>
      </c>
      <c r="E139" s="396" t="e">
        <f>'CER Carandiru'!#REF!</f>
        <v>#REF!</v>
      </c>
      <c r="F139" s="310" t="e">
        <f t="shared" si="243"/>
        <v>#REF!</v>
      </c>
      <c r="G139" s="396" t="e">
        <f>'CER Carandiru'!#REF!</f>
        <v>#REF!</v>
      </c>
      <c r="H139" s="310" t="e">
        <f t="shared" si="244"/>
        <v>#REF!</v>
      </c>
      <c r="I139" s="396" t="e">
        <f>'CER Carandiru'!#REF!</f>
        <v>#REF!</v>
      </c>
      <c r="J139" s="310" t="e">
        <f t="shared" si="245"/>
        <v>#REF!</v>
      </c>
      <c r="K139" s="245" t="e">
        <f t="shared" si="246"/>
        <v>#REF!</v>
      </c>
      <c r="L139" s="323" t="e">
        <f t="shared" si="247"/>
        <v>#REF!</v>
      </c>
      <c r="M139" s="396" t="e">
        <f>'CER Carandiru'!#REF!</f>
        <v>#REF!</v>
      </c>
      <c r="N139" s="310" t="e">
        <f t="shared" si="248"/>
        <v>#REF!</v>
      </c>
      <c r="O139" s="396" t="e">
        <f>'CER Carandiru'!#REF!</f>
        <v>#REF!</v>
      </c>
      <c r="P139" s="310" t="e">
        <f t="shared" si="249"/>
        <v>#REF!</v>
      </c>
      <c r="Q139" s="396" t="e">
        <f>'CER Carandiru'!#REF!</f>
        <v>#REF!</v>
      </c>
      <c r="R139" s="310" t="e">
        <f t="shared" si="250"/>
        <v>#REF!</v>
      </c>
      <c r="S139" s="245" t="e">
        <f t="shared" si="251"/>
        <v>#REF!</v>
      </c>
      <c r="T139" s="323" t="e">
        <f t="shared" si="252"/>
        <v>#REF!</v>
      </c>
    </row>
    <row r="140" spans="1:20" ht="15.75" hidden="1" thickBot="1" x14ac:dyDescent="0.3">
      <c r="A140" s="111" t="s">
        <v>146</v>
      </c>
      <c r="B140" s="112">
        <v>20</v>
      </c>
      <c r="C140" s="236" t="e">
        <f>'CER Carandiru'!#REF!</f>
        <v>#REF!</v>
      </c>
      <c r="D140" s="294" t="e">
        <f t="shared" si="242"/>
        <v>#REF!</v>
      </c>
      <c r="E140" s="396" t="e">
        <f>'CER Carandiru'!#REF!</f>
        <v>#REF!</v>
      </c>
      <c r="F140" s="310" t="e">
        <f t="shared" si="243"/>
        <v>#REF!</v>
      </c>
      <c r="G140" s="396" t="e">
        <f>'CER Carandiru'!#REF!</f>
        <v>#REF!</v>
      </c>
      <c r="H140" s="310" t="e">
        <f t="shared" si="244"/>
        <v>#REF!</v>
      </c>
      <c r="I140" s="396" t="e">
        <f>'CER Carandiru'!#REF!</f>
        <v>#REF!</v>
      </c>
      <c r="J140" s="310" t="e">
        <f t="shared" si="245"/>
        <v>#REF!</v>
      </c>
      <c r="K140" s="245" t="e">
        <f t="shared" si="246"/>
        <v>#REF!</v>
      </c>
      <c r="L140" s="323" t="e">
        <f t="shared" si="247"/>
        <v>#REF!</v>
      </c>
      <c r="M140" s="396" t="e">
        <f>'CER Carandiru'!#REF!</f>
        <v>#REF!</v>
      </c>
      <c r="N140" s="310" t="e">
        <f t="shared" si="248"/>
        <v>#REF!</v>
      </c>
      <c r="O140" s="396" t="e">
        <f>'CER Carandiru'!#REF!</f>
        <v>#REF!</v>
      </c>
      <c r="P140" s="310" t="e">
        <f t="shared" si="249"/>
        <v>#REF!</v>
      </c>
      <c r="Q140" s="396" t="e">
        <f>'CER Carandiru'!#REF!</f>
        <v>#REF!</v>
      </c>
      <c r="R140" s="310" t="e">
        <f t="shared" si="250"/>
        <v>#REF!</v>
      </c>
      <c r="S140" s="245" t="e">
        <f t="shared" si="251"/>
        <v>#REF!</v>
      </c>
      <c r="T140" s="323" t="e">
        <f t="shared" si="252"/>
        <v>#REF!</v>
      </c>
    </row>
    <row r="141" spans="1:20" ht="15.75" hidden="1" thickBot="1" x14ac:dyDescent="0.3">
      <c r="A141" s="341" t="s">
        <v>7</v>
      </c>
      <c r="B141" s="342">
        <f t="shared" ref="B141:T141" si="253">SUM(B138:B140)</f>
        <v>60</v>
      </c>
      <c r="C141" s="367" t="e">
        <f t="shared" si="253"/>
        <v>#REF!</v>
      </c>
      <c r="D141" s="368" t="e">
        <f t="shared" si="253"/>
        <v>#REF!</v>
      </c>
      <c r="E141" s="390" t="e">
        <f t="shared" si="253"/>
        <v>#REF!</v>
      </c>
      <c r="F141" s="344" t="e">
        <f t="shared" si="253"/>
        <v>#REF!</v>
      </c>
      <c r="G141" s="390" t="e">
        <f t="shared" si="253"/>
        <v>#REF!</v>
      </c>
      <c r="H141" s="344" t="e">
        <f t="shared" si="253"/>
        <v>#REF!</v>
      </c>
      <c r="I141" s="390" t="e">
        <f t="shared" si="253"/>
        <v>#REF!</v>
      </c>
      <c r="J141" s="344" t="e">
        <f t="shared" si="253"/>
        <v>#REF!</v>
      </c>
      <c r="K141" s="345" t="e">
        <f t="shared" ref="K141:L141" si="254">SUM(K138:K140)</f>
        <v>#REF!</v>
      </c>
      <c r="L141" s="346" t="e">
        <f t="shared" si="254"/>
        <v>#REF!</v>
      </c>
      <c r="M141" s="390" t="e">
        <f t="shared" si="253"/>
        <v>#REF!</v>
      </c>
      <c r="N141" s="344" t="e">
        <f t="shared" si="253"/>
        <v>#REF!</v>
      </c>
      <c r="O141" s="390" t="e">
        <f t="shared" si="253"/>
        <v>#REF!</v>
      </c>
      <c r="P141" s="344" t="e">
        <f t="shared" si="253"/>
        <v>#REF!</v>
      </c>
      <c r="Q141" s="390" t="e">
        <f t="shared" si="253"/>
        <v>#REF!</v>
      </c>
      <c r="R141" s="344" t="e">
        <f t="shared" si="253"/>
        <v>#REF!</v>
      </c>
      <c r="S141" s="345" t="e">
        <f t="shared" si="253"/>
        <v>#REF!</v>
      </c>
      <c r="T141" s="346" t="e">
        <f t="shared" si="253"/>
        <v>#REF!</v>
      </c>
    </row>
    <row r="142" spans="1:20" hidden="1" x14ac:dyDescent="0.25"/>
    <row r="143" spans="1:20" ht="15.75" hidden="1" x14ac:dyDescent="0.25">
      <c r="A143" s="1000" t="s">
        <v>240</v>
      </c>
      <c r="B143" s="1001"/>
      <c r="C143" s="1001"/>
      <c r="D143" s="1001"/>
      <c r="E143" s="1001"/>
      <c r="F143" s="1001"/>
      <c r="G143" s="1001"/>
      <c r="H143" s="1001"/>
      <c r="I143" s="1001"/>
      <c r="J143" s="1001"/>
      <c r="K143" s="1001"/>
      <c r="L143" s="1001"/>
      <c r="M143" s="1001"/>
      <c r="N143" s="1001"/>
      <c r="O143" s="1001"/>
      <c r="P143" s="1001"/>
      <c r="Q143" s="1001"/>
      <c r="R143" s="1001"/>
      <c r="S143" s="1001"/>
      <c r="T143" s="1001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85" t="s">
        <v>2</v>
      </c>
      <c r="F144" s="330" t="s">
        <v>219</v>
      </c>
      <c r="G144" s="385" t="s">
        <v>3</v>
      </c>
      <c r="H144" s="330" t="s">
        <v>220</v>
      </c>
      <c r="I144" s="385" t="s">
        <v>4</v>
      </c>
      <c r="J144" s="330" t="s">
        <v>221</v>
      </c>
      <c r="K144" s="237" t="s">
        <v>193</v>
      </c>
      <c r="L144" s="328" t="s">
        <v>218</v>
      </c>
      <c r="M144" s="385" t="s">
        <v>5</v>
      </c>
      <c r="N144" s="330" t="s">
        <v>222</v>
      </c>
      <c r="O144" s="404" t="s">
        <v>190</v>
      </c>
      <c r="P144" s="330" t="s">
        <v>223</v>
      </c>
      <c r="Q144" s="404" t="s">
        <v>191</v>
      </c>
      <c r="R144" s="330" t="s">
        <v>224</v>
      </c>
      <c r="S144" s="237" t="s">
        <v>193</v>
      </c>
      <c r="T144" s="328" t="s">
        <v>218</v>
      </c>
    </row>
    <row r="145" spans="1:20" ht="16.5" hidden="1" thickTop="1" thickBot="1" x14ac:dyDescent="0.3">
      <c r="A145" s="77" t="s">
        <v>84</v>
      </c>
      <c r="B145" s="261">
        <v>20</v>
      </c>
      <c r="C145" s="9" t="e">
        <f>#REF!</f>
        <v>#REF!</v>
      </c>
      <c r="D145" s="282" t="e">
        <f t="shared" ref="D145" si="255">C145*B145</f>
        <v>#REF!</v>
      </c>
      <c r="E145" s="397" t="e">
        <f>#REF!</f>
        <v>#REF!</v>
      </c>
      <c r="F145" s="302" t="e">
        <f t="shared" ref="F145" si="256">(E145*$B145)-$D145</f>
        <v>#REF!</v>
      </c>
      <c r="G145" s="397" t="e">
        <f>#REF!</f>
        <v>#REF!</v>
      </c>
      <c r="H145" s="302" t="e">
        <f t="shared" ref="H145" si="257">(G145*$B145)-$D145</f>
        <v>#REF!</v>
      </c>
      <c r="I145" s="397" t="e">
        <f>#REF!</f>
        <v>#REF!</v>
      </c>
      <c r="J145" s="302" t="e">
        <f t="shared" ref="J145" si="258">(I145*$B145)-$D145</f>
        <v>#REF!</v>
      </c>
      <c r="K145" s="227" t="e">
        <f t="shared" ref="K145" si="259">SUM(E145,G145,I145)</f>
        <v>#REF!</v>
      </c>
      <c r="L145" s="315" t="e">
        <f t="shared" ref="L145" si="260">(K145*$B145)-$D145*3</f>
        <v>#REF!</v>
      </c>
      <c r="M145" s="397" t="e">
        <f>#REF!</f>
        <v>#REF!</v>
      </c>
      <c r="N145" s="302" t="e">
        <f t="shared" ref="N145" si="261">(M145*$B145)-$D145</f>
        <v>#REF!</v>
      </c>
      <c r="O145" s="397" t="e">
        <f>#REF!</f>
        <v>#REF!</v>
      </c>
      <c r="P145" s="302" t="e">
        <f t="shared" ref="P145" si="262">(O145*$B145)-$D145</f>
        <v>#REF!</v>
      </c>
      <c r="Q145" s="397" t="e">
        <f>#REF!</f>
        <v>#REF!</v>
      </c>
      <c r="R145" s="302" t="e">
        <f t="shared" ref="R145" si="263">(Q145*$B145)-$D145</f>
        <v>#REF!</v>
      </c>
      <c r="S145" s="227" t="e">
        <f t="shared" ref="S145" si="264">SUM(M145,O145,Q145)</f>
        <v>#REF!</v>
      </c>
      <c r="T145" s="315" t="e">
        <f t="shared" ref="T145" si="265">(S145*$B145)-$D145*3</f>
        <v>#REF!</v>
      </c>
    </row>
    <row r="146" spans="1:20" ht="15.75" hidden="1" thickBot="1" x14ac:dyDescent="0.3">
      <c r="A146" s="341" t="s">
        <v>7</v>
      </c>
      <c r="B146" s="342">
        <f t="shared" ref="B146:T146" si="266">SUM(B145:B145)</f>
        <v>20</v>
      </c>
      <c r="C146" s="367" t="e">
        <f t="shared" si="266"/>
        <v>#REF!</v>
      </c>
      <c r="D146" s="368" t="e">
        <f t="shared" si="266"/>
        <v>#REF!</v>
      </c>
      <c r="E146" s="390" t="e">
        <f t="shared" si="266"/>
        <v>#REF!</v>
      </c>
      <c r="F146" s="344" t="e">
        <f t="shared" si="266"/>
        <v>#REF!</v>
      </c>
      <c r="G146" s="390" t="e">
        <f t="shared" si="266"/>
        <v>#REF!</v>
      </c>
      <c r="H146" s="344" t="e">
        <f t="shared" si="266"/>
        <v>#REF!</v>
      </c>
      <c r="I146" s="390" t="e">
        <f t="shared" si="266"/>
        <v>#REF!</v>
      </c>
      <c r="J146" s="344" t="e">
        <f t="shared" si="266"/>
        <v>#REF!</v>
      </c>
      <c r="K146" s="345" t="e">
        <f t="shared" ref="K146:L146" si="267">SUM(K145:K145)</f>
        <v>#REF!</v>
      </c>
      <c r="L146" s="346" t="e">
        <f t="shared" si="267"/>
        <v>#REF!</v>
      </c>
      <c r="M146" s="390" t="e">
        <f t="shared" si="266"/>
        <v>#REF!</v>
      </c>
      <c r="N146" s="344" t="e">
        <f t="shared" si="266"/>
        <v>#REF!</v>
      </c>
      <c r="O146" s="390" t="e">
        <f t="shared" si="266"/>
        <v>#REF!</v>
      </c>
      <c r="P146" s="344" t="e">
        <f t="shared" si="266"/>
        <v>#REF!</v>
      </c>
      <c r="Q146" s="390" t="e">
        <f t="shared" si="266"/>
        <v>#REF!</v>
      </c>
      <c r="R146" s="344" t="e">
        <f t="shared" si="266"/>
        <v>#REF!</v>
      </c>
      <c r="S146" s="345" t="e">
        <f t="shared" si="266"/>
        <v>#REF!</v>
      </c>
      <c r="T146" s="346" t="e">
        <f t="shared" si="266"/>
        <v>#REF!</v>
      </c>
    </row>
    <row r="147" spans="1:20" hidden="1" x14ac:dyDescent="0.25"/>
    <row r="148" spans="1:20" ht="15.75" hidden="1" x14ac:dyDescent="0.25">
      <c r="A148" s="1000" t="s">
        <v>241</v>
      </c>
      <c r="B148" s="1001"/>
      <c r="C148" s="1001"/>
      <c r="D148" s="1001"/>
      <c r="E148" s="1001"/>
      <c r="F148" s="1001"/>
      <c r="G148" s="1001"/>
      <c r="H148" s="1001"/>
      <c r="I148" s="1001"/>
      <c r="J148" s="1001"/>
      <c r="K148" s="1001"/>
      <c r="L148" s="1001"/>
      <c r="M148" s="1001"/>
      <c r="N148" s="1001"/>
      <c r="O148" s="1001"/>
      <c r="P148" s="1001"/>
      <c r="Q148" s="1001"/>
      <c r="R148" s="1001"/>
      <c r="S148" s="1001"/>
      <c r="T148" s="1001"/>
    </row>
    <row r="149" spans="1:20" ht="36.75" hidden="1" thickBot="1" x14ac:dyDescent="0.3">
      <c r="A149" s="74" t="s">
        <v>14</v>
      </c>
      <c r="B149" s="260" t="s">
        <v>216</v>
      </c>
      <c r="C149" s="90" t="s">
        <v>165</v>
      </c>
      <c r="D149" s="288" t="s">
        <v>217</v>
      </c>
      <c r="E149" s="385" t="s">
        <v>2</v>
      </c>
      <c r="F149" s="330" t="s">
        <v>219</v>
      </c>
      <c r="G149" s="385" t="s">
        <v>3</v>
      </c>
      <c r="H149" s="330" t="s">
        <v>220</v>
      </c>
      <c r="I149" s="385" t="s">
        <v>4</v>
      </c>
      <c r="J149" s="330" t="s">
        <v>221</v>
      </c>
      <c r="K149" s="237" t="s">
        <v>193</v>
      </c>
      <c r="L149" s="328" t="s">
        <v>218</v>
      </c>
      <c r="M149" s="385" t="s">
        <v>5</v>
      </c>
      <c r="N149" s="330" t="s">
        <v>222</v>
      </c>
      <c r="O149" s="404" t="s">
        <v>190</v>
      </c>
      <c r="P149" s="330" t="s">
        <v>223</v>
      </c>
      <c r="Q149" s="404" t="s">
        <v>191</v>
      </c>
      <c r="R149" s="330" t="s">
        <v>224</v>
      </c>
      <c r="S149" s="237" t="s">
        <v>193</v>
      </c>
      <c r="T149" s="328" t="s">
        <v>218</v>
      </c>
    </row>
    <row r="150" spans="1:20" ht="15.75" hidden="1" thickTop="1" x14ac:dyDescent="0.25">
      <c r="A150" s="77" t="s">
        <v>20</v>
      </c>
      <c r="B150" s="262">
        <v>20</v>
      </c>
      <c r="C150" s="73" t="e">
        <f>'UBS Vila Maria P Gnecco'!#REF!</f>
        <v>#REF!</v>
      </c>
      <c r="D150" s="283" t="e">
        <f t="shared" ref="D150:D152" si="268">C150*B150</f>
        <v>#REF!</v>
      </c>
      <c r="E150" s="386" t="e">
        <f>'UBS Vila Maria P Gnecco'!#REF!</f>
        <v>#REF!</v>
      </c>
      <c r="F150" s="303" t="e">
        <f t="shared" ref="F150:F152" si="269">(E150*$B150)-$D150</f>
        <v>#REF!</v>
      </c>
      <c r="G150" s="386" t="e">
        <f>'UBS Vila Maria P Gnecco'!#REF!</f>
        <v>#REF!</v>
      </c>
      <c r="H150" s="303" t="e">
        <f t="shared" ref="H150:H152" si="270">(G150*$B150)-$D150</f>
        <v>#REF!</v>
      </c>
      <c r="I150" s="386" t="e">
        <f>'UBS Vila Maria P Gnecco'!#REF!</f>
        <v>#REF!</v>
      </c>
      <c r="J150" s="303" t="e">
        <f t="shared" ref="J150:J152" si="271">(I150*$B150)-$D150</f>
        <v>#REF!</v>
      </c>
      <c r="K150" s="239" t="e">
        <f t="shared" ref="K150:K152" si="272">SUM(E150,G150,I150)</f>
        <v>#REF!</v>
      </c>
      <c r="L150" s="316" t="e">
        <f t="shared" ref="L150:L152" si="273">(K150*$B150)-$D150*3</f>
        <v>#REF!</v>
      </c>
      <c r="M150" s="386" t="e">
        <f>'UBS Vila Maria P Gnecco'!#REF!</f>
        <v>#REF!</v>
      </c>
      <c r="N150" s="303" t="e">
        <f t="shared" ref="N150:N152" si="274">(M150*$B150)-$D150</f>
        <v>#REF!</v>
      </c>
      <c r="O150" s="386" t="e">
        <f>'UBS Vila Maria P Gnecco'!#REF!</f>
        <v>#REF!</v>
      </c>
      <c r="P150" s="303" t="e">
        <f t="shared" ref="P150:P152" si="275">(O150*$B150)-$D150</f>
        <v>#REF!</v>
      </c>
      <c r="Q150" s="386" t="e">
        <f>'UBS Vila Maria P Gnecco'!#REF!</f>
        <v>#REF!</v>
      </c>
      <c r="R150" s="303" t="e">
        <f t="shared" ref="R150:R152" si="276">(Q150*$B150)-$D150</f>
        <v>#REF!</v>
      </c>
      <c r="S150" s="239" t="e">
        <f t="shared" ref="S150:S152" si="277">SUM(M150,O150,Q150)</f>
        <v>#REF!</v>
      </c>
      <c r="T150" s="316" t="e">
        <f t="shared" ref="T150:T152" si="278">(S150*$B150)-$D150*3</f>
        <v>#REF!</v>
      </c>
    </row>
    <row r="151" spans="1:20" hidden="1" x14ac:dyDescent="0.25">
      <c r="A151" s="77" t="s">
        <v>43</v>
      </c>
      <c r="B151" s="262">
        <v>20</v>
      </c>
      <c r="C151" s="73" t="e">
        <f>'UBS Vila Maria P Gnecco'!#REF!</f>
        <v>#REF!</v>
      </c>
      <c r="D151" s="283" t="e">
        <f t="shared" si="268"/>
        <v>#REF!</v>
      </c>
      <c r="E151" s="386" t="e">
        <f>'UBS Vila Maria P Gnecco'!#REF!</f>
        <v>#REF!</v>
      </c>
      <c r="F151" s="303" t="e">
        <f t="shared" si="269"/>
        <v>#REF!</v>
      </c>
      <c r="G151" s="386" t="e">
        <f>'UBS Vila Maria P Gnecco'!#REF!</f>
        <v>#REF!</v>
      </c>
      <c r="H151" s="303" t="e">
        <f t="shared" si="270"/>
        <v>#REF!</v>
      </c>
      <c r="I151" s="386" t="e">
        <f>'UBS Vila Maria P Gnecco'!#REF!</f>
        <v>#REF!</v>
      </c>
      <c r="J151" s="303" t="e">
        <f t="shared" si="271"/>
        <v>#REF!</v>
      </c>
      <c r="K151" s="239" t="e">
        <f t="shared" si="272"/>
        <v>#REF!</v>
      </c>
      <c r="L151" s="316" t="e">
        <f t="shared" si="273"/>
        <v>#REF!</v>
      </c>
      <c r="M151" s="386" t="e">
        <f>'UBS Vila Maria P Gnecco'!#REF!</f>
        <v>#REF!</v>
      </c>
      <c r="N151" s="303" t="e">
        <f t="shared" si="274"/>
        <v>#REF!</v>
      </c>
      <c r="O151" s="386" t="e">
        <f>'UBS Vila Maria P Gnecco'!#REF!</f>
        <v>#REF!</v>
      </c>
      <c r="P151" s="303" t="e">
        <f t="shared" si="275"/>
        <v>#REF!</v>
      </c>
      <c r="Q151" s="386" t="e">
        <f>'UBS Vila Maria P Gnecco'!#REF!</f>
        <v>#REF!</v>
      </c>
      <c r="R151" s="303" t="e">
        <f t="shared" si="276"/>
        <v>#REF!</v>
      </c>
      <c r="S151" s="239" t="e">
        <f t="shared" si="277"/>
        <v>#REF!</v>
      </c>
      <c r="T151" s="316" t="e">
        <f t="shared" si="278"/>
        <v>#REF!</v>
      </c>
    </row>
    <row r="152" spans="1:20" ht="15.75" hidden="1" thickBot="1" x14ac:dyDescent="0.3">
      <c r="A152" s="77" t="s">
        <v>23</v>
      </c>
      <c r="B152" s="262">
        <v>20</v>
      </c>
      <c r="C152" s="73" t="e">
        <f>'UBS Vila Maria P Gnecco'!#REF!</f>
        <v>#REF!</v>
      </c>
      <c r="D152" s="283" t="e">
        <f t="shared" si="268"/>
        <v>#REF!</v>
      </c>
      <c r="E152" s="386" t="e">
        <f>'UBS Vila Maria P Gnecco'!#REF!</f>
        <v>#REF!</v>
      </c>
      <c r="F152" s="303" t="e">
        <f t="shared" si="269"/>
        <v>#REF!</v>
      </c>
      <c r="G152" s="386" t="e">
        <f>'UBS Vila Maria P Gnecco'!#REF!</f>
        <v>#REF!</v>
      </c>
      <c r="H152" s="303" t="e">
        <f t="shared" si="270"/>
        <v>#REF!</v>
      </c>
      <c r="I152" s="386" t="e">
        <f>'UBS Vila Maria P Gnecco'!#REF!</f>
        <v>#REF!</v>
      </c>
      <c r="J152" s="303" t="e">
        <f t="shared" si="271"/>
        <v>#REF!</v>
      </c>
      <c r="K152" s="239" t="e">
        <f t="shared" si="272"/>
        <v>#REF!</v>
      </c>
      <c r="L152" s="316" t="e">
        <f t="shared" si="273"/>
        <v>#REF!</v>
      </c>
      <c r="M152" s="386" t="e">
        <f>'UBS Vila Maria P Gnecco'!#REF!</f>
        <v>#REF!</v>
      </c>
      <c r="N152" s="303" t="e">
        <f t="shared" si="274"/>
        <v>#REF!</v>
      </c>
      <c r="O152" s="386" t="e">
        <f>'UBS Vila Maria P Gnecco'!#REF!</f>
        <v>#REF!</v>
      </c>
      <c r="P152" s="303" t="e">
        <f t="shared" si="275"/>
        <v>#REF!</v>
      </c>
      <c r="Q152" s="386" t="e">
        <f>'UBS Vila Maria P Gnecco'!#REF!</f>
        <v>#REF!</v>
      </c>
      <c r="R152" s="303" t="e">
        <f t="shared" si="276"/>
        <v>#REF!</v>
      </c>
      <c r="S152" s="239" t="e">
        <f t="shared" si="277"/>
        <v>#REF!</v>
      </c>
      <c r="T152" s="316" t="e">
        <f t="shared" si="278"/>
        <v>#REF!</v>
      </c>
    </row>
    <row r="153" spans="1:20" ht="15.75" hidden="1" thickBot="1" x14ac:dyDescent="0.3">
      <c r="A153" s="355" t="s">
        <v>7</v>
      </c>
      <c r="B153" s="348">
        <f t="shared" ref="B153:T153" si="279">SUM(B150:B152)</f>
        <v>60</v>
      </c>
      <c r="C153" s="349" t="e">
        <f t="shared" si="279"/>
        <v>#REF!</v>
      </c>
      <c r="D153" s="350" t="e">
        <f t="shared" si="279"/>
        <v>#REF!</v>
      </c>
      <c r="E153" s="394" t="e">
        <f t="shared" si="279"/>
        <v>#REF!</v>
      </c>
      <c r="F153" s="352" t="e">
        <f t="shared" si="279"/>
        <v>#REF!</v>
      </c>
      <c r="G153" s="394" t="e">
        <f t="shared" si="279"/>
        <v>#REF!</v>
      </c>
      <c r="H153" s="352" t="e">
        <f t="shared" si="279"/>
        <v>#REF!</v>
      </c>
      <c r="I153" s="394" t="e">
        <f t="shared" si="279"/>
        <v>#REF!</v>
      </c>
      <c r="J153" s="352" t="e">
        <f t="shared" si="279"/>
        <v>#REF!</v>
      </c>
      <c r="K153" s="353" t="e">
        <f t="shared" ref="K153:L153" si="280">SUM(K150:K152)</f>
        <v>#REF!</v>
      </c>
      <c r="L153" s="354" t="e">
        <f t="shared" si="280"/>
        <v>#REF!</v>
      </c>
      <c r="M153" s="394" t="e">
        <f t="shared" si="279"/>
        <v>#REF!</v>
      </c>
      <c r="N153" s="352" t="e">
        <f t="shared" si="279"/>
        <v>#REF!</v>
      </c>
      <c r="O153" s="394" t="e">
        <f t="shared" si="279"/>
        <v>#REF!</v>
      </c>
      <c r="P153" s="352" t="e">
        <f t="shared" si="279"/>
        <v>#REF!</v>
      </c>
      <c r="Q153" s="394" t="e">
        <f t="shared" si="279"/>
        <v>#REF!</v>
      </c>
      <c r="R153" s="352" t="e">
        <f t="shared" si="279"/>
        <v>#REF!</v>
      </c>
      <c r="S153" s="353" t="e">
        <f t="shared" si="279"/>
        <v>#REF!</v>
      </c>
      <c r="T153" s="354" t="e">
        <f t="shared" si="279"/>
        <v>#REF!</v>
      </c>
    </row>
    <row r="154" spans="1:20" hidden="1" x14ac:dyDescent="0.25"/>
    <row r="155" spans="1:20" ht="15.75" hidden="1" x14ac:dyDescent="0.25">
      <c r="A155" s="1000" t="s">
        <v>242</v>
      </c>
      <c r="B155" s="1001"/>
      <c r="C155" s="1001"/>
      <c r="D155" s="1001"/>
      <c r="E155" s="1001"/>
      <c r="F155" s="1001"/>
      <c r="G155" s="1001"/>
      <c r="H155" s="1001"/>
      <c r="I155" s="1001"/>
      <c r="J155" s="1001"/>
      <c r="K155" s="1001"/>
      <c r="L155" s="1001"/>
      <c r="M155" s="1001"/>
      <c r="N155" s="1001"/>
      <c r="O155" s="1001"/>
      <c r="P155" s="1001"/>
      <c r="Q155" s="1001"/>
      <c r="R155" s="1001"/>
      <c r="S155" s="1001"/>
      <c r="T155" s="1001"/>
    </row>
    <row r="156" spans="1:20" ht="36.75" hidden="1" thickBot="1" x14ac:dyDescent="0.3">
      <c r="A156" s="74" t="s">
        <v>14</v>
      </c>
      <c r="B156" s="260" t="s">
        <v>216</v>
      </c>
      <c r="C156" s="90" t="s">
        <v>165</v>
      </c>
      <c r="D156" s="288" t="s">
        <v>217</v>
      </c>
      <c r="E156" s="385" t="s">
        <v>2</v>
      </c>
      <c r="F156" s="330" t="s">
        <v>219</v>
      </c>
      <c r="G156" s="385" t="s">
        <v>3</v>
      </c>
      <c r="H156" s="330" t="s">
        <v>220</v>
      </c>
      <c r="I156" s="385" t="s">
        <v>4</v>
      </c>
      <c r="J156" s="330" t="s">
        <v>221</v>
      </c>
      <c r="K156" s="237" t="s">
        <v>193</v>
      </c>
      <c r="L156" s="328" t="s">
        <v>218</v>
      </c>
      <c r="M156" s="385" t="s">
        <v>5</v>
      </c>
      <c r="N156" s="330" t="s">
        <v>222</v>
      </c>
      <c r="O156" s="404" t="s">
        <v>190</v>
      </c>
      <c r="P156" s="330" t="s">
        <v>223</v>
      </c>
      <c r="Q156" s="404" t="s">
        <v>191</v>
      </c>
      <c r="R156" s="330" t="s">
        <v>224</v>
      </c>
      <c r="S156" s="237" t="s">
        <v>193</v>
      </c>
      <c r="T156" s="328" t="s">
        <v>218</v>
      </c>
    </row>
    <row r="157" spans="1:20" ht="15.75" hidden="1" thickTop="1" x14ac:dyDescent="0.25">
      <c r="A157" s="77" t="s">
        <v>20</v>
      </c>
      <c r="B157" s="262">
        <v>20</v>
      </c>
      <c r="C157" s="78" t="e">
        <f>'UBS Jardim Julieta'!#REF!</f>
        <v>#REF!</v>
      </c>
      <c r="D157" s="290" t="e">
        <f t="shared" ref="D157:D159" si="281">C157*B157</f>
        <v>#REF!</v>
      </c>
      <c r="E157" s="386" t="e">
        <f>'UBS Jardim Julieta'!#REF!</f>
        <v>#REF!</v>
      </c>
      <c r="F157" s="303" t="e">
        <f t="shared" ref="F157:F159" si="282">(E157*$B157)-$D157</f>
        <v>#REF!</v>
      </c>
      <c r="G157" s="386" t="e">
        <f>'UBS Jardim Julieta'!#REF!</f>
        <v>#REF!</v>
      </c>
      <c r="H157" s="303" t="e">
        <f t="shared" ref="H157:H159" si="283">(G157*$B157)-$D157</f>
        <v>#REF!</v>
      </c>
      <c r="I157" s="386" t="e">
        <f>'UBS Jardim Julieta'!#REF!</f>
        <v>#REF!</v>
      </c>
      <c r="J157" s="303" t="e">
        <f t="shared" ref="J157:J159" si="284">(I157*$B157)-$D157</f>
        <v>#REF!</v>
      </c>
      <c r="K157" s="239" t="e">
        <f t="shared" ref="K157:K159" si="285">SUM(E157,G157,I157)</f>
        <v>#REF!</v>
      </c>
      <c r="L157" s="316" t="e">
        <f t="shared" ref="L157:L159" si="286">(K157*$B157)-$D157*3</f>
        <v>#REF!</v>
      </c>
      <c r="M157" s="386" t="e">
        <f>'UBS Jardim Julieta'!#REF!</f>
        <v>#REF!</v>
      </c>
      <c r="N157" s="303" t="e">
        <f t="shared" ref="N157:N159" si="287">(M157*$B157)-$D157</f>
        <v>#REF!</v>
      </c>
      <c r="O157" s="386" t="e">
        <f>'UBS Jardim Julieta'!#REF!</f>
        <v>#REF!</v>
      </c>
      <c r="P157" s="303" t="e">
        <f t="shared" ref="P157:P159" si="288">(O157*$B157)-$D157</f>
        <v>#REF!</v>
      </c>
      <c r="Q157" s="386" t="e">
        <f>'UBS Jardim Julieta'!#REF!</f>
        <v>#REF!</v>
      </c>
      <c r="R157" s="303" t="e">
        <f t="shared" ref="R157:R159" si="289">(Q157*$B157)-$D157</f>
        <v>#REF!</v>
      </c>
      <c r="S157" s="239" t="e">
        <f t="shared" ref="S157:S159" si="290">SUM(M157,O157,Q157)</f>
        <v>#REF!</v>
      </c>
      <c r="T157" s="316" t="e">
        <f t="shared" ref="T157:T159" si="291">(S157*$B157)-$D157*3</f>
        <v>#REF!</v>
      </c>
    </row>
    <row r="158" spans="1:20" hidden="1" x14ac:dyDescent="0.25">
      <c r="A158" s="77" t="s">
        <v>43</v>
      </c>
      <c r="B158" s="262">
        <v>20</v>
      </c>
      <c r="C158" s="78" t="e">
        <f>'UBS Jardim Julieta'!#REF!</f>
        <v>#REF!</v>
      </c>
      <c r="D158" s="290" t="e">
        <f t="shared" si="281"/>
        <v>#REF!</v>
      </c>
      <c r="E158" s="386" t="e">
        <f>'UBS Jardim Julieta'!#REF!</f>
        <v>#REF!</v>
      </c>
      <c r="F158" s="303" t="e">
        <f t="shared" si="282"/>
        <v>#REF!</v>
      </c>
      <c r="G158" s="386" t="e">
        <f>'UBS Jardim Julieta'!#REF!</f>
        <v>#REF!</v>
      </c>
      <c r="H158" s="303" t="e">
        <f t="shared" si="283"/>
        <v>#REF!</v>
      </c>
      <c r="I158" s="386" t="e">
        <f>'UBS Jardim Julieta'!#REF!</f>
        <v>#REF!</v>
      </c>
      <c r="J158" s="303" t="e">
        <f t="shared" si="284"/>
        <v>#REF!</v>
      </c>
      <c r="K158" s="239" t="e">
        <f t="shared" si="285"/>
        <v>#REF!</v>
      </c>
      <c r="L158" s="316" t="e">
        <f t="shared" si="286"/>
        <v>#REF!</v>
      </c>
      <c r="M158" s="386" t="e">
        <f>'UBS Jardim Julieta'!#REF!</f>
        <v>#REF!</v>
      </c>
      <c r="N158" s="303" t="e">
        <f t="shared" si="287"/>
        <v>#REF!</v>
      </c>
      <c r="O158" s="386" t="e">
        <f>'UBS Jardim Julieta'!#REF!</f>
        <v>#REF!</v>
      </c>
      <c r="P158" s="303" t="e">
        <f t="shared" si="288"/>
        <v>#REF!</v>
      </c>
      <c r="Q158" s="386" t="e">
        <f>'UBS Jardim Julieta'!#REF!</f>
        <v>#REF!</v>
      </c>
      <c r="R158" s="303" t="e">
        <f t="shared" si="289"/>
        <v>#REF!</v>
      </c>
      <c r="S158" s="239" t="e">
        <f t="shared" si="290"/>
        <v>#REF!</v>
      </c>
      <c r="T158" s="316" t="e">
        <f t="shared" si="291"/>
        <v>#REF!</v>
      </c>
    </row>
    <row r="159" spans="1:20" ht="15.75" hidden="1" thickBot="1" x14ac:dyDescent="0.3">
      <c r="A159" s="77" t="s">
        <v>23</v>
      </c>
      <c r="B159" s="262">
        <v>20</v>
      </c>
      <c r="C159" s="78" t="e">
        <f>'UBS Jardim Julieta'!#REF!</f>
        <v>#REF!</v>
      </c>
      <c r="D159" s="290" t="e">
        <f t="shared" si="281"/>
        <v>#REF!</v>
      </c>
      <c r="E159" s="386" t="e">
        <f>'UBS Jardim Julieta'!#REF!</f>
        <v>#REF!</v>
      </c>
      <c r="F159" s="303" t="e">
        <f t="shared" si="282"/>
        <v>#REF!</v>
      </c>
      <c r="G159" s="386" t="e">
        <f>'UBS Jardim Julieta'!#REF!</f>
        <v>#REF!</v>
      </c>
      <c r="H159" s="303" t="e">
        <f t="shared" si="283"/>
        <v>#REF!</v>
      </c>
      <c r="I159" s="386" t="e">
        <f>'UBS Jardim Julieta'!#REF!</f>
        <v>#REF!</v>
      </c>
      <c r="J159" s="303" t="e">
        <f t="shared" si="284"/>
        <v>#REF!</v>
      </c>
      <c r="K159" s="239" t="e">
        <f t="shared" si="285"/>
        <v>#REF!</v>
      </c>
      <c r="L159" s="316" t="e">
        <f t="shared" si="286"/>
        <v>#REF!</v>
      </c>
      <c r="M159" s="386" t="e">
        <f>'UBS Jardim Julieta'!#REF!</f>
        <v>#REF!</v>
      </c>
      <c r="N159" s="303" t="e">
        <f t="shared" si="287"/>
        <v>#REF!</v>
      </c>
      <c r="O159" s="386" t="e">
        <f>'UBS Jardim Julieta'!#REF!</f>
        <v>#REF!</v>
      </c>
      <c r="P159" s="303" t="e">
        <f t="shared" si="288"/>
        <v>#REF!</v>
      </c>
      <c r="Q159" s="386" t="e">
        <f>'UBS Jardim Julieta'!#REF!</f>
        <v>#REF!</v>
      </c>
      <c r="R159" s="303" t="e">
        <f t="shared" si="289"/>
        <v>#REF!</v>
      </c>
      <c r="S159" s="239" t="e">
        <f t="shared" si="290"/>
        <v>#REF!</v>
      </c>
      <c r="T159" s="316" t="e">
        <f t="shared" si="291"/>
        <v>#REF!</v>
      </c>
    </row>
    <row r="160" spans="1:20" ht="15.75" hidden="1" thickBot="1" x14ac:dyDescent="0.3">
      <c r="A160" s="341" t="s">
        <v>7</v>
      </c>
      <c r="B160" s="342">
        <f t="shared" ref="B160:T160" si="292">SUM(B157:B159)</f>
        <v>60</v>
      </c>
      <c r="C160" s="367" t="e">
        <f t="shared" si="292"/>
        <v>#REF!</v>
      </c>
      <c r="D160" s="368" t="e">
        <f t="shared" si="292"/>
        <v>#REF!</v>
      </c>
      <c r="E160" s="390" t="e">
        <f t="shared" si="292"/>
        <v>#REF!</v>
      </c>
      <c r="F160" s="344" t="e">
        <f t="shared" si="292"/>
        <v>#REF!</v>
      </c>
      <c r="G160" s="390" t="e">
        <f t="shared" si="292"/>
        <v>#REF!</v>
      </c>
      <c r="H160" s="344" t="e">
        <f t="shared" si="292"/>
        <v>#REF!</v>
      </c>
      <c r="I160" s="390" t="e">
        <f t="shared" si="292"/>
        <v>#REF!</v>
      </c>
      <c r="J160" s="344" t="e">
        <f t="shared" si="292"/>
        <v>#REF!</v>
      </c>
      <c r="K160" s="345" t="e">
        <f t="shared" ref="K160:L160" si="293">SUM(K157:K159)</f>
        <v>#REF!</v>
      </c>
      <c r="L160" s="346" t="e">
        <f t="shared" si="293"/>
        <v>#REF!</v>
      </c>
      <c r="M160" s="390" t="e">
        <f t="shared" si="292"/>
        <v>#REF!</v>
      </c>
      <c r="N160" s="344" t="e">
        <f t="shared" si="292"/>
        <v>#REF!</v>
      </c>
      <c r="O160" s="390" t="e">
        <f t="shared" si="292"/>
        <v>#REF!</v>
      </c>
      <c r="P160" s="344" t="e">
        <f t="shared" si="292"/>
        <v>#REF!</v>
      </c>
      <c r="Q160" s="390" t="e">
        <f t="shared" si="292"/>
        <v>#REF!</v>
      </c>
      <c r="R160" s="344" t="e">
        <f t="shared" si="292"/>
        <v>#REF!</v>
      </c>
      <c r="S160" s="345" t="e">
        <f t="shared" si="292"/>
        <v>#REF!</v>
      </c>
      <c r="T160" s="346" t="e">
        <f t="shared" si="292"/>
        <v>#REF!</v>
      </c>
    </row>
    <row r="161" spans="1:20" hidden="1" x14ac:dyDescent="0.25"/>
    <row r="162" spans="1:20" ht="15.75" hidden="1" x14ac:dyDescent="0.25">
      <c r="A162" s="1000" t="s">
        <v>243</v>
      </c>
      <c r="B162" s="1001"/>
      <c r="C162" s="1001"/>
      <c r="D162" s="1001"/>
      <c r="E162" s="1001"/>
      <c r="F162" s="1001"/>
      <c r="G162" s="1001"/>
      <c r="H162" s="1001"/>
      <c r="I162" s="1001"/>
      <c r="J162" s="1001"/>
      <c r="K162" s="1001"/>
      <c r="L162" s="1001"/>
      <c r="M162" s="1001"/>
      <c r="N162" s="1001"/>
      <c r="O162" s="1001"/>
      <c r="P162" s="1001"/>
      <c r="Q162" s="1001"/>
      <c r="R162" s="1001"/>
      <c r="S162" s="1001"/>
      <c r="T162" s="1001"/>
    </row>
    <row r="163" spans="1:20" ht="36.75" hidden="1" thickBot="1" x14ac:dyDescent="0.3">
      <c r="A163" s="74" t="s">
        <v>14</v>
      </c>
      <c r="B163" s="260" t="s">
        <v>216</v>
      </c>
      <c r="C163" s="90" t="s">
        <v>165</v>
      </c>
      <c r="D163" s="288" t="s">
        <v>217</v>
      </c>
      <c r="E163" s="385" t="s">
        <v>2</v>
      </c>
      <c r="F163" s="330" t="s">
        <v>219</v>
      </c>
      <c r="G163" s="385" t="s">
        <v>3</v>
      </c>
      <c r="H163" s="330" t="s">
        <v>220</v>
      </c>
      <c r="I163" s="385" t="s">
        <v>4</v>
      </c>
      <c r="J163" s="330" t="s">
        <v>221</v>
      </c>
      <c r="K163" s="237" t="s">
        <v>193</v>
      </c>
      <c r="L163" s="328" t="s">
        <v>218</v>
      </c>
      <c r="M163" s="385" t="s">
        <v>5</v>
      </c>
      <c r="N163" s="330" t="s">
        <v>222</v>
      </c>
      <c r="O163" s="404" t="s">
        <v>190</v>
      </c>
      <c r="P163" s="330" t="s">
        <v>223</v>
      </c>
      <c r="Q163" s="404" t="s">
        <v>191</v>
      </c>
      <c r="R163" s="330" t="s">
        <v>224</v>
      </c>
      <c r="S163" s="237" t="s">
        <v>193</v>
      </c>
      <c r="T163" s="328" t="s">
        <v>218</v>
      </c>
    </row>
    <row r="164" spans="1:20" ht="16.5" hidden="1" thickTop="1" thickBot="1" x14ac:dyDescent="0.3">
      <c r="A164" s="43" t="s">
        <v>119</v>
      </c>
      <c r="B164" s="271">
        <v>20</v>
      </c>
      <c r="C164" s="84" t="e">
        <f>'CAPS INF II VM-VG'!#REF!</f>
        <v>#REF!</v>
      </c>
      <c r="D164" s="297" t="e">
        <f t="shared" ref="D164" si="294">C164*B164</f>
        <v>#REF!</v>
      </c>
      <c r="E164" s="398" t="e">
        <f>'CAPS INF II VM-VG'!#REF!</f>
        <v>#REF!</v>
      </c>
      <c r="F164" s="309" t="e">
        <f t="shared" ref="F164" si="295">(E164*$B164)-$D164</f>
        <v>#REF!</v>
      </c>
      <c r="G164" s="398" t="e">
        <f>'CAPS INF II VM-VG'!#REF!</f>
        <v>#REF!</v>
      </c>
      <c r="H164" s="309" t="e">
        <f t="shared" ref="H164" si="296">(G164*$B164)-$D164</f>
        <v>#REF!</v>
      </c>
      <c r="I164" s="398" t="e">
        <f>'CAPS INF II VM-VG'!#REF!</f>
        <v>#REF!</v>
      </c>
      <c r="J164" s="309" t="e">
        <f t="shared" ref="J164" si="297">(I164*$B164)-$D164</f>
        <v>#REF!</v>
      </c>
      <c r="K164" s="248" t="e">
        <f t="shared" ref="K164" si="298">SUM(E164,G164,I164)</f>
        <v>#REF!</v>
      </c>
      <c r="L164" s="322" t="e">
        <f t="shared" ref="L164" si="299">(K164*$B164)-$D164*3</f>
        <v>#REF!</v>
      </c>
      <c r="M164" s="398" t="e">
        <f>'CAPS INF II VM-VG'!#REF!</f>
        <v>#REF!</v>
      </c>
      <c r="N164" s="309" t="e">
        <f t="shared" ref="N164" si="300">(M164*$B164)-$D164</f>
        <v>#REF!</v>
      </c>
      <c r="O164" s="398" t="e">
        <f>'CAPS INF II VM-VG'!#REF!</f>
        <v>#REF!</v>
      </c>
      <c r="P164" s="309" t="e">
        <f t="shared" ref="P164" si="301">(O164*$B164)-$D164</f>
        <v>#REF!</v>
      </c>
      <c r="Q164" s="398" t="e">
        <f>'CAPS INF II VM-VG'!#REF!</f>
        <v>#REF!</v>
      </c>
      <c r="R164" s="309" t="e">
        <f t="shared" ref="R164" si="302">(Q164*$B164)-$D164</f>
        <v>#REF!</v>
      </c>
      <c r="S164" s="248" t="e">
        <f t="shared" ref="S164" si="303">SUM(M164,O164,Q164)</f>
        <v>#REF!</v>
      </c>
      <c r="T164" s="322" t="e">
        <f t="shared" ref="T164" si="304">(S164*$B164)-$D164*3</f>
        <v>#REF!</v>
      </c>
    </row>
    <row r="165" spans="1:20" ht="15.75" hidden="1" thickBot="1" x14ac:dyDescent="0.3">
      <c r="A165" s="341" t="s">
        <v>7</v>
      </c>
      <c r="B165" s="342">
        <f t="shared" ref="B165:T165" si="305">SUM(B164:B164)</f>
        <v>20</v>
      </c>
      <c r="C165" s="367" t="e">
        <f t="shared" si="305"/>
        <v>#REF!</v>
      </c>
      <c r="D165" s="368" t="e">
        <f t="shared" si="305"/>
        <v>#REF!</v>
      </c>
      <c r="E165" s="390" t="e">
        <f t="shared" si="305"/>
        <v>#REF!</v>
      </c>
      <c r="F165" s="344" t="e">
        <f t="shared" si="305"/>
        <v>#REF!</v>
      </c>
      <c r="G165" s="390" t="e">
        <f t="shared" si="305"/>
        <v>#REF!</v>
      </c>
      <c r="H165" s="344" t="e">
        <f t="shared" si="305"/>
        <v>#REF!</v>
      </c>
      <c r="I165" s="390" t="e">
        <f t="shared" si="305"/>
        <v>#REF!</v>
      </c>
      <c r="J165" s="344" t="e">
        <f t="shared" si="305"/>
        <v>#REF!</v>
      </c>
      <c r="K165" s="345" t="e">
        <f t="shared" ref="K165:L165" si="306">SUM(K164:K164)</f>
        <v>#REF!</v>
      </c>
      <c r="L165" s="346" t="e">
        <f t="shared" si="306"/>
        <v>#REF!</v>
      </c>
      <c r="M165" s="390" t="e">
        <f t="shared" si="305"/>
        <v>#REF!</v>
      </c>
      <c r="N165" s="344" t="e">
        <f t="shared" si="305"/>
        <v>#REF!</v>
      </c>
      <c r="O165" s="390" t="e">
        <f t="shared" si="305"/>
        <v>#REF!</v>
      </c>
      <c r="P165" s="344" t="e">
        <f t="shared" si="305"/>
        <v>#REF!</v>
      </c>
      <c r="Q165" s="390" t="e">
        <f t="shared" si="305"/>
        <v>#REF!</v>
      </c>
      <c r="R165" s="344" t="e">
        <f t="shared" si="305"/>
        <v>#REF!</v>
      </c>
      <c r="S165" s="345" t="e">
        <f t="shared" si="305"/>
        <v>#REF!</v>
      </c>
      <c r="T165" s="346" t="e">
        <f t="shared" si="305"/>
        <v>#REF!</v>
      </c>
    </row>
    <row r="166" spans="1:20" hidden="1" x14ac:dyDescent="0.25"/>
    <row r="167" spans="1:20" ht="15.75" hidden="1" x14ac:dyDescent="0.25">
      <c r="A167" s="1000" t="s">
        <v>244</v>
      </c>
      <c r="B167" s="1001"/>
      <c r="C167" s="1001"/>
      <c r="D167" s="1001"/>
      <c r="E167" s="1001"/>
      <c r="F167" s="1001"/>
      <c r="G167" s="1001"/>
      <c r="H167" s="1001"/>
      <c r="I167" s="1001"/>
      <c r="J167" s="1001"/>
      <c r="K167" s="1001"/>
      <c r="L167" s="1001"/>
      <c r="M167" s="1001"/>
      <c r="N167" s="1001"/>
      <c r="O167" s="1001"/>
      <c r="P167" s="1001"/>
      <c r="Q167" s="1001"/>
      <c r="R167" s="1001"/>
      <c r="S167" s="1001"/>
      <c r="T167" s="1001"/>
    </row>
    <row r="168" spans="1:20" ht="36.75" hidden="1" thickBot="1" x14ac:dyDescent="0.3">
      <c r="A168" s="74" t="s">
        <v>14</v>
      </c>
      <c r="B168" s="260" t="s">
        <v>216</v>
      </c>
      <c r="C168" s="90" t="s">
        <v>165</v>
      </c>
      <c r="D168" s="288" t="s">
        <v>217</v>
      </c>
      <c r="E168" s="385" t="s">
        <v>2</v>
      </c>
      <c r="F168" s="330" t="s">
        <v>219</v>
      </c>
      <c r="G168" s="385" t="s">
        <v>3</v>
      </c>
      <c r="H168" s="330" t="s">
        <v>220</v>
      </c>
      <c r="I168" s="385" t="s">
        <v>4</v>
      </c>
      <c r="J168" s="330" t="s">
        <v>221</v>
      </c>
      <c r="K168" s="237" t="s">
        <v>193</v>
      </c>
      <c r="L168" s="328" t="s">
        <v>218</v>
      </c>
      <c r="M168" s="385" t="s">
        <v>5</v>
      </c>
      <c r="N168" s="330" t="s">
        <v>222</v>
      </c>
      <c r="O168" s="404" t="s">
        <v>190</v>
      </c>
      <c r="P168" s="330" t="s">
        <v>223</v>
      </c>
      <c r="Q168" s="404" t="s">
        <v>191</v>
      </c>
      <c r="R168" s="330" t="s">
        <v>224</v>
      </c>
      <c r="S168" s="237" t="s">
        <v>193</v>
      </c>
      <c r="T168" s="328" t="s">
        <v>218</v>
      </c>
    </row>
    <row r="169" spans="1:20" ht="15.75" hidden="1" thickTop="1" x14ac:dyDescent="0.25">
      <c r="A169" s="39" t="s">
        <v>108</v>
      </c>
      <c r="B169" s="274">
        <v>12</v>
      </c>
      <c r="C169" s="84" t="e">
        <f>'HORA CERTA'!#REF!</f>
        <v>#REF!</v>
      </c>
      <c r="D169" s="297" t="e">
        <f t="shared" ref="D169:D180" si="307">C169*B169</f>
        <v>#REF!</v>
      </c>
      <c r="E169" s="398" t="e">
        <f>'HORA CERTA'!#REF!</f>
        <v>#REF!</v>
      </c>
      <c r="F169" s="309" t="e">
        <f t="shared" ref="F169:F180" si="308">(E169*$B169)-$D169</f>
        <v>#REF!</v>
      </c>
      <c r="G169" s="398" t="e">
        <f>'HORA CERTA'!#REF!</f>
        <v>#REF!</v>
      </c>
      <c r="H169" s="309" t="e">
        <f t="shared" ref="H169:H180" si="309">(G169*$B169)-$D169</f>
        <v>#REF!</v>
      </c>
      <c r="I169" s="398" t="e">
        <f>'HORA CERTA'!#REF!</f>
        <v>#REF!</v>
      </c>
      <c r="J169" s="309" t="e">
        <f t="shared" ref="J169:J180" si="310">(I169*$B169)-$D169</f>
        <v>#REF!</v>
      </c>
      <c r="K169" s="248" t="e">
        <f t="shared" ref="K169:K180" si="311">SUM(E169,G169,I169)</f>
        <v>#REF!</v>
      </c>
      <c r="L169" s="322" t="e">
        <f t="shared" ref="L169:L180" si="312">(K169*$B169)-$D169*3</f>
        <v>#REF!</v>
      </c>
      <c r="M169" s="398" t="e">
        <f>'HORA CERTA'!#REF!</f>
        <v>#REF!</v>
      </c>
      <c r="N169" s="309" t="e">
        <f t="shared" ref="N169:N180" si="313">(M169*$B169)-$D169</f>
        <v>#REF!</v>
      </c>
      <c r="O169" s="398" t="e">
        <f>'HORA CERTA'!#REF!</f>
        <v>#REF!</v>
      </c>
      <c r="P169" s="309" t="e">
        <f t="shared" ref="P169:P180" si="314">(O169*$B169)-$D169</f>
        <v>#REF!</v>
      </c>
      <c r="Q169" s="398" t="e">
        <f>'HORA CERTA'!#REF!</f>
        <v>#REF!</v>
      </c>
      <c r="R169" s="309" t="e">
        <f t="shared" ref="R169:R180" si="315">(Q169*$B169)-$D169</f>
        <v>#REF!</v>
      </c>
      <c r="S169" s="248" t="e">
        <f t="shared" ref="S169:S180" si="316">SUM(M169,O169,Q169)</f>
        <v>#REF!</v>
      </c>
      <c r="T169" s="322" t="e">
        <f t="shared" ref="T169:T180" si="317">(S169*$B169)-$D169*3</f>
        <v>#REF!</v>
      </c>
    </row>
    <row r="170" spans="1:20" hidden="1" x14ac:dyDescent="0.25">
      <c r="A170" s="127" t="s">
        <v>109</v>
      </c>
      <c r="B170" s="275">
        <v>12</v>
      </c>
      <c r="C170" s="190" t="e">
        <f>'HORA CERTA'!#REF!</f>
        <v>#REF!</v>
      </c>
      <c r="D170" s="298" t="e">
        <f t="shared" si="307"/>
        <v>#REF!</v>
      </c>
      <c r="E170" s="399" t="e">
        <f>'HORA CERTA'!#REF!</f>
        <v>#REF!</v>
      </c>
      <c r="F170" s="357" t="e">
        <f t="shared" si="308"/>
        <v>#REF!</v>
      </c>
      <c r="G170" s="399" t="e">
        <f>'HORA CERTA'!#REF!</f>
        <v>#REF!</v>
      </c>
      <c r="H170" s="357" t="e">
        <f t="shared" si="309"/>
        <v>#REF!</v>
      </c>
      <c r="I170" s="399" t="e">
        <f>'HORA CERTA'!#REF!</f>
        <v>#REF!</v>
      </c>
      <c r="J170" s="357" t="e">
        <f t="shared" si="310"/>
        <v>#REF!</v>
      </c>
      <c r="K170" s="250" t="e">
        <f t="shared" si="311"/>
        <v>#REF!</v>
      </c>
      <c r="L170" s="326" t="e">
        <f t="shared" si="312"/>
        <v>#REF!</v>
      </c>
      <c r="M170" s="399" t="e">
        <f>'HORA CERTA'!#REF!</f>
        <v>#REF!</v>
      </c>
      <c r="N170" s="357" t="e">
        <f t="shared" si="313"/>
        <v>#REF!</v>
      </c>
      <c r="O170" s="399" t="e">
        <f>'HORA CERTA'!#REF!</f>
        <v>#REF!</v>
      </c>
      <c r="P170" s="357" t="e">
        <f t="shared" si="314"/>
        <v>#REF!</v>
      </c>
      <c r="Q170" s="399" t="e">
        <f>'HORA CERTA'!#REF!</f>
        <v>#REF!</v>
      </c>
      <c r="R170" s="357" t="e">
        <f t="shared" si="315"/>
        <v>#REF!</v>
      </c>
      <c r="S170" s="250" t="e">
        <f t="shared" si="316"/>
        <v>#REF!</v>
      </c>
      <c r="T170" s="326" t="e">
        <f t="shared" si="317"/>
        <v>#REF!</v>
      </c>
    </row>
    <row r="171" spans="1:20" hidden="1" x14ac:dyDescent="0.25">
      <c r="A171" s="127" t="s">
        <v>110</v>
      </c>
      <c r="B171" s="275">
        <v>12</v>
      </c>
      <c r="C171" s="190" t="e">
        <f>'HORA CERTA'!#REF!</f>
        <v>#REF!</v>
      </c>
      <c r="D171" s="298" t="e">
        <f t="shared" si="307"/>
        <v>#REF!</v>
      </c>
      <c r="E171" s="399" t="e">
        <f>'HORA CERTA'!#REF!</f>
        <v>#REF!</v>
      </c>
      <c r="F171" s="357" t="e">
        <f t="shared" si="308"/>
        <v>#REF!</v>
      </c>
      <c r="G171" s="399" t="e">
        <f>'HORA CERTA'!#REF!</f>
        <v>#REF!</v>
      </c>
      <c r="H171" s="357" t="e">
        <f t="shared" si="309"/>
        <v>#REF!</v>
      </c>
      <c r="I171" s="399" t="e">
        <f>'HORA CERTA'!#REF!</f>
        <v>#REF!</v>
      </c>
      <c r="J171" s="357" t="e">
        <f t="shared" si="310"/>
        <v>#REF!</v>
      </c>
      <c r="K171" s="250" t="e">
        <f t="shared" si="311"/>
        <v>#REF!</v>
      </c>
      <c r="L171" s="326" t="e">
        <f t="shared" si="312"/>
        <v>#REF!</v>
      </c>
      <c r="M171" s="399" t="e">
        <f>'HORA CERTA'!#REF!</f>
        <v>#REF!</v>
      </c>
      <c r="N171" s="357" t="e">
        <f t="shared" si="313"/>
        <v>#REF!</v>
      </c>
      <c r="O171" s="399" t="e">
        <f>'HORA CERTA'!#REF!</f>
        <v>#REF!</v>
      </c>
      <c r="P171" s="357" t="e">
        <f t="shared" si="314"/>
        <v>#REF!</v>
      </c>
      <c r="Q171" s="399" t="e">
        <f>'HORA CERTA'!#REF!</f>
        <v>#REF!</v>
      </c>
      <c r="R171" s="357" t="e">
        <f t="shared" si="315"/>
        <v>#REF!</v>
      </c>
      <c r="S171" s="250" t="e">
        <f t="shared" si="316"/>
        <v>#REF!</v>
      </c>
      <c r="T171" s="326" t="e">
        <f t="shared" si="317"/>
        <v>#REF!</v>
      </c>
    </row>
    <row r="172" spans="1:20" hidden="1" x14ac:dyDescent="0.25">
      <c r="A172" s="127" t="s">
        <v>111</v>
      </c>
      <c r="B172" s="275">
        <v>12</v>
      </c>
      <c r="C172" s="190" t="e">
        <f>'HORA CERTA'!#REF!</f>
        <v>#REF!</v>
      </c>
      <c r="D172" s="298" t="e">
        <f t="shared" si="307"/>
        <v>#REF!</v>
      </c>
      <c r="E172" s="399" t="e">
        <f>'HORA CERTA'!#REF!</f>
        <v>#REF!</v>
      </c>
      <c r="F172" s="357" t="e">
        <f t="shared" si="308"/>
        <v>#REF!</v>
      </c>
      <c r="G172" s="399" t="e">
        <f>'HORA CERTA'!#REF!</f>
        <v>#REF!</v>
      </c>
      <c r="H172" s="357" t="e">
        <f t="shared" si="309"/>
        <v>#REF!</v>
      </c>
      <c r="I172" s="399" t="e">
        <f>'HORA CERTA'!#REF!</f>
        <v>#REF!</v>
      </c>
      <c r="J172" s="357" t="e">
        <f t="shared" si="310"/>
        <v>#REF!</v>
      </c>
      <c r="K172" s="250" t="e">
        <f t="shared" si="311"/>
        <v>#REF!</v>
      </c>
      <c r="L172" s="326" t="e">
        <f t="shared" si="312"/>
        <v>#REF!</v>
      </c>
      <c r="M172" s="399" t="e">
        <f>'HORA CERTA'!#REF!</f>
        <v>#REF!</v>
      </c>
      <c r="N172" s="357" t="e">
        <f t="shared" si="313"/>
        <v>#REF!</v>
      </c>
      <c r="O172" s="399" t="e">
        <f>'HORA CERTA'!#REF!</f>
        <v>#REF!</v>
      </c>
      <c r="P172" s="357" t="e">
        <f t="shared" si="314"/>
        <v>#REF!</v>
      </c>
      <c r="Q172" s="399" t="e">
        <f>'HORA CERTA'!#REF!</f>
        <v>#REF!</v>
      </c>
      <c r="R172" s="357" t="e">
        <f t="shared" si="315"/>
        <v>#REF!</v>
      </c>
      <c r="S172" s="250" t="e">
        <f t="shared" si="316"/>
        <v>#REF!</v>
      </c>
      <c r="T172" s="326" t="e">
        <f t="shared" si="317"/>
        <v>#REF!</v>
      </c>
    </row>
    <row r="173" spans="1:20" hidden="1" x14ac:dyDescent="0.25">
      <c r="A173" s="127" t="s">
        <v>112</v>
      </c>
      <c r="B173" s="275">
        <v>12</v>
      </c>
      <c r="C173" s="190" t="e">
        <f>'HORA CERTA'!#REF!</f>
        <v>#REF!</v>
      </c>
      <c r="D173" s="298" t="e">
        <f t="shared" si="307"/>
        <v>#REF!</v>
      </c>
      <c r="E173" s="399" t="e">
        <f>'HORA CERTA'!#REF!</f>
        <v>#REF!</v>
      </c>
      <c r="F173" s="357" t="e">
        <f t="shared" si="308"/>
        <v>#REF!</v>
      </c>
      <c r="G173" s="399" t="e">
        <f>'HORA CERTA'!#REF!</f>
        <v>#REF!</v>
      </c>
      <c r="H173" s="357" t="e">
        <f t="shared" si="309"/>
        <v>#REF!</v>
      </c>
      <c r="I173" s="399" t="e">
        <f>'HORA CERTA'!#REF!</f>
        <v>#REF!</v>
      </c>
      <c r="J173" s="357" t="e">
        <f t="shared" si="310"/>
        <v>#REF!</v>
      </c>
      <c r="K173" s="250" t="e">
        <f t="shared" si="311"/>
        <v>#REF!</v>
      </c>
      <c r="L173" s="326" t="e">
        <f t="shared" si="312"/>
        <v>#REF!</v>
      </c>
      <c r="M173" s="399" t="e">
        <f>'HORA CERTA'!#REF!</f>
        <v>#REF!</v>
      </c>
      <c r="N173" s="357" t="e">
        <f t="shared" si="313"/>
        <v>#REF!</v>
      </c>
      <c r="O173" s="399" t="e">
        <f>'HORA CERTA'!#REF!</f>
        <v>#REF!</v>
      </c>
      <c r="P173" s="357" t="e">
        <f t="shared" si="314"/>
        <v>#REF!</v>
      </c>
      <c r="Q173" s="399" t="e">
        <f>'HORA CERTA'!#REF!</f>
        <v>#REF!</v>
      </c>
      <c r="R173" s="357" t="e">
        <f t="shared" si="315"/>
        <v>#REF!</v>
      </c>
      <c r="S173" s="250" t="e">
        <f t="shared" si="316"/>
        <v>#REF!</v>
      </c>
      <c r="T173" s="326" t="e">
        <f t="shared" si="317"/>
        <v>#REF!</v>
      </c>
    </row>
    <row r="174" spans="1:20" hidden="1" x14ac:dyDescent="0.25">
      <c r="A174" s="127" t="s">
        <v>179</v>
      </c>
      <c r="B174" s="275">
        <v>12</v>
      </c>
      <c r="C174" s="190" t="e">
        <f>'HORA CERTA'!#REF!</f>
        <v>#REF!</v>
      </c>
      <c r="D174" s="298" t="e">
        <f t="shared" si="307"/>
        <v>#REF!</v>
      </c>
      <c r="E174" s="399" t="e">
        <f>'HORA CERTA'!#REF!</f>
        <v>#REF!</v>
      </c>
      <c r="F174" s="357" t="e">
        <f t="shared" si="308"/>
        <v>#REF!</v>
      </c>
      <c r="G174" s="399" t="e">
        <f>'HORA CERTA'!#REF!</f>
        <v>#REF!</v>
      </c>
      <c r="H174" s="357" t="e">
        <f t="shared" si="309"/>
        <v>#REF!</v>
      </c>
      <c r="I174" s="399" t="e">
        <f>'HORA CERTA'!#REF!</f>
        <v>#REF!</v>
      </c>
      <c r="J174" s="357" t="e">
        <f t="shared" si="310"/>
        <v>#REF!</v>
      </c>
      <c r="K174" s="250" t="e">
        <f t="shared" si="311"/>
        <v>#REF!</v>
      </c>
      <c r="L174" s="326" t="e">
        <f t="shared" si="312"/>
        <v>#REF!</v>
      </c>
      <c r="M174" s="399" t="e">
        <f>'HORA CERTA'!#REF!</f>
        <v>#REF!</v>
      </c>
      <c r="N174" s="357" t="e">
        <f t="shared" si="313"/>
        <v>#REF!</v>
      </c>
      <c r="O174" s="399" t="e">
        <f>'HORA CERTA'!#REF!</f>
        <v>#REF!</v>
      </c>
      <c r="P174" s="357" t="e">
        <f t="shared" si="314"/>
        <v>#REF!</v>
      </c>
      <c r="Q174" s="399" t="e">
        <f>'HORA CERTA'!#REF!</f>
        <v>#REF!</v>
      </c>
      <c r="R174" s="357" t="e">
        <f t="shared" si="315"/>
        <v>#REF!</v>
      </c>
      <c r="S174" s="250" t="e">
        <f t="shared" si="316"/>
        <v>#REF!</v>
      </c>
      <c r="T174" s="326" t="e">
        <f t="shared" si="317"/>
        <v>#REF!</v>
      </c>
    </row>
    <row r="175" spans="1:20" hidden="1" x14ac:dyDescent="0.25">
      <c r="A175" s="127" t="s">
        <v>113</v>
      </c>
      <c r="B175" s="275">
        <v>12</v>
      </c>
      <c r="C175" s="190" t="e">
        <f>'HORA CERTA'!#REF!</f>
        <v>#REF!</v>
      </c>
      <c r="D175" s="298" t="e">
        <f t="shared" si="307"/>
        <v>#REF!</v>
      </c>
      <c r="E175" s="399" t="e">
        <f>'HORA CERTA'!#REF!</f>
        <v>#REF!</v>
      </c>
      <c r="F175" s="357" t="e">
        <f t="shared" si="308"/>
        <v>#REF!</v>
      </c>
      <c r="G175" s="399" t="e">
        <f>'HORA CERTA'!#REF!</f>
        <v>#REF!</v>
      </c>
      <c r="H175" s="357" t="e">
        <f t="shared" si="309"/>
        <v>#REF!</v>
      </c>
      <c r="I175" s="399" t="e">
        <f>'HORA CERTA'!#REF!</f>
        <v>#REF!</v>
      </c>
      <c r="J175" s="357" t="e">
        <f t="shared" si="310"/>
        <v>#REF!</v>
      </c>
      <c r="K175" s="250" t="e">
        <f t="shared" si="311"/>
        <v>#REF!</v>
      </c>
      <c r="L175" s="326" t="e">
        <f t="shared" si="312"/>
        <v>#REF!</v>
      </c>
      <c r="M175" s="399" t="e">
        <f>'HORA CERTA'!#REF!</f>
        <v>#REF!</v>
      </c>
      <c r="N175" s="357" t="e">
        <f t="shared" si="313"/>
        <v>#REF!</v>
      </c>
      <c r="O175" s="399" t="e">
        <f>'HORA CERTA'!#REF!</f>
        <v>#REF!</v>
      </c>
      <c r="P175" s="357" t="e">
        <f t="shared" si="314"/>
        <v>#REF!</v>
      </c>
      <c r="Q175" s="399" t="e">
        <f>'HORA CERTA'!#REF!</f>
        <v>#REF!</v>
      </c>
      <c r="R175" s="357" t="e">
        <f t="shared" si="315"/>
        <v>#REF!</v>
      </c>
      <c r="S175" s="250" t="e">
        <f t="shared" si="316"/>
        <v>#REF!</v>
      </c>
      <c r="T175" s="326" t="e">
        <f t="shared" si="317"/>
        <v>#REF!</v>
      </c>
    </row>
    <row r="176" spans="1:20" hidden="1" x14ac:dyDescent="0.25">
      <c r="A176" s="127" t="s">
        <v>114</v>
      </c>
      <c r="B176" s="275">
        <v>12</v>
      </c>
      <c r="C176" s="190" t="e">
        <f>'HORA CERTA'!#REF!</f>
        <v>#REF!</v>
      </c>
      <c r="D176" s="298" t="e">
        <f t="shared" si="307"/>
        <v>#REF!</v>
      </c>
      <c r="E176" s="400" t="e">
        <f>'HORA CERTA'!#REF!</f>
        <v>#REF!</v>
      </c>
      <c r="F176" s="357" t="e">
        <f t="shared" si="308"/>
        <v>#REF!</v>
      </c>
      <c r="G176" s="400" t="e">
        <f>'HORA CERTA'!#REF!</f>
        <v>#REF!</v>
      </c>
      <c r="H176" s="357" t="e">
        <f t="shared" si="309"/>
        <v>#REF!</v>
      </c>
      <c r="I176" s="400" t="e">
        <f>'HORA CERTA'!#REF!</f>
        <v>#REF!</v>
      </c>
      <c r="J176" s="357" t="e">
        <f t="shared" si="310"/>
        <v>#REF!</v>
      </c>
      <c r="K176" s="132" t="e">
        <f t="shared" si="311"/>
        <v>#REF!</v>
      </c>
      <c r="L176" s="326" t="e">
        <f t="shared" si="312"/>
        <v>#REF!</v>
      </c>
      <c r="M176" s="400" t="e">
        <f>'HORA CERTA'!#REF!</f>
        <v>#REF!</v>
      </c>
      <c r="N176" s="357" t="e">
        <f t="shared" si="313"/>
        <v>#REF!</v>
      </c>
      <c r="O176" s="400" t="e">
        <f>'HORA CERTA'!#REF!</f>
        <v>#REF!</v>
      </c>
      <c r="P176" s="357" t="e">
        <f t="shared" si="314"/>
        <v>#REF!</v>
      </c>
      <c r="Q176" s="400" t="e">
        <f>'HORA CERTA'!#REF!</f>
        <v>#REF!</v>
      </c>
      <c r="R176" s="357" t="e">
        <f t="shared" si="315"/>
        <v>#REF!</v>
      </c>
      <c r="S176" s="132" t="e">
        <f t="shared" si="316"/>
        <v>#REF!</v>
      </c>
      <c r="T176" s="326" t="e">
        <f t="shared" si="317"/>
        <v>#REF!</v>
      </c>
    </row>
    <row r="177" spans="1:20" hidden="1" x14ac:dyDescent="0.25">
      <c r="A177" s="127" t="s">
        <v>115</v>
      </c>
      <c r="B177" s="275">
        <v>12</v>
      </c>
      <c r="C177" s="190" t="e">
        <f>'HORA CERTA'!#REF!</f>
        <v>#REF!</v>
      </c>
      <c r="D177" s="298" t="e">
        <f t="shared" si="307"/>
        <v>#REF!</v>
      </c>
      <c r="E177" s="400" t="e">
        <f>'HORA CERTA'!#REF!</f>
        <v>#REF!</v>
      </c>
      <c r="F177" s="357" t="e">
        <f t="shared" si="308"/>
        <v>#REF!</v>
      </c>
      <c r="G177" s="400" t="e">
        <f>'HORA CERTA'!#REF!</f>
        <v>#REF!</v>
      </c>
      <c r="H177" s="357" t="e">
        <f t="shared" si="309"/>
        <v>#REF!</v>
      </c>
      <c r="I177" s="400" t="e">
        <f>'HORA CERTA'!#REF!</f>
        <v>#REF!</v>
      </c>
      <c r="J177" s="357" t="e">
        <f t="shared" si="310"/>
        <v>#REF!</v>
      </c>
      <c r="K177" s="132" t="e">
        <f t="shared" si="311"/>
        <v>#REF!</v>
      </c>
      <c r="L177" s="326" t="e">
        <f t="shared" si="312"/>
        <v>#REF!</v>
      </c>
      <c r="M177" s="400" t="e">
        <f>'HORA CERTA'!#REF!</f>
        <v>#REF!</v>
      </c>
      <c r="N177" s="357" t="e">
        <f t="shared" si="313"/>
        <v>#REF!</v>
      </c>
      <c r="O177" s="400" t="e">
        <f>'HORA CERTA'!#REF!</f>
        <v>#REF!</v>
      </c>
      <c r="P177" s="357" t="e">
        <f t="shared" si="314"/>
        <v>#REF!</v>
      </c>
      <c r="Q177" s="400" t="e">
        <f>'HORA CERTA'!#REF!</f>
        <v>#REF!</v>
      </c>
      <c r="R177" s="357" t="e">
        <f t="shared" si="315"/>
        <v>#REF!</v>
      </c>
      <c r="S177" s="132" t="e">
        <f t="shared" si="316"/>
        <v>#REF!</v>
      </c>
      <c r="T177" s="326" t="e">
        <f t="shared" si="317"/>
        <v>#REF!</v>
      </c>
    </row>
    <row r="178" spans="1:20" hidden="1" x14ac:dyDescent="0.25">
      <c r="A178" s="127" t="s">
        <v>116</v>
      </c>
      <c r="B178" s="275">
        <v>12</v>
      </c>
      <c r="C178" s="190" t="e">
        <f>'HORA CERTA'!#REF!</f>
        <v>#REF!</v>
      </c>
      <c r="D178" s="298" t="e">
        <f t="shared" si="307"/>
        <v>#REF!</v>
      </c>
      <c r="E178" s="400" t="e">
        <f>'HORA CERTA'!#REF!</f>
        <v>#REF!</v>
      </c>
      <c r="F178" s="357" t="e">
        <f t="shared" si="308"/>
        <v>#REF!</v>
      </c>
      <c r="G178" s="400" t="e">
        <f>'HORA CERTA'!#REF!</f>
        <v>#REF!</v>
      </c>
      <c r="H178" s="357" t="e">
        <f t="shared" si="309"/>
        <v>#REF!</v>
      </c>
      <c r="I178" s="400" t="e">
        <f>'HORA CERTA'!#REF!</f>
        <v>#REF!</v>
      </c>
      <c r="J178" s="357" t="e">
        <f t="shared" si="310"/>
        <v>#REF!</v>
      </c>
      <c r="K178" s="132" t="e">
        <f t="shared" si="311"/>
        <v>#REF!</v>
      </c>
      <c r="L178" s="326" t="e">
        <f t="shared" si="312"/>
        <v>#REF!</v>
      </c>
      <c r="M178" s="400" t="e">
        <f>'HORA CERTA'!#REF!</f>
        <v>#REF!</v>
      </c>
      <c r="N178" s="357" t="e">
        <f t="shared" si="313"/>
        <v>#REF!</v>
      </c>
      <c r="O178" s="400" t="e">
        <f>'HORA CERTA'!#REF!</f>
        <v>#REF!</v>
      </c>
      <c r="P178" s="357" t="e">
        <f t="shared" si="314"/>
        <v>#REF!</v>
      </c>
      <c r="Q178" s="400" t="e">
        <f>'HORA CERTA'!#REF!</f>
        <v>#REF!</v>
      </c>
      <c r="R178" s="357" t="e">
        <f t="shared" si="315"/>
        <v>#REF!</v>
      </c>
      <c r="S178" s="132" t="e">
        <f t="shared" si="316"/>
        <v>#REF!</v>
      </c>
      <c r="T178" s="326" t="e">
        <f t="shared" si="317"/>
        <v>#REF!</v>
      </c>
    </row>
    <row r="179" spans="1:20" hidden="1" x14ac:dyDescent="0.25">
      <c r="A179" s="127" t="s">
        <v>117</v>
      </c>
      <c r="B179" s="275">
        <v>40</v>
      </c>
      <c r="C179" s="190" t="e">
        <f>'HORA CERTA'!#REF!</f>
        <v>#REF!</v>
      </c>
      <c r="D179" s="298" t="e">
        <f t="shared" si="307"/>
        <v>#REF!</v>
      </c>
      <c r="E179" s="400" t="e">
        <f>'HORA CERTA'!#REF!</f>
        <v>#REF!</v>
      </c>
      <c r="F179" s="357" t="e">
        <f t="shared" si="308"/>
        <v>#REF!</v>
      </c>
      <c r="G179" s="400" t="e">
        <f>'HORA CERTA'!#REF!</f>
        <v>#REF!</v>
      </c>
      <c r="H179" s="357" t="e">
        <f t="shared" si="309"/>
        <v>#REF!</v>
      </c>
      <c r="I179" s="400" t="e">
        <f>'HORA CERTA'!#REF!</f>
        <v>#REF!</v>
      </c>
      <c r="J179" s="357" t="e">
        <f t="shared" si="310"/>
        <v>#REF!</v>
      </c>
      <c r="K179" s="132" t="e">
        <f t="shared" si="311"/>
        <v>#REF!</v>
      </c>
      <c r="L179" s="326" t="e">
        <f t="shared" si="312"/>
        <v>#REF!</v>
      </c>
      <c r="M179" s="400" t="e">
        <f>'HORA CERTA'!#REF!</f>
        <v>#REF!</v>
      </c>
      <c r="N179" s="357" t="e">
        <f t="shared" si="313"/>
        <v>#REF!</v>
      </c>
      <c r="O179" s="400" t="e">
        <f>'HORA CERTA'!#REF!</f>
        <v>#REF!</v>
      </c>
      <c r="P179" s="357" t="e">
        <f t="shared" si="314"/>
        <v>#REF!</v>
      </c>
      <c r="Q179" s="400" t="e">
        <f>'HORA CERTA'!#REF!</f>
        <v>#REF!</v>
      </c>
      <c r="R179" s="357" t="e">
        <f t="shared" si="315"/>
        <v>#REF!</v>
      </c>
      <c r="S179" s="132" t="e">
        <f t="shared" si="316"/>
        <v>#REF!</v>
      </c>
      <c r="T179" s="326" t="e">
        <f t="shared" si="317"/>
        <v>#REF!</v>
      </c>
    </row>
    <row r="180" spans="1:20" ht="15.75" hidden="1" thickBot="1" x14ac:dyDescent="0.3">
      <c r="A180" s="133" t="s">
        <v>118</v>
      </c>
      <c r="B180" s="276">
        <v>36</v>
      </c>
      <c r="C180" s="85" t="e">
        <f>'HORA CERTA'!#REF!</f>
        <v>#REF!</v>
      </c>
      <c r="D180" s="299" t="e">
        <f t="shared" si="307"/>
        <v>#REF!</v>
      </c>
      <c r="E180" s="401" t="e">
        <f>'HORA CERTA'!#REF!</f>
        <v>#REF!</v>
      </c>
      <c r="F180" s="356" t="e">
        <f t="shared" si="308"/>
        <v>#REF!</v>
      </c>
      <c r="G180" s="401" t="e">
        <f>'HORA CERTA'!#REF!</f>
        <v>#REF!</v>
      </c>
      <c r="H180" s="356" t="e">
        <f t="shared" si="309"/>
        <v>#REF!</v>
      </c>
      <c r="I180" s="401" t="e">
        <f>'HORA CERTA'!#REF!</f>
        <v>#REF!</v>
      </c>
      <c r="J180" s="356" t="e">
        <f t="shared" si="310"/>
        <v>#REF!</v>
      </c>
      <c r="K180" s="135" t="e">
        <f t="shared" si="311"/>
        <v>#REF!</v>
      </c>
      <c r="L180" s="325" t="e">
        <f t="shared" si="312"/>
        <v>#REF!</v>
      </c>
      <c r="M180" s="401" t="e">
        <f>'HORA CERTA'!#REF!</f>
        <v>#REF!</v>
      </c>
      <c r="N180" s="356" t="e">
        <f t="shared" si="313"/>
        <v>#REF!</v>
      </c>
      <c r="O180" s="401" t="e">
        <f>'HORA CERTA'!#REF!</f>
        <v>#REF!</v>
      </c>
      <c r="P180" s="356" t="e">
        <f t="shared" si="314"/>
        <v>#REF!</v>
      </c>
      <c r="Q180" s="401" t="e">
        <f>'HORA CERTA'!#REF!</f>
        <v>#REF!</v>
      </c>
      <c r="R180" s="356" t="e">
        <f t="shared" si="315"/>
        <v>#REF!</v>
      </c>
      <c r="S180" s="135" t="e">
        <f t="shared" si="316"/>
        <v>#REF!</v>
      </c>
      <c r="T180" s="325" t="e">
        <f t="shared" si="317"/>
        <v>#REF!</v>
      </c>
    </row>
    <row r="181" spans="1:20" ht="15.75" hidden="1" thickBot="1" x14ac:dyDescent="0.3">
      <c r="A181" s="35" t="s">
        <v>7</v>
      </c>
      <c r="B181" s="280">
        <f>SUM(B169:B180)</f>
        <v>196</v>
      </c>
      <c r="C181" s="36" t="e">
        <f>SUM(C169:C180)</f>
        <v>#REF!</v>
      </c>
      <c r="D181" s="300" t="e">
        <f t="shared" ref="D181:T181" si="318">SUM(D169:D180)</f>
        <v>#REF!</v>
      </c>
      <c r="E181" s="402" t="e">
        <f t="shared" si="318"/>
        <v>#REF!</v>
      </c>
      <c r="F181" s="312" t="e">
        <f t="shared" si="318"/>
        <v>#REF!</v>
      </c>
      <c r="G181" s="402" t="e">
        <f t="shared" si="318"/>
        <v>#REF!</v>
      </c>
      <c r="H181" s="312" t="e">
        <f t="shared" si="318"/>
        <v>#REF!</v>
      </c>
      <c r="I181" s="402" t="e">
        <f t="shared" si="318"/>
        <v>#REF!</v>
      </c>
      <c r="J181" s="312" t="e">
        <f t="shared" si="318"/>
        <v>#REF!</v>
      </c>
      <c r="K181" s="136" t="e">
        <f t="shared" ref="K181:L181" si="319">SUM(K169:K180)</f>
        <v>#REF!</v>
      </c>
      <c r="L181" s="327" t="e">
        <f t="shared" si="319"/>
        <v>#REF!</v>
      </c>
      <c r="M181" s="402" t="e">
        <f t="shared" si="318"/>
        <v>#REF!</v>
      </c>
      <c r="N181" s="312" t="e">
        <f t="shared" si="318"/>
        <v>#REF!</v>
      </c>
      <c r="O181" s="402" t="e">
        <f t="shared" si="318"/>
        <v>#REF!</v>
      </c>
      <c r="P181" s="312" t="e">
        <f t="shared" si="318"/>
        <v>#REF!</v>
      </c>
      <c r="Q181" s="402" t="e">
        <f t="shared" si="318"/>
        <v>#REF!</v>
      </c>
      <c r="R181" s="312" t="e">
        <f t="shared" si="318"/>
        <v>#REF!</v>
      </c>
      <c r="S181" s="136" t="e">
        <f t="shared" si="318"/>
        <v>#REF!</v>
      </c>
      <c r="T181" s="327" t="e">
        <f t="shared" si="318"/>
        <v>#REF!</v>
      </c>
    </row>
    <row r="182" spans="1:20" hidden="1" x14ac:dyDescent="0.25"/>
    <row r="183" spans="1:20" ht="15.75" x14ac:dyDescent="0.25">
      <c r="A183" s="1000" t="s">
        <v>256</v>
      </c>
      <c r="B183" s="1001"/>
      <c r="C183" s="1001"/>
      <c r="D183" s="1001"/>
      <c r="E183" s="1001"/>
      <c r="F183" s="1001"/>
      <c r="G183" s="1001"/>
      <c r="H183" s="1001"/>
      <c r="I183" s="1001"/>
      <c r="J183" s="1001"/>
      <c r="K183" s="1001"/>
      <c r="L183" s="1001"/>
      <c r="M183" s="1001"/>
      <c r="N183" s="1001"/>
      <c r="O183" s="1001"/>
      <c r="P183" s="1001"/>
      <c r="Q183" s="1001"/>
      <c r="R183" s="1001"/>
      <c r="S183" s="1001"/>
      <c r="T183" s="1001"/>
    </row>
    <row r="184" spans="1:20" ht="36.75" thickBot="1" x14ac:dyDescent="0.3">
      <c r="A184" s="74" t="s">
        <v>14</v>
      </c>
      <c r="B184" s="260" t="s">
        <v>216</v>
      </c>
      <c r="C184" s="90" t="s">
        <v>165</v>
      </c>
      <c r="D184" s="288" t="s">
        <v>217</v>
      </c>
      <c r="E184" s="385" t="str">
        <f>'Eq Minima Unds Horas'!E5</f>
        <v>MAR</v>
      </c>
      <c r="F184" s="330" t="str">
        <f>'Eq Minima Unds Horas'!F5</f>
        <v>Saldo Mar</v>
      </c>
      <c r="G184" s="385" t="str">
        <f>'Eq Minima Unds Horas'!G5</f>
        <v>ABR</v>
      </c>
      <c r="H184" s="330" t="str">
        <f>'Eq Minima Unds Horas'!H5</f>
        <v>Saldo Abr</v>
      </c>
      <c r="I184" s="385" t="str">
        <f>'Eq Minima Unds Horas'!I5</f>
        <v>MAI</v>
      </c>
      <c r="J184" s="330" t="str">
        <f>'Eq Minima Unds Horas'!J5</f>
        <v>Saldo Mai</v>
      </c>
      <c r="K184" s="237" t="str">
        <f>'Eq Minima Unds Horas'!K5</f>
        <v>3º Trimestre</v>
      </c>
      <c r="L184" s="328" t="str">
        <f>'Eq Minima Unds Horas'!L5</f>
        <v>Saldo Trim</v>
      </c>
      <c r="M184" s="385" t="str">
        <f>'Eq Minima Unds Horas'!M5</f>
        <v>JUN</v>
      </c>
      <c r="N184" s="330" t="str">
        <f>'Eq Minima Unds Horas'!N5</f>
        <v>Saldo Jun</v>
      </c>
      <c r="O184" s="404" t="str">
        <f>'Eq Minima Unds Horas'!O5</f>
        <v>JUL</v>
      </c>
      <c r="P184" s="330" t="str">
        <f>'Eq Minima Unds Horas'!P5</f>
        <v>Saldo Jul</v>
      </c>
      <c r="Q184" s="404" t="str">
        <f>'Eq Minima Unds Horas'!Q5</f>
        <v>AGO</v>
      </c>
      <c r="R184" s="330" t="str">
        <f>'Eq Minima Unds Horas'!R5</f>
        <v>Saldo Ago</v>
      </c>
      <c r="S184" s="237" t="str">
        <f>'Eq Minima Unds Horas'!S5</f>
        <v>4º Trimestre</v>
      </c>
      <c r="T184" s="328" t="str">
        <f>'Eq Minima Unds Horas'!T5</f>
        <v>Saldo Trim</v>
      </c>
    </row>
    <row r="185" spans="1:20" ht="15.75" thickTop="1" x14ac:dyDescent="0.25">
      <c r="A185" s="8" t="s">
        <v>175</v>
      </c>
      <c r="B185" s="261">
        <v>12</v>
      </c>
      <c r="C185" s="9">
        <f>' UPA'!B9</f>
        <v>40</v>
      </c>
      <c r="D185" s="282">
        <f t="shared" ref="D185:D189" si="320">C185*B185</f>
        <v>480</v>
      </c>
      <c r="E185" s="397">
        <f>' UPA'!C9</f>
        <v>0</v>
      </c>
      <c r="F185" s="302">
        <f t="shared" ref="F185:F189" si="321">(E185*$B185)-$D185</f>
        <v>-480</v>
      </c>
      <c r="G185" s="397" t="e">
        <f>' UPA'!#REF!</f>
        <v>#REF!</v>
      </c>
      <c r="H185" s="302" t="e">
        <f t="shared" ref="H185:H189" si="322">(G185*$B185)-$D185</f>
        <v>#REF!</v>
      </c>
      <c r="I185" s="397" t="e">
        <f>' UPA'!#REF!</f>
        <v>#REF!</v>
      </c>
      <c r="J185" s="302" t="e">
        <f t="shared" ref="J185:J189" si="323">(I185*$B185)-$D185</f>
        <v>#REF!</v>
      </c>
      <c r="K185" s="227" t="e">
        <f t="shared" ref="K185:K189" si="324">SUM(E185,G185,I185)</f>
        <v>#REF!</v>
      </c>
      <c r="L185" s="315" t="e">
        <f t="shared" ref="L185:L189" si="325">(K185*$B185)-$D185*3</f>
        <v>#REF!</v>
      </c>
      <c r="M185" s="397" t="e">
        <f>' UPA'!#REF!</f>
        <v>#REF!</v>
      </c>
      <c r="N185" s="302" t="e">
        <f t="shared" ref="N185:N189" si="326">(M185*$B185)-$D185</f>
        <v>#REF!</v>
      </c>
      <c r="O185" s="397" t="e">
        <f>' UPA'!#REF!</f>
        <v>#REF!</v>
      </c>
      <c r="P185" s="302" t="e">
        <f t="shared" ref="P185:P189" si="327">(O185*$B185)-$D185</f>
        <v>#REF!</v>
      </c>
      <c r="Q185" s="397" t="e">
        <f>' UPA'!#REF!</f>
        <v>#REF!</v>
      </c>
      <c r="R185" s="302" t="e">
        <f t="shared" ref="R185:R189" si="328">(Q185*$B185)-$D185</f>
        <v>#REF!</v>
      </c>
      <c r="S185" s="227" t="e">
        <f t="shared" ref="S185:S189" si="329">SUM(M185,O185,Q185)</f>
        <v>#REF!</v>
      </c>
      <c r="T185" s="315" t="e">
        <f t="shared" ref="T185:T189" si="330">(S185*$B185)-$D185*3</f>
        <v>#REF!</v>
      </c>
    </row>
    <row r="186" spans="1:20" x14ac:dyDescent="0.25">
      <c r="A186" s="8" t="s">
        <v>174</v>
      </c>
      <c r="B186" s="261">
        <v>30</v>
      </c>
      <c r="C186" s="73">
        <f>' UPA'!B10</f>
        <v>1</v>
      </c>
      <c r="D186" s="283">
        <f t="shared" si="320"/>
        <v>30</v>
      </c>
      <c r="E186" s="386">
        <f>' UPA'!C10</f>
        <v>0</v>
      </c>
      <c r="F186" s="303">
        <f t="shared" si="321"/>
        <v>-30</v>
      </c>
      <c r="G186" s="386" t="e">
        <f>' UPA'!#REF!</f>
        <v>#REF!</v>
      </c>
      <c r="H186" s="303" t="e">
        <f t="shared" si="322"/>
        <v>#REF!</v>
      </c>
      <c r="I186" s="386" t="e">
        <f>' UPA'!#REF!</f>
        <v>#REF!</v>
      </c>
      <c r="J186" s="303" t="e">
        <f t="shared" si="323"/>
        <v>#REF!</v>
      </c>
      <c r="K186" s="239" t="e">
        <f t="shared" si="324"/>
        <v>#REF!</v>
      </c>
      <c r="L186" s="316" t="e">
        <f t="shared" si="325"/>
        <v>#REF!</v>
      </c>
      <c r="M186" s="386" t="e">
        <f>' UPA'!#REF!</f>
        <v>#REF!</v>
      </c>
      <c r="N186" s="303" t="e">
        <f t="shared" si="326"/>
        <v>#REF!</v>
      </c>
      <c r="O186" s="386" t="e">
        <f>' UPA'!#REF!</f>
        <v>#REF!</v>
      </c>
      <c r="P186" s="303" t="e">
        <f t="shared" si="327"/>
        <v>#REF!</v>
      </c>
      <c r="Q186" s="386" t="e">
        <f>' UPA'!#REF!</f>
        <v>#REF!</v>
      </c>
      <c r="R186" s="303" t="e">
        <f t="shared" si="328"/>
        <v>#REF!</v>
      </c>
      <c r="S186" s="239" t="e">
        <f t="shared" si="329"/>
        <v>#REF!</v>
      </c>
      <c r="T186" s="316" t="e">
        <f t="shared" si="330"/>
        <v>#REF!</v>
      </c>
    </row>
    <row r="187" spans="1:20" x14ac:dyDescent="0.25">
      <c r="A187" s="138" t="s">
        <v>176</v>
      </c>
      <c r="B187" s="277">
        <v>12</v>
      </c>
      <c r="C187" s="64">
        <f>' UPA'!B11</f>
        <v>14</v>
      </c>
      <c r="D187" s="284">
        <f t="shared" si="320"/>
        <v>168</v>
      </c>
      <c r="E187" s="386">
        <f>' UPA'!C11</f>
        <v>0</v>
      </c>
      <c r="F187" s="303">
        <f t="shared" si="321"/>
        <v>-168</v>
      </c>
      <c r="G187" s="386" t="e">
        <f>' UPA'!#REF!</f>
        <v>#REF!</v>
      </c>
      <c r="H187" s="303" t="e">
        <f t="shared" si="322"/>
        <v>#REF!</v>
      </c>
      <c r="I187" s="386" t="e">
        <f>' UPA'!#REF!</f>
        <v>#REF!</v>
      </c>
      <c r="J187" s="303" t="e">
        <f t="shared" si="323"/>
        <v>#REF!</v>
      </c>
      <c r="K187" s="239" t="e">
        <f t="shared" si="324"/>
        <v>#REF!</v>
      </c>
      <c r="L187" s="316" t="e">
        <f t="shared" si="325"/>
        <v>#REF!</v>
      </c>
      <c r="M187" s="386" t="e">
        <f>' UPA'!#REF!</f>
        <v>#REF!</v>
      </c>
      <c r="N187" s="303" t="e">
        <f t="shared" si="326"/>
        <v>#REF!</v>
      </c>
      <c r="O187" s="386" t="e">
        <f>' UPA'!#REF!</f>
        <v>#REF!</v>
      </c>
      <c r="P187" s="303" t="e">
        <f t="shared" si="327"/>
        <v>#REF!</v>
      </c>
      <c r="Q187" s="386" t="e">
        <f>' UPA'!#REF!</f>
        <v>#REF!</v>
      </c>
      <c r="R187" s="303" t="e">
        <f t="shared" si="328"/>
        <v>#REF!</v>
      </c>
      <c r="S187" s="239" t="e">
        <f t="shared" si="329"/>
        <v>#REF!</v>
      </c>
      <c r="T187" s="316" t="e">
        <f t="shared" si="330"/>
        <v>#REF!</v>
      </c>
    </row>
    <row r="188" spans="1:20" x14ac:dyDescent="0.25">
      <c r="A188" s="77" t="s">
        <v>177</v>
      </c>
      <c r="B188" s="262">
        <v>12</v>
      </c>
      <c r="C188" s="73">
        <f>' UPA'!B12</f>
        <v>28</v>
      </c>
      <c r="D188" s="283">
        <f t="shared" si="320"/>
        <v>336</v>
      </c>
      <c r="E188" s="386">
        <f>' UPA'!C12</f>
        <v>0</v>
      </c>
      <c r="F188" s="303">
        <f t="shared" si="321"/>
        <v>-336</v>
      </c>
      <c r="G188" s="386" t="e">
        <f>' UPA'!#REF!</f>
        <v>#REF!</v>
      </c>
      <c r="H188" s="303" t="e">
        <f t="shared" si="322"/>
        <v>#REF!</v>
      </c>
      <c r="I188" s="386" t="e">
        <f>' UPA'!#REF!</f>
        <v>#REF!</v>
      </c>
      <c r="J188" s="303" t="e">
        <f t="shared" si="323"/>
        <v>#REF!</v>
      </c>
      <c r="K188" s="239" t="e">
        <f t="shared" si="324"/>
        <v>#REF!</v>
      </c>
      <c r="L188" s="316" t="e">
        <f t="shared" si="325"/>
        <v>#REF!</v>
      </c>
      <c r="M188" s="386" t="e">
        <f>' UPA'!#REF!</f>
        <v>#REF!</v>
      </c>
      <c r="N188" s="303" t="e">
        <f t="shared" si="326"/>
        <v>#REF!</v>
      </c>
      <c r="O188" s="386" t="e">
        <f>' UPA'!#REF!</f>
        <v>#REF!</v>
      </c>
      <c r="P188" s="303" t="e">
        <f t="shared" si="327"/>
        <v>#REF!</v>
      </c>
      <c r="Q188" s="386" t="e">
        <f>' UPA'!#REF!</f>
        <v>#REF!</v>
      </c>
      <c r="R188" s="303" t="e">
        <f t="shared" si="328"/>
        <v>#REF!</v>
      </c>
      <c r="S188" s="239" t="e">
        <f t="shared" si="329"/>
        <v>#REF!</v>
      </c>
      <c r="T188" s="316" t="e">
        <f t="shared" si="330"/>
        <v>#REF!</v>
      </c>
    </row>
    <row r="189" spans="1:20" ht="15.75" thickBot="1" x14ac:dyDescent="0.3">
      <c r="A189" s="96" t="s">
        <v>178</v>
      </c>
      <c r="B189" s="263">
        <v>30</v>
      </c>
      <c r="C189" s="80">
        <f>' UPA'!B13</f>
        <v>1</v>
      </c>
      <c r="D189" s="285">
        <f t="shared" si="320"/>
        <v>30</v>
      </c>
      <c r="E189" s="403">
        <f>' UPA'!C13</f>
        <v>0</v>
      </c>
      <c r="F189" s="304">
        <f t="shared" si="321"/>
        <v>-30</v>
      </c>
      <c r="G189" s="403" t="e">
        <f>' UPA'!#REF!</f>
        <v>#REF!</v>
      </c>
      <c r="H189" s="304" t="e">
        <f t="shared" si="322"/>
        <v>#REF!</v>
      </c>
      <c r="I189" s="403" t="e">
        <f>' UPA'!#REF!</f>
        <v>#REF!</v>
      </c>
      <c r="J189" s="304" t="e">
        <f t="shared" si="323"/>
        <v>#REF!</v>
      </c>
      <c r="K189" s="240" t="e">
        <f t="shared" si="324"/>
        <v>#REF!</v>
      </c>
      <c r="L189" s="317" t="e">
        <f t="shared" si="325"/>
        <v>#REF!</v>
      </c>
      <c r="M189" s="403" t="e">
        <f>' UPA'!#REF!</f>
        <v>#REF!</v>
      </c>
      <c r="N189" s="304" t="e">
        <f t="shared" si="326"/>
        <v>#REF!</v>
      </c>
      <c r="O189" s="403" t="e">
        <f>' UPA'!#REF!</f>
        <v>#REF!</v>
      </c>
      <c r="P189" s="304" t="e">
        <f t="shared" si="327"/>
        <v>#REF!</v>
      </c>
      <c r="Q189" s="403" t="e">
        <f>' UPA'!#REF!</f>
        <v>#REF!</v>
      </c>
      <c r="R189" s="304" t="e">
        <f t="shared" si="328"/>
        <v>#REF!</v>
      </c>
      <c r="S189" s="240" t="e">
        <f t="shared" si="329"/>
        <v>#REF!</v>
      </c>
      <c r="T189" s="317" t="e">
        <f t="shared" si="330"/>
        <v>#REF!</v>
      </c>
    </row>
    <row r="190" spans="1:20" ht="15.75" thickBot="1" x14ac:dyDescent="0.3">
      <c r="A190" s="5" t="s">
        <v>7</v>
      </c>
      <c r="B190" s="279">
        <f>SUM(B185:B189)</f>
        <v>96</v>
      </c>
      <c r="C190" s="6">
        <f>SUM(C185:C189)</f>
        <v>84</v>
      </c>
      <c r="D190" s="286">
        <f t="shared" ref="D190:T190" si="331">SUM(D185:D189)</f>
        <v>1044</v>
      </c>
      <c r="E190" s="393">
        <f t="shared" si="331"/>
        <v>0</v>
      </c>
      <c r="F190" s="305">
        <f t="shared" si="331"/>
        <v>-1044</v>
      </c>
      <c r="G190" s="393" t="e">
        <f t="shared" si="331"/>
        <v>#REF!</v>
      </c>
      <c r="H190" s="305" t="e">
        <f t="shared" si="331"/>
        <v>#REF!</v>
      </c>
      <c r="I190" s="393" t="e">
        <f t="shared" si="331"/>
        <v>#REF!</v>
      </c>
      <c r="J190" s="305" t="e">
        <f t="shared" si="331"/>
        <v>#REF!</v>
      </c>
      <c r="K190" s="71" t="e">
        <f t="shared" ref="K190:L190" si="332">SUM(K185:K189)</f>
        <v>#REF!</v>
      </c>
      <c r="L190" s="318" t="e">
        <f t="shared" si="332"/>
        <v>#REF!</v>
      </c>
      <c r="M190" s="393" t="e">
        <f t="shared" si="331"/>
        <v>#REF!</v>
      </c>
      <c r="N190" s="305" t="e">
        <f t="shared" si="331"/>
        <v>#REF!</v>
      </c>
      <c r="O190" s="393" t="e">
        <f t="shared" si="331"/>
        <v>#REF!</v>
      </c>
      <c r="P190" s="305" t="e">
        <f t="shared" si="331"/>
        <v>#REF!</v>
      </c>
      <c r="Q190" s="393" t="e">
        <f t="shared" si="331"/>
        <v>#REF!</v>
      </c>
      <c r="R190" s="305" t="e">
        <f t="shared" si="331"/>
        <v>#REF!</v>
      </c>
      <c r="S190" s="71" t="e">
        <f t="shared" si="331"/>
        <v>#REF!</v>
      </c>
      <c r="T190" s="318" t="e">
        <f t="shared" si="331"/>
        <v>#REF!</v>
      </c>
    </row>
    <row r="191" spans="1:20" hidden="1" x14ac:dyDescent="0.25"/>
    <row r="192" spans="1:20" ht="15.75" hidden="1" x14ac:dyDescent="0.25">
      <c r="A192" s="1000" t="s">
        <v>245</v>
      </c>
      <c r="B192" s="1001"/>
      <c r="C192" s="1001"/>
      <c r="D192" s="1001"/>
      <c r="E192" s="1001"/>
      <c r="F192" s="1001"/>
      <c r="G192" s="1001"/>
      <c r="H192" s="1001"/>
      <c r="I192" s="1001"/>
      <c r="J192" s="1001"/>
      <c r="K192" s="1001"/>
      <c r="L192" s="1001"/>
      <c r="M192" s="1001"/>
      <c r="N192" s="1001"/>
      <c r="O192" s="1001"/>
      <c r="P192" s="1001"/>
      <c r="Q192" s="1001"/>
      <c r="R192" s="1001"/>
      <c r="S192" s="1001"/>
      <c r="T192" s="1001"/>
    </row>
    <row r="193" spans="1:20" ht="36.75" hidden="1" thickBot="1" x14ac:dyDescent="0.3">
      <c r="A193" s="74" t="s">
        <v>14</v>
      </c>
      <c r="B193" s="260" t="s">
        <v>216</v>
      </c>
      <c r="C193" s="90" t="s">
        <v>165</v>
      </c>
      <c r="D193" s="288" t="s">
        <v>217</v>
      </c>
      <c r="E193" s="385" t="s">
        <v>2</v>
      </c>
      <c r="F193" s="330" t="s">
        <v>219</v>
      </c>
      <c r="G193" s="385" t="s">
        <v>3</v>
      </c>
      <c r="H193" s="330" t="s">
        <v>220</v>
      </c>
      <c r="I193" s="385" t="s">
        <v>4</v>
      </c>
      <c r="J193" s="330" t="s">
        <v>221</v>
      </c>
      <c r="K193" s="237" t="s">
        <v>193</v>
      </c>
      <c r="L193" s="328" t="s">
        <v>218</v>
      </c>
      <c r="M193" s="385" t="s">
        <v>5</v>
      </c>
      <c r="N193" s="330" t="s">
        <v>222</v>
      </c>
      <c r="O193" s="404" t="s">
        <v>190</v>
      </c>
      <c r="P193" s="330" t="s">
        <v>223</v>
      </c>
      <c r="Q193" s="404" t="s">
        <v>191</v>
      </c>
      <c r="R193" s="330" t="s">
        <v>224</v>
      </c>
      <c r="S193" s="237" t="s">
        <v>193</v>
      </c>
      <c r="T193" s="328" t="s">
        <v>218</v>
      </c>
    </row>
    <row r="194" spans="1:20" ht="15.75" hidden="1" thickTop="1" x14ac:dyDescent="0.25">
      <c r="A194" s="8" t="s">
        <v>182</v>
      </c>
      <c r="B194" s="261">
        <v>12</v>
      </c>
      <c r="C194" s="9">
        <f>'AMA JD BRASIL'!B15</f>
        <v>20</v>
      </c>
      <c r="D194" s="282">
        <f t="shared" ref="D194:D195" si="333">C194*B194</f>
        <v>240</v>
      </c>
      <c r="E194" s="397">
        <f>'AMA JD BRASIL'!C15</f>
        <v>17</v>
      </c>
      <c r="F194" s="302">
        <f t="shared" ref="F194:F195" si="334">(E194*$B194)-$D194</f>
        <v>-36</v>
      </c>
      <c r="G194" s="397">
        <f>'AMA JD BRASIL'!E15</f>
        <v>0</v>
      </c>
      <c r="H194" s="302">
        <f t="shared" ref="H194:H195" si="335">(G194*$B194)-$D194</f>
        <v>-240</v>
      </c>
      <c r="I194" s="397">
        <f>'AMA JD BRASIL'!G15</f>
        <v>0</v>
      </c>
      <c r="J194" s="302">
        <f t="shared" ref="J194:J195" si="336">(I194*$B194)-$D194</f>
        <v>-240</v>
      </c>
      <c r="K194" s="227">
        <f>SUM(E194,G194,I194)</f>
        <v>17</v>
      </c>
      <c r="L194" s="315">
        <f t="shared" ref="L194:L195" si="337">(K194*$B194)-$D194*3</f>
        <v>-516</v>
      </c>
      <c r="M194" s="397">
        <f>'AMA JD BRASIL'!K15</f>
        <v>0</v>
      </c>
      <c r="N194" s="302">
        <f t="shared" ref="N194:N195" si="338">(M194*$B194)-$D194</f>
        <v>-240</v>
      </c>
      <c r="O194" s="397">
        <f>'AMA JD BRASIL'!M15</f>
        <v>0</v>
      </c>
      <c r="P194" s="302">
        <f t="shared" ref="P194:P195" si="339">(O194*$B194)-$D194</f>
        <v>-240</v>
      </c>
      <c r="Q194" s="397">
        <f>'AMA JD BRASIL'!O15</f>
        <v>0</v>
      </c>
      <c r="R194" s="302">
        <f t="shared" ref="R194:R195" si="340">(Q194*$B194)-$D194</f>
        <v>-240</v>
      </c>
      <c r="S194" s="227">
        <f>SUM(M194,O194,Q194)</f>
        <v>0</v>
      </c>
      <c r="T194" s="315">
        <f t="shared" ref="T194:T195" si="341">(S194*$B194)-$D194*3</f>
        <v>-720</v>
      </c>
    </row>
    <row r="195" spans="1:20" ht="15.75" hidden="1" thickBot="1" x14ac:dyDescent="0.3">
      <c r="A195" s="96" t="s">
        <v>177</v>
      </c>
      <c r="B195" s="263">
        <v>12</v>
      </c>
      <c r="C195" s="80">
        <f>'AMA JD BRASIL'!B16</f>
        <v>12</v>
      </c>
      <c r="D195" s="285">
        <f t="shared" si="333"/>
        <v>144</v>
      </c>
      <c r="E195" s="403">
        <f>'AMA JD BRASIL'!C16</f>
        <v>4</v>
      </c>
      <c r="F195" s="304">
        <f t="shared" si="334"/>
        <v>-96</v>
      </c>
      <c r="G195" s="403">
        <f>'AMA JD BRASIL'!E16</f>
        <v>0</v>
      </c>
      <c r="H195" s="304">
        <f t="shared" si="335"/>
        <v>-144</v>
      </c>
      <c r="I195" s="403">
        <f>'AMA JD BRASIL'!G16</f>
        <v>0</v>
      </c>
      <c r="J195" s="304">
        <f t="shared" si="336"/>
        <v>-144</v>
      </c>
      <c r="K195" s="240">
        <f>SUM(E195,G195,I195)</f>
        <v>4</v>
      </c>
      <c r="L195" s="317">
        <f t="shared" si="337"/>
        <v>-384</v>
      </c>
      <c r="M195" s="403">
        <f>'AMA JD BRASIL'!K16</f>
        <v>0</v>
      </c>
      <c r="N195" s="304">
        <f t="shared" si="338"/>
        <v>-144</v>
      </c>
      <c r="O195" s="403">
        <f>'AMA JD BRASIL'!M16</f>
        <v>0</v>
      </c>
      <c r="P195" s="304">
        <f t="shared" si="339"/>
        <v>-144</v>
      </c>
      <c r="Q195" s="403">
        <f>'AMA JD BRASIL'!O16</f>
        <v>0</v>
      </c>
      <c r="R195" s="304">
        <f t="shared" si="340"/>
        <v>-144</v>
      </c>
      <c r="S195" s="240">
        <f>SUM(M195,O195,Q195)</f>
        <v>0</v>
      </c>
      <c r="T195" s="317">
        <f t="shared" si="341"/>
        <v>-432</v>
      </c>
    </row>
    <row r="196" spans="1:20" ht="15.75" hidden="1" thickBot="1" x14ac:dyDescent="0.3">
      <c r="A196" s="5" t="s">
        <v>7</v>
      </c>
      <c r="B196" s="279">
        <f>SUM(B194:B195)</f>
        <v>24</v>
      </c>
      <c r="C196" s="6">
        <f t="shared" ref="C196:T196" si="342">SUM(C194:C195)</f>
        <v>32</v>
      </c>
      <c r="D196" s="286">
        <f t="shared" si="342"/>
        <v>384</v>
      </c>
      <c r="E196" s="393">
        <f t="shared" si="342"/>
        <v>21</v>
      </c>
      <c r="F196" s="305">
        <f t="shared" si="342"/>
        <v>-132</v>
      </c>
      <c r="G196" s="393">
        <f t="shared" si="342"/>
        <v>0</v>
      </c>
      <c r="H196" s="305">
        <f t="shared" si="342"/>
        <v>-384</v>
      </c>
      <c r="I196" s="393">
        <f t="shared" si="342"/>
        <v>0</v>
      </c>
      <c r="J196" s="305">
        <f t="shared" si="342"/>
        <v>-384</v>
      </c>
      <c r="K196" s="71">
        <f t="shared" ref="K196:L196" si="343">SUM(K194:K195)</f>
        <v>21</v>
      </c>
      <c r="L196" s="318">
        <f t="shared" si="343"/>
        <v>-900</v>
      </c>
      <c r="M196" s="393">
        <f t="shared" si="342"/>
        <v>0</v>
      </c>
      <c r="N196" s="305">
        <f t="shared" si="342"/>
        <v>-384</v>
      </c>
      <c r="O196" s="393">
        <f t="shared" si="342"/>
        <v>0</v>
      </c>
      <c r="P196" s="305">
        <f t="shared" si="342"/>
        <v>-384</v>
      </c>
      <c r="Q196" s="393">
        <f t="shared" si="342"/>
        <v>0</v>
      </c>
      <c r="R196" s="305">
        <f t="shared" si="342"/>
        <v>-384</v>
      </c>
      <c r="S196" s="71">
        <f t="shared" si="342"/>
        <v>0</v>
      </c>
      <c r="T196" s="318">
        <f t="shared" si="342"/>
        <v>-1152</v>
      </c>
    </row>
    <row r="197" spans="1:20" hidden="1" x14ac:dyDescent="0.25"/>
    <row r="198" spans="1:20" ht="15.75" hidden="1" x14ac:dyDescent="0.25">
      <c r="A198" s="1000" t="s">
        <v>246</v>
      </c>
      <c r="B198" s="1001"/>
      <c r="C198" s="1001"/>
      <c r="D198" s="1001"/>
      <c r="E198" s="1001"/>
      <c r="F198" s="1001"/>
      <c r="G198" s="1001"/>
      <c r="H198" s="1001"/>
      <c r="I198" s="1001"/>
      <c r="J198" s="1001"/>
      <c r="K198" s="1001"/>
      <c r="L198" s="1001"/>
      <c r="M198" s="1001"/>
      <c r="N198" s="1001"/>
      <c r="O198" s="1001"/>
      <c r="P198" s="1001"/>
      <c r="Q198" s="1001"/>
      <c r="R198" s="1001"/>
      <c r="S198" s="1001"/>
      <c r="T198" s="1001"/>
    </row>
    <row r="199" spans="1:20" ht="36.75" hidden="1" thickBot="1" x14ac:dyDescent="0.3">
      <c r="A199" s="74" t="s">
        <v>14</v>
      </c>
      <c r="B199" s="260" t="s">
        <v>216</v>
      </c>
      <c r="C199" s="90" t="s">
        <v>165</v>
      </c>
      <c r="D199" s="288" t="s">
        <v>217</v>
      </c>
      <c r="E199" s="385" t="s">
        <v>2</v>
      </c>
      <c r="F199" s="330" t="s">
        <v>219</v>
      </c>
      <c r="G199" s="385" t="s">
        <v>3</v>
      </c>
      <c r="H199" s="330" t="s">
        <v>220</v>
      </c>
      <c r="I199" s="385" t="s">
        <v>4</v>
      </c>
      <c r="J199" s="330" t="s">
        <v>221</v>
      </c>
      <c r="K199" s="237" t="s">
        <v>193</v>
      </c>
      <c r="L199" s="328" t="s">
        <v>218</v>
      </c>
      <c r="M199" s="385" t="s">
        <v>5</v>
      </c>
      <c r="N199" s="330" t="s">
        <v>222</v>
      </c>
      <c r="O199" s="404" t="s">
        <v>190</v>
      </c>
      <c r="P199" s="330" t="s">
        <v>223</v>
      </c>
      <c r="Q199" s="404" t="s">
        <v>191</v>
      </c>
      <c r="R199" s="330" t="s">
        <v>224</v>
      </c>
      <c r="S199" s="237" t="s">
        <v>193</v>
      </c>
      <c r="T199" s="328" t="s">
        <v>218</v>
      </c>
    </row>
    <row r="200" spans="1:20" ht="15.75" hidden="1" thickTop="1" x14ac:dyDescent="0.25">
      <c r="A200" s="8" t="s">
        <v>182</v>
      </c>
      <c r="B200" s="261">
        <v>12</v>
      </c>
      <c r="C200" s="9">
        <f>'AMA VL QUILHERME'!B7</f>
        <v>18</v>
      </c>
      <c r="D200" s="282">
        <f t="shared" ref="D200:D201" si="344">C200*B200</f>
        <v>216</v>
      </c>
      <c r="E200" s="397">
        <f>'AMA VL QUILHERME'!C7</f>
        <v>13</v>
      </c>
      <c r="F200" s="302">
        <f t="shared" ref="F200:F201" si="345">(E200*$B200)-$D200</f>
        <v>-60</v>
      </c>
      <c r="G200" s="397">
        <f>'AMA VL QUILHERME'!E7</f>
        <v>0</v>
      </c>
      <c r="H200" s="302">
        <f t="shared" ref="H200:H201" si="346">(G200*$B200)-$D200</f>
        <v>-216</v>
      </c>
      <c r="I200" s="397">
        <f>'AMA VL QUILHERME'!G7</f>
        <v>0</v>
      </c>
      <c r="J200" s="302">
        <f t="shared" ref="J200:J201" si="347">(I200*$B200)-$D200</f>
        <v>-216</v>
      </c>
      <c r="K200" s="227">
        <f>SUM(E200,G200,I200)</f>
        <v>13</v>
      </c>
      <c r="L200" s="315">
        <f t="shared" ref="L200:L201" si="348">(K200*$B200)-$D200*3</f>
        <v>-492</v>
      </c>
      <c r="M200" s="397">
        <f>'AMA VL QUILHERME'!K7</f>
        <v>0</v>
      </c>
      <c r="N200" s="302">
        <f t="shared" ref="N200:N201" si="349">(M200*$B200)-$D200</f>
        <v>-216</v>
      </c>
      <c r="O200" s="397">
        <f>'AMA VL QUILHERME'!M7</f>
        <v>0</v>
      </c>
      <c r="P200" s="302">
        <f t="shared" ref="P200:P201" si="350">(O200*$B200)-$D200</f>
        <v>-216</v>
      </c>
      <c r="Q200" s="397">
        <f>'AMA VL QUILHERME'!O7</f>
        <v>0</v>
      </c>
      <c r="R200" s="302">
        <f t="shared" ref="R200:R201" si="351">(Q200*$B200)-$D200</f>
        <v>-216</v>
      </c>
      <c r="S200" s="227">
        <f>SUM(M200,O200,Q200)</f>
        <v>0</v>
      </c>
      <c r="T200" s="315">
        <f t="shared" ref="T200:T201" si="352">(S200*$B200)-$D200*3</f>
        <v>-648</v>
      </c>
    </row>
    <row r="201" spans="1:20" ht="15.75" hidden="1" thickBot="1" x14ac:dyDescent="0.3">
      <c r="A201" s="96" t="s">
        <v>177</v>
      </c>
      <c r="B201" s="263">
        <v>12</v>
      </c>
      <c r="C201" s="80">
        <f>'AMA VL QUILHERME'!B8</f>
        <v>12</v>
      </c>
      <c r="D201" s="285">
        <f t="shared" si="344"/>
        <v>144</v>
      </c>
      <c r="E201" s="403">
        <f>'AMA VL QUILHERME'!C8</f>
        <v>6</v>
      </c>
      <c r="F201" s="304">
        <f t="shared" si="345"/>
        <v>-72</v>
      </c>
      <c r="G201" s="403">
        <f>'AMA VL QUILHERME'!E8</f>
        <v>0</v>
      </c>
      <c r="H201" s="304">
        <f t="shared" si="346"/>
        <v>-144</v>
      </c>
      <c r="I201" s="403">
        <f>'AMA VL QUILHERME'!G8</f>
        <v>0</v>
      </c>
      <c r="J201" s="304">
        <f t="shared" si="347"/>
        <v>-144</v>
      </c>
      <c r="K201" s="240">
        <f>SUM(E201,G201,I201)</f>
        <v>6</v>
      </c>
      <c r="L201" s="317">
        <f t="shared" si="348"/>
        <v>-360</v>
      </c>
      <c r="M201" s="403">
        <f>'AMA VL QUILHERME'!K8</f>
        <v>0</v>
      </c>
      <c r="N201" s="304">
        <f t="shared" si="349"/>
        <v>-144</v>
      </c>
      <c r="O201" s="403">
        <f>'AMA VL QUILHERME'!M8</f>
        <v>0</v>
      </c>
      <c r="P201" s="304">
        <f t="shared" si="350"/>
        <v>-144</v>
      </c>
      <c r="Q201" s="403">
        <f>'AMA VL QUILHERME'!O8</f>
        <v>0</v>
      </c>
      <c r="R201" s="304">
        <f t="shared" si="351"/>
        <v>-144</v>
      </c>
      <c r="S201" s="240">
        <f>SUM(M201,O201,Q201)</f>
        <v>0</v>
      </c>
      <c r="T201" s="317">
        <f t="shared" si="352"/>
        <v>-432</v>
      </c>
    </row>
    <row r="202" spans="1:20" ht="15.75" hidden="1" thickBot="1" x14ac:dyDescent="0.3">
      <c r="A202" s="5" t="s">
        <v>7</v>
      </c>
      <c r="B202" s="279">
        <f>SUM(B200:B201)</f>
        <v>24</v>
      </c>
      <c r="C202" s="6">
        <f>SUM(C200:C201)</f>
        <v>30</v>
      </c>
      <c r="D202" s="286">
        <f t="shared" ref="D202:T202" si="353">SUM(D200:D201)</f>
        <v>360</v>
      </c>
      <c r="E202" s="393">
        <f t="shared" si="353"/>
        <v>19</v>
      </c>
      <c r="F202" s="305">
        <f t="shared" si="353"/>
        <v>-132</v>
      </c>
      <c r="G202" s="393">
        <f t="shared" si="353"/>
        <v>0</v>
      </c>
      <c r="H202" s="305">
        <f t="shared" si="353"/>
        <v>-360</v>
      </c>
      <c r="I202" s="393">
        <f t="shared" si="353"/>
        <v>0</v>
      </c>
      <c r="J202" s="305">
        <f t="shared" si="353"/>
        <v>-360</v>
      </c>
      <c r="K202" s="71">
        <f t="shared" ref="K202:L202" si="354">SUM(K200:K201)</f>
        <v>19</v>
      </c>
      <c r="L202" s="318">
        <f t="shared" si="354"/>
        <v>-852</v>
      </c>
      <c r="M202" s="393">
        <f t="shared" si="353"/>
        <v>0</v>
      </c>
      <c r="N202" s="305">
        <f t="shared" si="353"/>
        <v>-360</v>
      </c>
      <c r="O202" s="393">
        <f t="shared" si="353"/>
        <v>0</v>
      </c>
      <c r="P202" s="305">
        <f t="shared" si="353"/>
        <v>-360</v>
      </c>
      <c r="Q202" s="393">
        <f t="shared" si="353"/>
        <v>0</v>
      </c>
      <c r="R202" s="305">
        <f t="shared" si="353"/>
        <v>-360</v>
      </c>
      <c r="S202" s="71">
        <f t="shared" si="353"/>
        <v>0</v>
      </c>
      <c r="T202" s="318">
        <f t="shared" si="353"/>
        <v>-1080</v>
      </c>
    </row>
    <row r="203" spans="1:20" hidden="1" x14ac:dyDescent="0.25"/>
    <row r="204" spans="1:20" ht="15.75" hidden="1" x14ac:dyDescent="0.25">
      <c r="A204" s="1000" t="s">
        <v>247</v>
      </c>
      <c r="B204" s="1001"/>
      <c r="C204" s="1001"/>
      <c r="D204" s="1001"/>
      <c r="E204" s="1001"/>
      <c r="F204" s="1001"/>
      <c r="G204" s="1001"/>
      <c r="H204" s="1001"/>
      <c r="I204" s="1001"/>
      <c r="J204" s="1001"/>
      <c r="K204" s="1001"/>
      <c r="L204" s="1001"/>
      <c r="M204" s="1001"/>
      <c r="N204" s="1001"/>
      <c r="O204" s="1001"/>
      <c r="P204" s="1001"/>
      <c r="Q204" s="1001"/>
      <c r="R204" s="1001"/>
      <c r="S204" s="1001"/>
      <c r="T204" s="1001"/>
    </row>
    <row r="205" spans="1:20" ht="36.75" hidden="1" thickBot="1" x14ac:dyDescent="0.3">
      <c r="A205" s="74" t="s">
        <v>14</v>
      </c>
      <c r="B205" s="260" t="s">
        <v>216</v>
      </c>
      <c r="C205" s="90" t="s">
        <v>165</v>
      </c>
      <c r="D205" s="288" t="s">
        <v>217</v>
      </c>
      <c r="E205" s="385" t="s">
        <v>2</v>
      </c>
      <c r="F205" s="330" t="s">
        <v>219</v>
      </c>
      <c r="G205" s="385" t="s">
        <v>3</v>
      </c>
      <c r="H205" s="330" t="s">
        <v>220</v>
      </c>
      <c r="I205" s="385" t="s">
        <v>4</v>
      </c>
      <c r="J205" s="330" t="s">
        <v>221</v>
      </c>
      <c r="K205" s="237" t="s">
        <v>193</v>
      </c>
      <c r="L205" s="328" t="s">
        <v>218</v>
      </c>
      <c r="M205" s="385" t="s">
        <v>5</v>
      </c>
      <c r="N205" s="330" t="s">
        <v>222</v>
      </c>
      <c r="O205" s="404" t="s">
        <v>190</v>
      </c>
      <c r="P205" s="330" t="s">
        <v>223</v>
      </c>
      <c r="Q205" s="404" t="s">
        <v>191</v>
      </c>
      <c r="R205" s="330" t="s">
        <v>224</v>
      </c>
      <c r="S205" s="237" t="s">
        <v>193</v>
      </c>
      <c r="T205" s="328" t="s">
        <v>218</v>
      </c>
    </row>
    <row r="206" spans="1:20" ht="15.75" hidden="1" thickTop="1" x14ac:dyDescent="0.25">
      <c r="A206" s="8" t="s">
        <v>182</v>
      </c>
      <c r="B206" s="261">
        <v>12</v>
      </c>
      <c r="C206" s="9">
        <f>'AMA VL MEDEIROS'!B7</f>
        <v>18</v>
      </c>
      <c r="D206" s="282">
        <f>C206*B206</f>
        <v>216</v>
      </c>
      <c r="E206" s="397">
        <f>'AMA VL MEDEIROS'!C7</f>
        <v>16</v>
      </c>
      <c r="F206" s="302">
        <f t="shared" ref="F206:F207" si="355">(E206*$B206)-$D206</f>
        <v>-24</v>
      </c>
      <c r="G206" s="397">
        <f>'AMA VL MEDEIROS'!E7</f>
        <v>0</v>
      </c>
      <c r="H206" s="302">
        <f t="shared" ref="H206:H207" si="356">(G206*$B206)-$D206</f>
        <v>-216</v>
      </c>
      <c r="I206" s="397">
        <f>'AMA VL MEDEIROS'!G7</f>
        <v>0</v>
      </c>
      <c r="J206" s="302">
        <f t="shared" ref="J206:J207" si="357">(I206*$B206)-$D206</f>
        <v>-216</v>
      </c>
      <c r="K206" s="227">
        <f>SUM(E206,G206,I206)</f>
        <v>16</v>
      </c>
      <c r="L206" s="315">
        <f t="shared" ref="L206:L207" si="358">(K206*$B206)-$D206*3</f>
        <v>-456</v>
      </c>
      <c r="M206" s="397">
        <f>'AMA VL MEDEIROS'!K7</f>
        <v>0</v>
      </c>
      <c r="N206" s="302">
        <f t="shared" ref="N206:N207" si="359">(M206*$B206)-$D206</f>
        <v>-216</v>
      </c>
      <c r="O206" s="397">
        <f>'AMA VL MEDEIROS'!M7</f>
        <v>0</v>
      </c>
      <c r="P206" s="302">
        <f t="shared" ref="P206:P207" si="360">(O206*$B206)-$D206</f>
        <v>-216</v>
      </c>
      <c r="Q206" s="397">
        <f>'AMA VL MEDEIROS'!O7</f>
        <v>0</v>
      </c>
      <c r="R206" s="302">
        <f t="shared" ref="R206:R207" si="361">(Q206*$B206)-$D206</f>
        <v>-216</v>
      </c>
      <c r="S206" s="227">
        <f>SUM(M206,O206,Q206)</f>
        <v>0</v>
      </c>
      <c r="T206" s="315">
        <f t="shared" ref="T206:T207" si="362">(S206*$B206)-$D206*3</f>
        <v>-648</v>
      </c>
    </row>
    <row r="207" spans="1:20" ht="15.75" hidden="1" thickBot="1" x14ac:dyDescent="0.3">
      <c r="A207" s="55" t="s">
        <v>177</v>
      </c>
      <c r="B207" s="270">
        <v>12</v>
      </c>
      <c r="C207" s="56">
        <f>'AMA VL MEDEIROS'!B8</f>
        <v>12</v>
      </c>
      <c r="D207" s="296">
        <f>C207*B207</f>
        <v>144</v>
      </c>
      <c r="E207" s="387">
        <f>'AMA VL MEDEIROS'!C8</f>
        <v>9</v>
      </c>
      <c r="F207" s="311">
        <f t="shared" si="355"/>
        <v>-36</v>
      </c>
      <c r="G207" s="387">
        <f>'AMA VL MEDEIROS'!E8</f>
        <v>0</v>
      </c>
      <c r="H207" s="311">
        <f t="shared" si="356"/>
        <v>-144</v>
      </c>
      <c r="I207" s="387">
        <f>'AMA VL MEDEIROS'!G8</f>
        <v>0</v>
      </c>
      <c r="J207" s="311">
        <f t="shared" si="357"/>
        <v>-144</v>
      </c>
      <c r="K207" s="247">
        <f>SUM(E207,G207,I207)</f>
        <v>9</v>
      </c>
      <c r="L207" s="324">
        <f t="shared" si="358"/>
        <v>-324</v>
      </c>
      <c r="M207" s="387">
        <f>'AMA VL MEDEIROS'!K8</f>
        <v>0</v>
      </c>
      <c r="N207" s="311">
        <f t="shared" si="359"/>
        <v>-144</v>
      </c>
      <c r="O207" s="387">
        <f>'AMA VL MEDEIROS'!M8</f>
        <v>0</v>
      </c>
      <c r="P207" s="311">
        <f t="shared" si="360"/>
        <v>-144</v>
      </c>
      <c r="Q207" s="387">
        <f>'AMA VL MEDEIROS'!O8</f>
        <v>0</v>
      </c>
      <c r="R207" s="311">
        <f t="shared" si="361"/>
        <v>-144</v>
      </c>
      <c r="S207" s="247">
        <f>SUM(M207,O207,Q207)</f>
        <v>0</v>
      </c>
      <c r="T207" s="324">
        <f t="shared" si="362"/>
        <v>-432</v>
      </c>
    </row>
    <row r="208" spans="1:20" ht="15.75" hidden="1" thickBot="1" x14ac:dyDescent="0.3">
      <c r="A208" s="341" t="s">
        <v>7</v>
      </c>
      <c r="B208" s="342">
        <f>SUM(B206:B207)</f>
        <v>24</v>
      </c>
      <c r="C208" s="367">
        <f>SUM(C206:C207)</f>
        <v>30</v>
      </c>
      <c r="D208" s="368">
        <f t="shared" ref="D208:T208" si="363">SUM(D206:D207)</f>
        <v>360</v>
      </c>
      <c r="E208" s="390">
        <f t="shared" si="363"/>
        <v>25</v>
      </c>
      <c r="F208" s="344">
        <f t="shared" si="363"/>
        <v>-60</v>
      </c>
      <c r="G208" s="390">
        <f t="shared" si="363"/>
        <v>0</v>
      </c>
      <c r="H208" s="344">
        <f t="shared" si="363"/>
        <v>-360</v>
      </c>
      <c r="I208" s="390">
        <f t="shared" si="363"/>
        <v>0</v>
      </c>
      <c r="J208" s="344">
        <f t="shared" si="363"/>
        <v>-360</v>
      </c>
      <c r="K208" s="345">
        <f t="shared" ref="K208:L208" si="364">SUM(K206:K207)</f>
        <v>25</v>
      </c>
      <c r="L208" s="346">
        <f t="shared" si="364"/>
        <v>-780</v>
      </c>
      <c r="M208" s="390">
        <f t="shared" si="363"/>
        <v>0</v>
      </c>
      <c r="N208" s="344">
        <f t="shared" si="363"/>
        <v>-360</v>
      </c>
      <c r="O208" s="390">
        <f t="shared" si="363"/>
        <v>0</v>
      </c>
      <c r="P208" s="344">
        <f t="shared" si="363"/>
        <v>-360</v>
      </c>
      <c r="Q208" s="390">
        <f t="shared" si="363"/>
        <v>0</v>
      </c>
      <c r="R208" s="344">
        <f t="shared" si="363"/>
        <v>-360</v>
      </c>
      <c r="S208" s="345">
        <f t="shared" si="363"/>
        <v>0</v>
      </c>
      <c r="T208" s="346">
        <f t="shared" si="363"/>
        <v>-1080</v>
      </c>
    </row>
  </sheetData>
  <sheetProtection sheet="1" objects="1" scenarios="1"/>
  <mergeCells count="28"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81" customWidth="1"/>
    <col min="3" max="3" width="8.85546875" style="140"/>
    <col min="4" max="4" width="8.42578125" style="140" customWidth="1"/>
    <col min="5" max="5" width="8.140625" customWidth="1"/>
    <col min="6" max="6" width="8.140625" style="301" customWidth="1"/>
    <col min="7" max="7" width="8.140625" customWidth="1"/>
    <col min="8" max="8" width="8.140625" style="301" bestFit="1" customWidth="1"/>
    <col min="9" max="9" width="8.140625" customWidth="1"/>
    <col min="10" max="10" width="8" style="301" customWidth="1"/>
    <col min="11" max="11" width="8.85546875" style="140"/>
    <col min="12" max="12" width="8.42578125" style="314" customWidth="1"/>
    <col min="13" max="13" width="8.140625" customWidth="1"/>
    <col min="14" max="14" width="7.42578125" style="301" customWidth="1"/>
    <col min="15" max="15" width="8.140625" customWidth="1"/>
    <col min="16" max="16" width="7.42578125" style="301" customWidth="1"/>
    <col min="17" max="17" width="8.140625" customWidth="1"/>
    <col min="18" max="18" width="7.28515625" style="301" customWidth="1"/>
    <col min="19" max="19" width="8.85546875" style="140"/>
    <col min="20" max="20" width="8.28515625" style="314" customWidth="1"/>
  </cols>
  <sheetData>
    <row r="1" spans="1:20" ht="18" x14ac:dyDescent="0.35">
      <c r="A1" s="973" t="s">
        <v>392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313"/>
      <c r="Q1" s="1"/>
    </row>
    <row r="2" spans="1:20" ht="18" x14ac:dyDescent="0.35">
      <c r="A2" s="973" t="s">
        <v>184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313"/>
      <c r="Q2" s="1"/>
    </row>
    <row r="3" spans="1:20" x14ac:dyDescent="0.25">
      <c r="A3" s="89" t="s">
        <v>188</v>
      </c>
      <c r="B3" s="278"/>
    </row>
    <row r="4" spans="1:20" ht="15.75" x14ac:dyDescent="0.25">
      <c r="A4" s="1059" t="s">
        <v>303</v>
      </c>
      <c r="B4" s="1055"/>
      <c r="C4" s="1055"/>
      <c r="D4" s="1055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29" t="str">
        <f>'Eq Minima Unds Horas'!E5</f>
        <v>MAR</v>
      </c>
      <c r="F5" s="330" t="str">
        <f>'Eq Minima Unds Horas'!F5</f>
        <v>Saldo Mar</v>
      </c>
      <c r="G5" s="329" t="str">
        <f>'Eq Minima Unds Horas'!G5</f>
        <v>ABR</v>
      </c>
      <c r="H5" s="330" t="str">
        <f>'Eq Minima Unds Horas'!H5</f>
        <v>Saldo Abr</v>
      </c>
      <c r="I5" s="329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29" t="str">
        <f>'Eq Minima Unds Horas'!M5</f>
        <v>JUN</v>
      </c>
      <c r="N5" s="330" t="str">
        <f>'Eq Minima Unds Horas'!N5</f>
        <v>Saldo Jun</v>
      </c>
      <c r="O5" s="331" t="str">
        <f>'Eq Minima Unds Horas'!O5</f>
        <v>JUL</v>
      </c>
      <c r="P5" s="330" t="str">
        <f>'Eq Minima Unds Horas'!P5</f>
        <v>Saldo Jul</v>
      </c>
      <c r="Q5" s="331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304</v>
      </c>
      <c r="B6" s="262">
        <v>20</v>
      </c>
      <c r="C6" s="73" t="e">
        <f>C24</f>
        <v>#REF!</v>
      </c>
      <c r="D6" s="283" t="e">
        <f>C6*B6</f>
        <v>#REF!</v>
      </c>
      <c r="E6" s="92" t="e">
        <f>E24</f>
        <v>#REF!</v>
      </c>
      <c r="F6" s="303" t="e">
        <f>(E6*$B6)-$D6</f>
        <v>#REF!</v>
      </c>
      <c r="G6" s="92" t="e">
        <f>G24</f>
        <v>#REF!</v>
      </c>
      <c r="H6" s="303" t="e">
        <f>(G6*$B6)-$D6</f>
        <v>#REF!</v>
      </c>
      <c r="I6" s="92" t="e">
        <f>I24</f>
        <v>#REF!</v>
      </c>
      <c r="J6" s="303" t="e">
        <f>(I6*$B6)-$D6</f>
        <v>#REF!</v>
      </c>
      <c r="K6" s="239" t="e">
        <f t="shared" ref="K6:K11" si="0">SUM(E6,G6,I6)</f>
        <v>#REF!</v>
      </c>
      <c r="L6" s="316" t="e">
        <f t="shared" ref="L6:L12" si="1">(K6*$B6)-$D6*3</f>
        <v>#REF!</v>
      </c>
      <c r="M6" s="92" t="e">
        <f>M24</f>
        <v>#REF!</v>
      </c>
      <c r="N6" s="303" t="e">
        <f t="shared" ref="N6" si="2">(M6*$B6)-$D6</f>
        <v>#REF!</v>
      </c>
      <c r="O6" s="92" t="e">
        <f>O24</f>
        <v>#REF!</v>
      </c>
      <c r="P6" s="303" t="e">
        <f t="shared" ref="P6" si="3">(O6*$B6)-$D6</f>
        <v>#REF!</v>
      </c>
      <c r="Q6" s="92" t="e">
        <f>Q24</f>
        <v>#REF!</v>
      </c>
      <c r="R6" s="303" t="e">
        <f t="shared" ref="R6" si="4">(Q6*$B6)-$D6</f>
        <v>#REF!</v>
      </c>
      <c r="S6" s="239" t="e">
        <f t="shared" ref="S6" si="5">SUM(M6,O6,Q6)</f>
        <v>#REF!</v>
      </c>
      <c r="T6" s="316" t="e">
        <f t="shared" ref="T6:T16" si="6">(S6*$B6)-$D6*3</f>
        <v>#REF!</v>
      </c>
    </row>
    <row r="7" spans="1:20" x14ac:dyDescent="0.25">
      <c r="A7" s="77" t="s">
        <v>304</v>
      </c>
      <c r="B7" s="262">
        <v>20</v>
      </c>
      <c r="C7" s="73" t="e">
        <f>C25</f>
        <v>#REF!</v>
      </c>
      <c r="D7" s="283" t="e">
        <f>C7*B7</f>
        <v>#REF!</v>
      </c>
      <c r="E7" s="92" t="e">
        <f>E25</f>
        <v>#REF!</v>
      </c>
      <c r="F7" s="303" t="e">
        <f>(E7*$B7)-$D7</f>
        <v>#REF!</v>
      </c>
      <c r="G7" s="92" t="e">
        <f>G25</f>
        <v>#REF!</v>
      </c>
      <c r="H7" s="303" t="e">
        <f>(G7*$B7)-$D7</f>
        <v>#REF!</v>
      </c>
      <c r="I7" s="92" t="e">
        <f>I25</f>
        <v>#REF!</v>
      </c>
      <c r="J7" s="303" t="e">
        <f>(I7*$B7)-$D7</f>
        <v>#REF!</v>
      </c>
      <c r="K7" s="239" t="e">
        <f t="shared" si="0"/>
        <v>#REF!</v>
      </c>
      <c r="L7" s="316" t="e">
        <f t="shared" ref="L7" si="7">(K7*$B7)-$D7*3</f>
        <v>#REF!</v>
      </c>
      <c r="M7" s="92" t="e">
        <f>M25</f>
        <v>#REF!</v>
      </c>
      <c r="N7" s="303" t="e">
        <f t="shared" ref="N7" si="8">(M7*$B7)-$D7</f>
        <v>#REF!</v>
      </c>
      <c r="O7" s="92" t="e">
        <f>O25</f>
        <v>#REF!</v>
      </c>
      <c r="P7" s="303" t="e">
        <f t="shared" ref="P7" si="9">(O7*$B7)-$D7</f>
        <v>#REF!</v>
      </c>
      <c r="Q7" s="92" t="e">
        <f>Q25</f>
        <v>#REF!</v>
      </c>
      <c r="R7" s="303" t="e">
        <f t="shared" ref="R7" si="10">(Q7*$B7)-$D7</f>
        <v>#REF!</v>
      </c>
      <c r="S7" s="239" t="e">
        <f t="shared" ref="S7" si="11">SUM(M7,O7,Q7)</f>
        <v>#REF!</v>
      </c>
      <c r="T7" s="316" t="e">
        <f t="shared" ref="T7" si="12">(S7*$B7)-$D7*3</f>
        <v>#REF!</v>
      </c>
    </row>
    <row r="8" spans="1:20" x14ac:dyDescent="0.25">
      <c r="A8" s="77" t="s">
        <v>315</v>
      </c>
      <c r="B8" s="262">
        <v>20</v>
      </c>
      <c r="C8" s="73" t="e">
        <f>C30</f>
        <v>#REF!</v>
      </c>
      <c r="D8" s="283" t="e">
        <f t="shared" ref="D8:D18" si="13">C8*B8</f>
        <v>#REF!</v>
      </c>
      <c r="E8" s="92" t="e">
        <f>E30</f>
        <v>#REF!</v>
      </c>
      <c r="F8" s="303" t="e">
        <f t="shared" ref="F8:F18" si="14">(E8*$B8)-$D8</f>
        <v>#REF!</v>
      </c>
      <c r="G8" s="92" t="e">
        <f>G30</f>
        <v>#REF!</v>
      </c>
      <c r="H8" s="303" t="e">
        <f t="shared" ref="H8:H18" si="15">(G8*$B8)-$D8</f>
        <v>#REF!</v>
      </c>
      <c r="I8" s="92" t="e">
        <f>I30</f>
        <v>#REF!</v>
      </c>
      <c r="J8" s="303" t="e">
        <f t="shared" ref="J8:J18" si="16">(I8*$B8)-$D8</f>
        <v>#REF!</v>
      </c>
      <c r="K8" s="239" t="e">
        <f t="shared" si="0"/>
        <v>#REF!</v>
      </c>
      <c r="L8" s="316" t="e">
        <f t="shared" si="1"/>
        <v>#REF!</v>
      </c>
      <c r="M8" s="92" t="e">
        <f>M30</f>
        <v>#REF!</v>
      </c>
      <c r="N8" s="303" t="e">
        <f t="shared" ref="N8:N18" si="17">(M8*$B8)-$D8</f>
        <v>#REF!</v>
      </c>
      <c r="O8" s="92" t="e">
        <f>O30</f>
        <v>#REF!</v>
      </c>
      <c r="P8" s="303" t="e">
        <f t="shared" ref="P8:P18" si="18">(O8*$B8)-$D8</f>
        <v>#REF!</v>
      </c>
      <c r="Q8" s="92" t="e">
        <f>Q30</f>
        <v>#REF!</v>
      </c>
      <c r="R8" s="303" t="e">
        <f t="shared" ref="R8:R18" si="19">(Q8*$B8)-$D8</f>
        <v>#REF!</v>
      </c>
      <c r="S8" s="239" t="e">
        <f t="shared" ref="S8:S18" si="20">SUM(M8,O8,Q8)</f>
        <v>#REF!</v>
      </c>
      <c r="T8" s="316" t="e">
        <f t="shared" si="6"/>
        <v>#REF!</v>
      </c>
    </row>
    <row r="9" spans="1:20" x14ac:dyDescent="0.25">
      <c r="A9" s="77" t="s">
        <v>316</v>
      </c>
      <c r="B9" s="262">
        <v>40</v>
      </c>
      <c r="C9" s="73" t="e">
        <f>C31</f>
        <v>#REF!</v>
      </c>
      <c r="D9" s="283" t="e">
        <f t="shared" si="13"/>
        <v>#REF!</v>
      </c>
      <c r="E9" s="92" t="e">
        <f>E31</f>
        <v>#REF!</v>
      </c>
      <c r="F9" s="303" t="e">
        <f t="shared" si="14"/>
        <v>#REF!</v>
      </c>
      <c r="G9" s="92" t="e">
        <f>G31</f>
        <v>#REF!</v>
      </c>
      <c r="H9" s="303" t="e">
        <f t="shared" si="15"/>
        <v>#REF!</v>
      </c>
      <c r="I9" s="92" t="e">
        <f>I31</f>
        <v>#REF!</v>
      </c>
      <c r="J9" s="303" t="e">
        <f t="shared" si="16"/>
        <v>#REF!</v>
      </c>
      <c r="K9" s="239" t="e">
        <f t="shared" si="0"/>
        <v>#REF!</v>
      </c>
      <c r="L9" s="316" t="e">
        <f t="shared" si="1"/>
        <v>#REF!</v>
      </c>
      <c r="M9" s="92" t="e">
        <f>M31</f>
        <v>#REF!</v>
      </c>
      <c r="N9" s="303" t="e">
        <f t="shared" si="17"/>
        <v>#REF!</v>
      </c>
      <c r="O9" s="92" t="e">
        <f>O31</f>
        <v>#REF!</v>
      </c>
      <c r="P9" s="303" t="e">
        <f t="shared" si="18"/>
        <v>#REF!</v>
      </c>
      <c r="Q9" s="92" t="e">
        <f>Q31</f>
        <v>#REF!</v>
      </c>
      <c r="R9" s="303" t="e">
        <f t="shared" si="19"/>
        <v>#REF!</v>
      </c>
      <c r="S9" s="239" t="e">
        <f t="shared" si="20"/>
        <v>#REF!</v>
      </c>
      <c r="T9" s="316" t="e">
        <f t="shared" si="6"/>
        <v>#REF!</v>
      </c>
    </row>
    <row r="10" spans="1:20" x14ac:dyDescent="0.25">
      <c r="A10" s="77" t="s">
        <v>306</v>
      </c>
      <c r="B10" s="262">
        <v>20</v>
      </c>
      <c r="C10" s="73" t="e">
        <f>C36</f>
        <v>#REF!</v>
      </c>
      <c r="D10" s="283" t="e">
        <f t="shared" si="13"/>
        <v>#REF!</v>
      </c>
      <c r="E10" s="92" t="e">
        <f>E36</f>
        <v>#REF!</v>
      </c>
      <c r="F10" s="303" t="e">
        <f t="shared" si="14"/>
        <v>#REF!</v>
      </c>
      <c r="G10" s="92" t="e">
        <f>G36</f>
        <v>#REF!</v>
      </c>
      <c r="H10" s="303" t="e">
        <f t="shared" si="15"/>
        <v>#REF!</v>
      </c>
      <c r="I10" s="92" t="e">
        <f>I36</f>
        <v>#REF!</v>
      </c>
      <c r="J10" s="303" t="e">
        <f t="shared" si="16"/>
        <v>#REF!</v>
      </c>
      <c r="K10" s="239" t="e">
        <f t="shared" si="0"/>
        <v>#REF!</v>
      </c>
      <c r="L10" s="316" t="e">
        <f t="shared" si="1"/>
        <v>#REF!</v>
      </c>
      <c r="M10" s="92" t="e">
        <f>M36</f>
        <v>#REF!</v>
      </c>
      <c r="N10" s="303" t="e">
        <f t="shared" si="17"/>
        <v>#REF!</v>
      </c>
      <c r="O10" s="92" t="e">
        <f>O36</f>
        <v>#REF!</v>
      </c>
      <c r="P10" s="303" t="e">
        <f t="shared" si="18"/>
        <v>#REF!</v>
      </c>
      <c r="Q10" s="92" t="e">
        <f>Q36</f>
        <v>#REF!</v>
      </c>
      <c r="R10" s="303" t="e">
        <f t="shared" si="19"/>
        <v>#REF!</v>
      </c>
      <c r="S10" s="239" t="e">
        <f t="shared" si="20"/>
        <v>#REF!</v>
      </c>
      <c r="T10" s="316" t="e">
        <f t="shared" si="6"/>
        <v>#REF!</v>
      </c>
    </row>
    <row r="11" spans="1:20" x14ac:dyDescent="0.25">
      <c r="A11" s="77" t="s">
        <v>307</v>
      </c>
      <c r="B11" s="262">
        <v>20</v>
      </c>
      <c r="C11" s="73" t="e">
        <f>C52</f>
        <v>#REF!</v>
      </c>
      <c r="D11" s="283" t="e">
        <f t="shared" si="13"/>
        <v>#REF!</v>
      </c>
      <c r="E11" s="92" t="e">
        <f>E52</f>
        <v>#REF!</v>
      </c>
      <c r="F11" s="303" t="e">
        <f t="shared" si="14"/>
        <v>#REF!</v>
      </c>
      <c r="G11" s="92" t="e">
        <f>G52</f>
        <v>#REF!</v>
      </c>
      <c r="H11" s="303" t="e">
        <f t="shared" si="15"/>
        <v>#REF!</v>
      </c>
      <c r="I11" s="92" t="e">
        <f>I52</f>
        <v>#REF!</v>
      </c>
      <c r="J11" s="303" t="e">
        <f t="shared" si="16"/>
        <v>#REF!</v>
      </c>
      <c r="K11" s="239" t="e">
        <f t="shared" si="0"/>
        <v>#REF!</v>
      </c>
      <c r="L11" s="316" t="e">
        <f t="shared" si="1"/>
        <v>#REF!</v>
      </c>
      <c r="M11" s="92" t="e">
        <f>M52</f>
        <v>#REF!</v>
      </c>
      <c r="N11" s="303" t="e">
        <f t="shared" si="17"/>
        <v>#REF!</v>
      </c>
      <c r="O11" s="92" t="e">
        <f>O52</f>
        <v>#REF!</v>
      </c>
      <c r="P11" s="303" t="e">
        <f t="shared" si="18"/>
        <v>#REF!</v>
      </c>
      <c r="Q11" s="92" t="e">
        <f>Q52</f>
        <v>#REF!</v>
      </c>
      <c r="R11" s="303" t="e">
        <f t="shared" si="19"/>
        <v>#REF!</v>
      </c>
      <c r="S11" s="239" t="e">
        <f t="shared" si="20"/>
        <v>#REF!</v>
      </c>
      <c r="T11" s="316" t="e">
        <f t="shared" si="6"/>
        <v>#REF!</v>
      </c>
    </row>
    <row r="12" spans="1:20" x14ac:dyDescent="0.25">
      <c r="A12" s="77" t="s">
        <v>308</v>
      </c>
      <c r="B12" s="262">
        <v>20</v>
      </c>
      <c r="C12" s="73">
        <f>C57</f>
        <v>9</v>
      </c>
      <c r="D12" s="283">
        <f t="shared" si="13"/>
        <v>180</v>
      </c>
      <c r="E12" s="92">
        <f>E57</f>
        <v>9</v>
      </c>
      <c r="F12" s="303">
        <f t="shared" si="14"/>
        <v>0</v>
      </c>
      <c r="G12" s="92" t="e">
        <f>G57</f>
        <v>#REF!</v>
      </c>
      <c r="H12" s="303" t="e">
        <f t="shared" si="15"/>
        <v>#REF!</v>
      </c>
      <c r="I12" s="92" t="e">
        <f>I57</f>
        <v>#REF!</v>
      </c>
      <c r="J12" s="303" t="e">
        <f t="shared" si="16"/>
        <v>#REF!</v>
      </c>
      <c r="K12" s="239" t="e">
        <f t="shared" ref="K12:K18" si="21">SUM(E12,G12,I12)</f>
        <v>#REF!</v>
      </c>
      <c r="L12" s="316" t="e">
        <f t="shared" si="1"/>
        <v>#REF!</v>
      </c>
      <c r="M12" s="92" t="e">
        <f>M57</f>
        <v>#REF!</v>
      </c>
      <c r="N12" s="303" t="e">
        <f t="shared" si="17"/>
        <v>#REF!</v>
      </c>
      <c r="O12" s="92" t="e">
        <f>O57</f>
        <v>#REF!</v>
      </c>
      <c r="P12" s="303" t="e">
        <f t="shared" si="18"/>
        <v>#REF!</v>
      </c>
      <c r="Q12" s="92" t="e">
        <f>Q57</f>
        <v>#REF!</v>
      </c>
      <c r="R12" s="303" t="e">
        <f t="shared" si="19"/>
        <v>#REF!</v>
      </c>
      <c r="S12" s="239" t="e">
        <f t="shared" si="20"/>
        <v>#REF!</v>
      </c>
      <c r="T12" s="316" t="e">
        <f t="shared" si="6"/>
        <v>#REF!</v>
      </c>
    </row>
    <row r="13" spans="1:20" x14ac:dyDescent="0.25">
      <c r="A13" s="77" t="s">
        <v>309</v>
      </c>
      <c r="B13" s="262">
        <v>20</v>
      </c>
      <c r="C13" s="73" t="e">
        <f>C62</f>
        <v>#REF!</v>
      </c>
      <c r="D13" s="283" t="e">
        <f t="shared" si="13"/>
        <v>#REF!</v>
      </c>
      <c r="E13" s="92" t="e">
        <f>E62</f>
        <v>#REF!</v>
      </c>
      <c r="F13" s="303" t="e">
        <f t="shared" si="14"/>
        <v>#REF!</v>
      </c>
      <c r="G13" s="92" t="e">
        <f>G62</f>
        <v>#REF!</v>
      </c>
      <c r="H13" s="303" t="e">
        <f t="shared" si="15"/>
        <v>#REF!</v>
      </c>
      <c r="I13" s="92" t="e">
        <f>I62</f>
        <v>#REF!</v>
      </c>
      <c r="J13" s="303" t="e">
        <f t="shared" si="16"/>
        <v>#REF!</v>
      </c>
      <c r="K13" s="239" t="e">
        <f t="shared" si="21"/>
        <v>#REF!</v>
      </c>
      <c r="L13" s="316" t="e">
        <f t="shared" ref="L13:L18" si="22">(K13*$B13)-$D13*3</f>
        <v>#REF!</v>
      </c>
      <c r="M13" s="92" t="e">
        <f>M62</f>
        <v>#REF!</v>
      </c>
      <c r="N13" s="303" t="e">
        <f t="shared" si="17"/>
        <v>#REF!</v>
      </c>
      <c r="O13" s="92" t="e">
        <f>O62</f>
        <v>#REF!</v>
      </c>
      <c r="P13" s="303" t="e">
        <f t="shared" si="18"/>
        <v>#REF!</v>
      </c>
      <c r="Q13" s="92" t="e">
        <f>Q62</f>
        <v>#REF!</v>
      </c>
      <c r="R13" s="303" t="e">
        <f t="shared" si="19"/>
        <v>#REF!</v>
      </c>
      <c r="S13" s="239" t="e">
        <f t="shared" si="20"/>
        <v>#REF!</v>
      </c>
      <c r="T13" s="316" t="e">
        <f t="shared" si="6"/>
        <v>#REF!</v>
      </c>
    </row>
    <row r="14" spans="1:20" x14ac:dyDescent="0.25">
      <c r="A14" s="77" t="s">
        <v>310</v>
      </c>
      <c r="B14" s="262">
        <v>20</v>
      </c>
      <c r="C14" s="73" t="e">
        <f>C67</f>
        <v>#REF!</v>
      </c>
      <c r="D14" s="283" t="e">
        <f t="shared" si="13"/>
        <v>#REF!</v>
      </c>
      <c r="E14" s="92" t="e">
        <f>E67</f>
        <v>#REF!</v>
      </c>
      <c r="F14" s="303" t="e">
        <f t="shared" si="14"/>
        <v>#REF!</v>
      </c>
      <c r="G14" s="92" t="e">
        <f>G67</f>
        <v>#REF!</v>
      </c>
      <c r="H14" s="303" t="e">
        <f t="shared" si="15"/>
        <v>#REF!</v>
      </c>
      <c r="I14" s="92" t="e">
        <f>I67</f>
        <v>#REF!</v>
      </c>
      <c r="J14" s="303" t="e">
        <f t="shared" si="16"/>
        <v>#REF!</v>
      </c>
      <c r="K14" s="239" t="e">
        <f t="shared" si="21"/>
        <v>#REF!</v>
      </c>
      <c r="L14" s="316" t="e">
        <f t="shared" si="22"/>
        <v>#REF!</v>
      </c>
      <c r="M14" s="92" t="e">
        <f>M67</f>
        <v>#REF!</v>
      </c>
      <c r="N14" s="303" t="e">
        <f t="shared" si="17"/>
        <v>#REF!</v>
      </c>
      <c r="O14" s="92" t="e">
        <f>O67</f>
        <v>#REF!</v>
      </c>
      <c r="P14" s="303" t="e">
        <f t="shared" si="18"/>
        <v>#REF!</v>
      </c>
      <c r="Q14" s="92" t="e">
        <f>Q67</f>
        <v>#REF!</v>
      </c>
      <c r="R14" s="303" t="e">
        <f t="shared" si="19"/>
        <v>#REF!</v>
      </c>
      <c r="S14" s="239" t="e">
        <f t="shared" si="20"/>
        <v>#REF!</v>
      </c>
      <c r="T14" s="316" t="e">
        <f t="shared" si="6"/>
        <v>#REF!</v>
      </c>
    </row>
    <row r="15" spans="1:20" x14ac:dyDescent="0.25">
      <c r="A15" s="77" t="s">
        <v>311</v>
      </c>
      <c r="B15" s="262">
        <v>20</v>
      </c>
      <c r="C15" s="73" t="e">
        <f>C72</f>
        <v>#REF!</v>
      </c>
      <c r="D15" s="283" t="e">
        <f t="shared" si="13"/>
        <v>#REF!</v>
      </c>
      <c r="E15" s="92" t="e">
        <f>E72</f>
        <v>#REF!</v>
      </c>
      <c r="F15" s="303" t="e">
        <f t="shared" si="14"/>
        <v>#REF!</v>
      </c>
      <c r="G15" s="92" t="e">
        <f>G72</f>
        <v>#REF!</v>
      </c>
      <c r="H15" s="303" t="e">
        <f t="shared" si="15"/>
        <v>#REF!</v>
      </c>
      <c r="I15" s="92" t="e">
        <f>I72</f>
        <v>#REF!</v>
      </c>
      <c r="J15" s="303" t="e">
        <f t="shared" si="16"/>
        <v>#REF!</v>
      </c>
      <c r="K15" s="239" t="e">
        <f t="shared" si="21"/>
        <v>#REF!</v>
      </c>
      <c r="L15" s="316" t="e">
        <f t="shared" si="22"/>
        <v>#REF!</v>
      </c>
      <c r="M15" s="92" t="e">
        <f>M72</f>
        <v>#REF!</v>
      </c>
      <c r="N15" s="303" t="e">
        <f t="shared" si="17"/>
        <v>#REF!</v>
      </c>
      <c r="O15" s="92" t="e">
        <f>O72</f>
        <v>#REF!</v>
      </c>
      <c r="P15" s="303" t="e">
        <f t="shared" si="18"/>
        <v>#REF!</v>
      </c>
      <c r="Q15" s="92" t="e">
        <f>Q72</f>
        <v>#REF!</v>
      </c>
      <c r="R15" s="303" t="e">
        <f t="shared" si="19"/>
        <v>#REF!</v>
      </c>
      <c r="S15" s="239" t="e">
        <f t="shared" si="20"/>
        <v>#REF!</v>
      </c>
      <c r="T15" s="316" t="e">
        <f t="shared" si="6"/>
        <v>#REF!</v>
      </c>
    </row>
    <row r="16" spans="1:20" x14ac:dyDescent="0.25">
      <c r="A16" s="77" t="s">
        <v>312</v>
      </c>
      <c r="B16" s="262">
        <v>20</v>
      </c>
      <c r="C16" s="73" t="e">
        <f>C77</f>
        <v>#REF!</v>
      </c>
      <c r="D16" s="283" t="e">
        <f t="shared" si="13"/>
        <v>#REF!</v>
      </c>
      <c r="E16" s="92" t="e">
        <f>E77</f>
        <v>#REF!</v>
      </c>
      <c r="F16" s="303" t="e">
        <f t="shared" si="14"/>
        <v>#REF!</v>
      </c>
      <c r="G16" s="92" t="e">
        <f>G77</f>
        <v>#REF!</v>
      </c>
      <c r="H16" s="303" t="e">
        <f t="shared" si="15"/>
        <v>#REF!</v>
      </c>
      <c r="I16" s="92" t="e">
        <f>I77</f>
        <v>#REF!</v>
      </c>
      <c r="J16" s="303" t="e">
        <f t="shared" si="16"/>
        <v>#REF!</v>
      </c>
      <c r="K16" s="239" t="e">
        <f t="shared" si="21"/>
        <v>#REF!</v>
      </c>
      <c r="L16" s="316" t="e">
        <f t="shared" si="22"/>
        <v>#REF!</v>
      </c>
      <c r="M16" s="92" t="e">
        <f>M77</f>
        <v>#REF!</v>
      </c>
      <c r="N16" s="303" t="e">
        <f t="shared" si="17"/>
        <v>#REF!</v>
      </c>
      <c r="O16" s="92" t="e">
        <f>O77</f>
        <v>#REF!</v>
      </c>
      <c r="P16" s="303" t="e">
        <f t="shared" si="18"/>
        <v>#REF!</v>
      </c>
      <c r="Q16" s="92" t="e">
        <f>Q77</f>
        <v>#REF!</v>
      </c>
      <c r="R16" s="303" t="e">
        <f t="shared" si="19"/>
        <v>#REF!</v>
      </c>
      <c r="S16" s="239" t="e">
        <f t="shared" si="20"/>
        <v>#REF!</v>
      </c>
      <c r="T16" s="316" t="e">
        <f t="shared" si="6"/>
        <v>#REF!</v>
      </c>
    </row>
    <row r="17" spans="1:20" x14ac:dyDescent="0.25">
      <c r="A17" s="77" t="s">
        <v>313</v>
      </c>
      <c r="B17" s="262">
        <v>20</v>
      </c>
      <c r="C17" s="73" t="e">
        <f>C82</f>
        <v>#REF!</v>
      </c>
      <c r="D17" s="283" t="e">
        <f t="shared" si="13"/>
        <v>#REF!</v>
      </c>
      <c r="E17" s="92" t="e">
        <f>E82</f>
        <v>#REF!</v>
      </c>
      <c r="F17" s="303" t="e">
        <f t="shared" si="14"/>
        <v>#REF!</v>
      </c>
      <c r="G17" s="92" t="e">
        <f>G82</f>
        <v>#REF!</v>
      </c>
      <c r="H17" s="303" t="e">
        <f t="shared" si="15"/>
        <v>#REF!</v>
      </c>
      <c r="I17" s="92" t="e">
        <f>I82</f>
        <v>#REF!</v>
      </c>
      <c r="J17" s="303" t="e">
        <f t="shared" si="16"/>
        <v>#REF!</v>
      </c>
      <c r="K17" s="239" t="e">
        <f t="shared" si="21"/>
        <v>#REF!</v>
      </c>
      <c r="L17" s="316" t="e">
        <f t="shared" si="22"/>
        <v>#REF!</v>
      </c>
      <c r="M17" s="92" t="e">
        <f>M82</f>
        <v>#REF!</v>
      </c>
      <c r="N17" s="303" t="e">
        <f t="shared" si="17"/>
        <v>#REF!</v>
      </c>
      <c r="O17" s="92" t="e">
        <f>O82</f>
        <v>#REF!</v>
      </c>
      <c r="P17" s="303" t="e">
        <f t="shared" si="18"/>
        <v>#REF!</v>
      </c>
      <c r="Q17" s="92" t="e">
        <f>Q82</f>
        <v>#REF!</v>
      </c>
      <c r="R17" s="303" t="e">
        <f t="shared" si="19"/>
        <v>#REF!</v>
      </c>
      <c r="S17" s="239" t="e">
        <f t="shared" si="20"/>
        <v>#REF!</v>
      </c>
      <c r="T17" s="316" t="e">
        <f t="shared" ref="T17:T18" si="23">(S17*$B17)-$D17*3</f>
        <v>#REF!</v>
      </c>
    </row>
    <row r="18" spans="1:20" ht="15.75" thickBot="1" x14ac:dyDescent="0.3">
      <c r="A18" s="55" t="s">
        <v>314</v>
      </c>
      <c r="B18" s="270">
        <v>20</v>
      </c>
      <c r="C18" s="56" t="e">
        <f>C87</f>
        <v>#REF!</v>
      </c>
      <c r="D18" s="296" t="e">
        <f t="shared" si="13"/>
        <v>#REF!</v>
      </c>
      <c r="E18" s="101" t="e">
        <f>E87</f>
        <v>#REF!</v>
      </c>
      <c r="F18" s="311" t="e">
        <f t="shared" si="14"/>
        <v>#REF!</v>
      </c>
      <c r="G18" s="101" t="e">
        <f>G87</f>
        <v>#REF!</v>
      </c>
      <c r="H18" s="311" t="e">
        <f t="shared" si="15"/>
        <v>#REF!</v>
      </c>
      <c r="I18" s="101" t="e">
        <f>I87</f>
        <v>#REF!</v>
      </c>
      <c r="J18" s="311" t="e">
        <f t="shared" si="16"/>
        <v>#REF!</v>
      </c>
      <c r="K18" s="247" t="e">
        <f t="shared" si="21"/>
        <v>#REF!</v>
      </c>
      <c r="L18" s="324" t="e">
        <f t="shared" si="22"/>
        <v>#REF!</v>
      </c>
      <c r="M18" s="101" t="e">
        <f>M87</f>
        <v>#REF!</v>
      </c>
      <c r="N18" s="311" t="e">
        <f t="shared" si="17"/>
        <v>#REF!</v>
      </c>
      <c r="O18" s="101" t="e">
        <f>O87</f>
        <v>#REF!</v>
      </c>
      <c r="P18" s="311" t="e">
        <f t="shared" si="18"/>
        <v>#REF!</v>
      </c>
      <c r="Q18" s="101" t="e">
        <f>Q87</f>
        <v>#REF!</v>
      </c>
      <c r="R18" s="311" t="e">
        <f t="shared" si="19"/>
        <v>#REF!</v>
      </c>
      <c r="S18" s="247" t="e">
        <f t="shared" si="20"/>
        <v>#REF!</v>
      </c>
      <c r="T18" s="324" t="e">
        <f t="shared" si="23"/>
        <v>#REF!</v>
      </c>
    </row>
    <row r="19" spans="1:20" ht="15.75" thickBot="1" x14ac:dyDescent="0.3">
      <c r="A19" s="409" t="s">
        <v>7</v>
      </c>
      <c r="B19" s="334">
        <f>SUM(B6:B18)</f>
        <v>280</v>
      </c>
      <c r="C19" s="335" t="e">
        <f t="shared" ref="C19:T19" si="24">SUM(C6:C18)</f>
        <v>#REF!</v>
      </c>
      <c r="D19" s="336" t="e">
        <f t="shared" si="24"/>
        <v>#REF!</v>
      </c>
      <c r="E19" s="337" t="e">
        <f t="shared" si="24"/>
        <v>#REF!</v>
      </c>
      <c r="F19" s="338" t="e">
        <f t="shared" si="24"/>
        <v>#REF!</v>
      </c>
      <c r="G19" s="337" t="e">
        <f t="shared" si="24"/>
        <v>#REF!</v>
      </c>
      <c r="H19" s="338" t="e">
        <f t="shared" si="24"/>
        <v>#REF!</v>
      </c>
      <c r="I19" s="337" t="e">
        <f t="shared" si="24"/>
        <v>#REF!</v>
      </c>
      <c r="J19" s="338" t="e">
        <f t="shared" si="24"/>
        <v>#REF!</v>
      </c>
      <c r="K19" s="339" t="e">
        <f t="shared" ref="K19:L19" si="25">SUM(K6:K18)</f>
        <v>#REF!</v>
      </c>
      <c r="L19" s="406" t="e">
        <f t="shared" si="25"/>
        <v>#REF!</v>
      </c>
      <c r="M19" s="337" t="e">
        <f t="shared" si="24"/>
        <v>#REF!</v>
      </c>
      <c r="N19" s="338" t="e">
        <f t="shared" si="24"/>
        <v>#REF!</v>
      </c>
      <c r="O19" s="337" t="e">
        <f t="shared" si="24"/>
        <v>#REF!</v>
      </c>
      <c r="P19" s="338" t="e">
        <f t="shared" si="24"/>
        <v>#REF!</v>
      </c>
      <c r="Q19" s="337" t="e">
        <f t="shared" si="24"/>
        <v>#REF!</v>
      </c>
      <c r="R19" s="338" t="e">
        <f t="shared" si="24"/>
        <v>#REF!</v>
      </c>
      <c r="S19" s="339" t="e">
        <f t="shared" si="24"/>
        <v>#REF!</v>
      </c>
      <c r="T19" s="406" t="e">
        <f t="shared" si="24"/>
        <v>#REF!</v>
      </c>
    </row>
    <row r="20" spans="1:20" x14ac:dyDescent="0.25">
      <c r="A20" s="89"/>
      <c r="B20" s="278"/>
    </row>
    <row r="21" spans="1:20" hidden="1" x14ac:dyDescent="0.25">
      <c r="A21" s="89"/>
      <c r="B21" s="278"/>
    </row>
    <row r="22" spans="1:20" ht="15.75" hidden="1" x14ac:dyDescent="0.25">
      <c r="A22" s="1000" t="s">
        <v>260</v>
      </c>
      <c r="B22" s="1001"/>
      <c r="C22" s="1001"/>
      <c r="D22" s="1001"/>
      <c r="E22" s="1001"/>
      <c r="F22" s="1001"/>
      <c r="G22" s="1001"/>
      <c r="H22" s="1001"/>
      <c r="I22" s="1001"/>
      <c r="J22" s="1001"/>
      <c r="K22" s="1001"/>
      <c r="L22" s="1001"/>
      <c r="M22" s="1001"/>
      <c r="N22" s="1001"/>
      <c r="O22" s="1001"/>
      <c r="P22" s="1001"/>
      <c r="Q22" s="1001"/>
      <c r="R22" s="1001"/>
      <c r="S22" s="1001"/>
      <c r="T22" s="1001"/>
    </row>
    <row r="23" spans="1:20" ht="36.75" hidden="1" thickBot="1" x14ac:dyDescent="0.3">
      <c r="A23" s="74" t="s">
        <v>14</v>
      </c>
      <c r="B23" s="260" t="s">
        <v>216</v>
      </c>
      <c r="C23" s="90" t="s">
        <v>165</v>
      </c>
      <c r="D23" s="288" t="s">
        <v>217</v>
      </c>
      <c r="E23" s="329" t="s">
        <v>2</v>
      </c>
      <c r="F23" s="330" t="s">
        <v>219</v>
      </c>
      <c r="G23" s="329" t="s">
        <v>3</v>
      </c>
      <c r="H23" s="330" t="s">
        <v>220</v>
      </c>
      <c r="I23" s="329" t="s">
        <v>4</v>
      </c>
      <c r="J23" s="330" t="s">
        <v>221</v>
      </c>
      <c r="K23" s="237" t="s">
        <v>193</v>
      </c>
      <c r="L23" s="328" t="s">
        <v>218</v>
      </c>
      <c r="M23" s="329" t="s">
        <v>5</v>
      </c>
      <c r="N23" s="330" t="s">
        <v>222</v>
      </c>
      <c r="O23" s="331" t="s">
        <v>190</v>
      </c>
      <c r="P23" s="330" t="s">
        <v>223</v>
      </c>
      <c r="Q23" s="331" t="s">
        <v>191</v>
      </c>
      <c r="R23" s="330" t="s">
        <v>224</v>
      </c>
      <c r="S23" s="237" t="s">
        <v>193</v>
      </c>
      <c r="T23" s="328" t="s">
        <v>218</v>
      </c>
    </row>
    <row r="24" spans="1:20" ht="15.75" hidden="1" thickTop="1" x14ac:dyDescent="0.25">
      <c r="A24" s="77" t="s">
        <v>33</v>
      </c>
      <c r="B24" s="262">
        <v>20</v>
      </c>
      <c r="C24" s="78" t="e">
        <f>'Pque N Mundo I'!#REF!</f>
        <v>#REF!</v>
      </c>
      <c r="D24" s="290" t="e">
        <f t="shared" ref="D24" si="26">C24*B24</f>
        <v>#REF!</v>
      </c>
      <c r="E24" s="92" t="e">
        <f>'Pque N Mundo I'!#REF!</f>
        <v>#REF!</v>
      </c>
      <c r="F24" s="303" t="e">
        <f t="shared" ref="F24:H24" si="27">(E24*$B24)-$D24</f>
        <v>#REF!</v>
      </c>
      <c r="G24" s="92" t="e">
        <f>'Pque N Mundo I'!#REF!</f>
        <v>#REF!</v>
      </c>
      <c r="H24" s="303" t="e">
        <f t="shared" si="27"/>
        <v>#REF!</v>
      </c>
      <c r="I24" s="92" t="e">
        <f>'Pque N Mundo I'!#REF!</f>
        <v>#REF!</v>
      </c>
      <c r="J24" s="303" t="e">
        <f t="shared" ref="J24" si="28">(I24*$B24)-$D24</f>
        <v>#REF!</v>
      </c>
      <c r="K24" s="239" t="e">
        <f t="shared" ref="K24" si="29">SUM(E24,G24,I24)</f>
        <v>#REF!</v>
      </c>
      <c r="L24" s="316" t="e">
        <f t="shared" ref="L24" si="30">(K24*$B24)-$D24*3</f>
        <v>#REF!</v>
      </c>
      <c r="M24" s="92" t="e">
        <f>'Pque N Mundo I'!#REF!</f>
        <v>#REF!</v>
      </c>
      <c r="N24" s="303" t="e">
        <f t="shared" ref="N24" si="31">(M24*$B24)-$D24</f>
        <v>#REF!</v>
      </c>
      <c r="O24" s="92" t="e">
        <f>'Pque N Mundo I'!#REF!</f>
        <v>#REF!</v>
      </c>
      <c r="P24" s="303" t="e">
        <f t="shared" ref="P24" si="32">(O24*$B24)-$D24</f>
        <v>#REF!</v>
      </c>
      <c r="Q24" s="92" t="e">
        <f>'Pque N Mundo I'!#REF!</f>
        <v>#REF!</v>
      </c>
      <c r="R24" s="303" t="e">
        <f t="shared" ref="R24" si="33">(Q24*$B24)-$D24</f>
        <v>#REF!</v>
      </c>
      <c r="S24" s="239" t="e">
        <f t="shared" ref="S24" si="34">SUM(M24,O24,Q24)</f>
        <v>#REF!</v>
      </c>
      <c r="T24" s="316" t="e">
        <f t="shared" ref="T24" si="35">(S24*$B24)-$D24*3</f>
        <v>#REF!</v>
      </c>
    </row>
    <row r="25" spans="1:20" hidden="1" x14ac:dyDescent="0.25">
      <c r="A25" s="77" t="s">
        <v>19</v>
      </c>
      <c r="B25" s="262">
        <v>0</v>
      </c>
      <c r="C25" s="78" t="e">
        <f>'Pque N Mundo I'!#REF!</f>
        <v>#REF!</v>
      </c>
      <c r="D25" s="290" t="e">
        <f t="shared" ref="D25" si="36">C25*B25</f>
        <v>#REF!</v>
      </c>
      <c r="E25" s="92" t="e">
        <f>'Pque N Mundo I'!#REF!</f>
        <v>#REF!</v>
      </c>
      <c r="F25" s="303" t="e">
        <f t="shared" ref="F25" si="37">(E25*$B25)-$D25</f>
        <v>#REF!</v>
      </c>
      <c r="G25" s="92" t="e">
        <f>'Pque N Mundo I'!#REF!</f>
        <v>#REF!</v>
      </c>
      <c r="H25" s="303" t="e">
        <f t="shared" ref="H25" si="38">(G25*$B25)-$D25</f>
        <v>#REF!</v>
      </c>
      <c r="I25" s="92" t="e">
        <f>'Pque N Mundo I'!#REF!</f>
        <v>#REF!</v>
      </c>
      <c r="J25" s="303" t="e">
        <f t="shared" ref="J25" si="39">(I25*$B25)-$D25</f>
        <v>#REF!</v>
      </c>
      <c r="K25" s="239" t="e">
        <f t="shared" ref="K25" si="40">SUM(E25,G25,I25)</f>
        <v>#REF!</v>
      </c>
      <c r="L25" s="316" t="e">
        <f t="shared" ref="L25" si="41">(K25*$B25)-$D25*3</f>
        <v>#REF!</v>
      </c>
      <c r="M25" s="92" t="e">
        <f>'Pque N Mundo I'!#REF!</f>
        <v>#REF!</v>
      </c>
      <c r="N25" s="303" t="e">
        <f t="shared" ref="N25" si="42">(M25*$B25)-$D25</f>
        <v>#REF!</v>
      </c>
      <c r="O25" s="92" t="e">
        <f>'Pque N Mundo I'!#REF!</f>
        <v>#REF!</v>
      </c>
      <c r="P25" s="303" t="e">
        <f t="shared" ref="P25" si="43">(O25*$B25)-$D25</f>
        <v>#REF!</v>
      </c>
      <c r="Q25" s="92" t="e">
        <f>'Pque N Mundo I'!#REF!</f>
        <v>#REF!</v>
      </c>
      <c r="R25" s="303" t="e">
        <f t="shared" ref="R25" si="44">(Q25*$B25)-$D25</f>
        <v>#REF!</v>
      </c>
      <c r="S25" s="239" t="e">
        <f t="shared" ref="S25" si="45">SUM(M25,O25,Q25)</f>
        <v>#REF!</v>
      </c>
      <c r="T25" s="316" t="e">
        <f t="shared" ref="T25" si="46">(S25*$B25)-$D25*3</f>
        <v>#REF!</v>
      </c>
    </row>
    <row r="26" spans="1:20" ht="15.75" hidden="1" thickBot="1" x14ac:dyDescent="0.3">
      <c r="A26" s="5" t="s">
        <v>7</v>
      </c>
      <c r="B26" s="279">
        <f>SUM(B24:B25)</f>
        <v>20</v>
      </c>
      <c r="C26" s="6" t="e">
        <f t="shared" ref="C26:T26" si="47">SUM(C24:C25)</f>
        <v>#REF!</v>
      </c>
      <c r="D26" s="286" t="e">
        <f t="shared" si="47"/>
        <v>#REF!</v>
      </c>
      <c r="E26" s="7" t="e">
        <f t="shared" si="47"/>
        <v>#REF!</v>
      </c>
      <c r="F26" s="305" t="e">
        <f t="shared" si="47"/>
        <v>#REF!</v>
      </c>
      <c r="G26" s="7" t="e">
        <f t="shared" si="47"/>
        <v>#REF!</v>
      </c>
      <c r="H26" s="305" t="e">
        <f t="shared" si="47"/>
        <v>#REF!</v>
      </c>
      <c r="I26" s="7" t="e">
        <f t="shared" si="47"/>
        <v>#REF!</v>
      </c>
      <c r="J26" s="305" t="e">
        <f t="shared" si="47"/>
        <v>#REF!</v>
      </c>
      <c r="K26" s="71" t="e">
        <f t="shared" si="47"/>
        <v>#REF!</v>
      </c>
      <c r="L26" s="318" t="e">
        <f t="shared" si="47"/>
        <v>#REF!</v>
      </c>
      <c r="M26" s="7" t="e">
        <f t="shared" si="47"/>
        <v>#REF!</v>
      </c>
      <c r="N26" s="305" t="e">
        <f t="shared" si="47"/>
        <v>#REF!</v>
      </c>
      <c r="O26" s="7" t="e">
        <f t="shared" si="47"/>
        <v>#REF!</v>
      </c>
      <c r="P26" s="305" t="e">
        <f t="shared" si="47"/>
        <v>#REF!</v>
      </c>
      <c r="Q26" s="7" t="e">
        <f t="shared" si="47"/>
        <v>#REF!</v>
      </c>
      <c r="R26" s="305" t="e">
        <f t="shared" si="47"/>
        <v>#REF!</v>
      </c>
      <c r="S26" s="71" t="e">
        <f t="shared" si="47"/>
        <v>#REF!</v>
      </c>
      <c r="T26" s="318" t="e">
        <f t="shared" si="47"/>
        <v>#REF!</v>
      </c>
    </row>
    <row r="27" spans="1:20" hidden="1" x14ac:dyDescent="0.25"/>
    <row r="28" spans="1:20" ht="15.75" hidden="1" x14ac:dyDescent="0.25">
      <c r="A28" s="1000" t="s">
        <v>47</v>
      </c>
      <c r="B28" s="1001"/>
      <c r="C28" s="1001"/>
      <c r="D28" s="1001"/>
      <c r="E28" s="1001"/>
      <c r="F28" s="1001"/>
      <c r="G28" s="1001"/>
      <c r="H28" s="1001"/>
      <c r="I28" s="1001"/>
      <c r="J28" s="1001"/>
      <c r="K28" s="1001"/>
      <c r="L28" s="1001"/>
      <c r="M28" s="1001"/>
      <c r="N28" s="1001"/>
      <c r="O28" s="1001"/>
      <c r="P28" s="1001"/>
      <c r="Q28" s="1001"/>
      <c r="R28" s="1001"/>
      <c r="S28" s="1001"/>
      <c r="T28" s="1001"/>
    </row>
    <row r="29" spans="1:20" ht="36.75" hidden="1" thickBot="1" x14ac:dyDescent="0.3">
      <c r="A29" s="74" t="s">
        <v>14</v>
      </c>
      <c r="B29" s="260" t="s">
        <v>216</v>
      </c>
      <c r="C29" s="90" t="s">
        <v>165</v>
      </c>
      <c r="D29" s="288" t="s">
        <v>217</v>
      </c>
      <c r="E29" s="329" t="s">
        <v>2</v>
      </c>
      <c r="F29" s="330" t="s">
        <v>219</v>
      </c>
      <c r="G29" s="329" t="s">
        <v>3</v>
      </c>
      <c r="H29" s="330" t="s">
        <v>220</v>
      </c>
      <c r="I29" s="329" t="s">
        <v>4</v>
      </c>
      <c r="J29" s="330" t="s">
        <v>221</v>
      </c>
      <c r="K29" s="237" t="s">
        <v>193</v>
      </c>
      <c r="L29" s="328" t="s">
        <v>218</v>
      </c>
      <c r="M29" s="329" t="s">
        <v>5</v>
      </c>
      <c r="N29" s="330" t="s">
        <v>222</v>
      </c>
      <c r="O29" s="331" t="s">
        <v>190</v>
      </c>
      <c r="P29" s="330" t="s">
        <v>223</v>
      </c>
      <c r="Q29" s="331" t="s">
        <v>191</v>
      </c>
      <c r="R29" s="330" t="s">
        <v>224</v>
      </c>
      <c r="S29" s="237" t="s">
        <v>193</v>
      </c>
      <c r="T29" s="328" t="s">
        <v>218</v>
      </c>
    </row>
    <row r="30" spans="1:20" ht="15.75" hidden="1" thickTop="1" x14ac:dyDescent="0.25">
      <c r="A30" s="77" t="s">
        <v>32</v>
      </c>
      <c r="B30" s="262">
        <v>40</v>
      </c>
      <c r="C30" s="73" t="e">
        <f>'Pque N Mundo II'!#REF!</f>
        <v>#REF!</v>
      </c>
      <c r="D30" s="283" t="e">
        <f t="shared" ref="D30:D31" si="48">C30*B30</f>
        <v>#REF!</v>
      </c>
      <c r="E30" s="92" t="e">
        <f>'Pque N Mundo II'!#REF!</f>
        <v>#REF!</v>
      </c>
      <c r="F30" s="303" t="e">
        <f t="shared" ref="F30:F31" si="49">(E30*$B30)-$D30</f>
        <v>#REF!</v>
      </c>
      <c r="G30" s="92" t="e">
        <f>'Pque N Mundo II'!#REF!</f>
        <v>#REF!</v>
      </c>
      <c r="H30" s="303" t="e">
        <f t="shared" ref="H30:H31" si="50">(G30*$B30)-$D30</f>
        <v>#REF!</v>
      </c>
      <c r="I30" s="92" t="e">
        <f>'Pque N Mundo II'!#REF!</f>
        <v>#REF!</v>
      </c>
      <c r="J30" s="303" t="e">
        <f t="shared" ref="J30:J31" si="51">(I30*$B30)-$D30</f>
        <v>#REF!</v>
      </c>
      <c r="K30" s="239" t="e">
        <f t="shared" ref="K30:K31" si="52">SUM(E30,G30,I30)</f>
        <v>#REF!</v>
      </c>
      <c r="L30" s="316" t="e">
        <f t="shared" ref="L30:L31" si="53">(K30*$B30)-$D30*3</f>
        <v>#REF!</v>
      </c>
      <c r="M30" s="92" t="e">
        <f>'Pque N Mundo II'!#REF!</f>
        <v>#REF!</v>
      </c>
      <c r="N30" s="303" t="e">
        <f t="shared" ref="N30:N31" si="54">(M30*$B30)-$D30</f>
        <v>#REF!</v>
      </c>
      <c r="O30" s="92" t="e">
        <f>'Pque N Mundo II'!#REF!</f>
        <v>#REF!</v>
      </c>
      <c r="P30" s="303" t="e">
        <f t="shared" ref="P30:P31" si="55">(O30*$B30)-$D30</f>
        <v>#REF!</v>
      </c>
      <c r="Q30" s="92" t="e">
        <f>'Pque N Mundo II'!#REF!</f>
        <v>#REF!</v>
      </c>
      <c r="R30" s="303" t="e">
        <f t="shared" ref="R30:R31" si="56">(Q30*$B30)-$D30</f>
        <v>#REF!</v>
      </c>
      <c r="S30" s="239" t="e">
        <f t="shared" ref="S30:S31" si="57">SUM(M30,O30,Q30)</f>
        <v>#REF!</v>
      </c>
      <c r="T30" s="316" t="e">
        <f t="shared" ref="T30:T31" si="58">(S30*$B30)-$D30*3</f>
        <v>#REF!</v>
      </c>
    </row>
    <row r="31" spans="1:20" ht="15.75" hidden="1" thickBot="1" x14ac:dyDescent="0.3">
      <c r="A31" s="77" t="s">
        <v>33</v>
      </c>
      <c r="B31" s="262">
        <v>20</v>
      </c>
      <c r="C31" s="73" t="e">
        <f>'Pque N Mundo II'!#REF!</f>
        <v>#REF!</v>
      </c>
      <c r="D31" s="283" t="e">
        <f t="shared" si="48"/>
        <v>#REF!</v>
      </c>
      <c r="E31" s="92" t="e">
        <f>'Pque N Mundo II'!#REF!</f>
        <v>#REF!</v>
      </c>
      <c r="F31" s="303" t="e">
        <f t="shared" si="49"/>
        <v>#REF!</v>
      </c>
      <c r="G31" s="92" t="e">
        <f>'Pque N Mundo II'!#REF!</f>
        <v>#REF!</v>
      </c>
      <c r="H31" s="303" t="e">
        <f t="shared" si="50"/>
        <v>#REF!</v>
      </c>
      <c r="I31" s="92" t="e">
        <f>'Pque N Mundo II'!#REF!</f>
        <v>#REF!</v>
      </c>
      <c r="J31" s="303" t="e">
        <f t="shared" si="51"/>
        <v>#REF!</v>
      </c>
      <c r="K31" s="239" t="e">
        <f t="shared" si="52"/>
        <v>#REF!</v>
      </c>
      <c r="L31" s="316" t="e">
        <f t="shared" si="53"/>
        <v>#REF!</v>
      </c>
      <c r="M31" s="92" t="e">
        <f>'Pque N Mundo II'!#REF!</f>
        <v>#REF!</v>
      </c>
      <c r="N31" s="303" t="e">
        <f t="shared" si="54"/>
        <v>#REF!</v>
      </c>
      <c r="O31" s="92" t="e">
        <f>'Pque N Mundo II'!#REF!</f>
        <v>#REF!</v>
      </c>
      <c r="P31" s="303" t="e">
        <f t="shared" si="55"/>
        <v>#REF!</v>
      </c>
      <c r="Q31" s="92" t="e">
        <f>'Pque N Mundo II'!#REF!</f>
        <v>#REF!</v>
      </c>
      <c r="R31" s="303" t="e">
        <f t="shared" si="56"/>
        <v>#REF!</v>
      </c>
      <c r="S31" s="239" t="e">
        <f t="shared" si="57"/>
        <v>#REF!</v>
      </c>
      <c r="T31" s="316" t="e">
        <f t="shared" si="58"/>
        <v>#REF!</v>
      </c>
    </row>
    <row r="32" spans="1:20" ht="15.75" hidden="1" thickBot="1" x14ac:dyDescent="0.3">
      <c r="A32" s="5" t="s">
        <v>7</v>
      </c>
      <c r="B32" s="279">
        <f>SUM(B30:B31)</f>
        <v>60</v>
      </c>
      <c r="C32" s="6" t="e">
        <f t="shared" ref="C32:T32" si="59">SUM(C30:C31)</f>
        <v>#REF!</v>
      </c>
      <c r="D32" s="286" t="e">
        <f t="shared" si="59"/>
        <v>#REF!</v>
      </c>
      <c r="E32" s="7" t="e">
        <f t="shared" si="59"/>
        <v>#REF!</v>
      </c>
      <c r="F32" s="305" t="e">
        <f t="shared" si="59"/>
        <v>#REF!</v>
      </c>
      <c r="G32" s="337" t="e">
        <f t="shared" si="59"/>
        <v>#REF!</v>
      </c>
      <c r="H32" s="338" t="e">
        <f t="shared" si="59"/>
        <v>#REF!</v>
      </c>
      <c r="I32" s="337" t="e">
        <f t="shared" si="59"/>
        <v>#REF!</v>
      </c>
      <c r="J32" s="338" t="e">
        <f t="shared" si="59"/>
        <v>#REF!</v>
      </c>
      <c r="K32" s="71" t="e">
        <f t="shared" ref="K32:L32" si="60">SUM(K30:K31)</f>
        <v>#REF!</v>
      </c>
      <c r="L32" s="318" t="e">
        <f t="shared" si="60"/>
        <v>#REF!</v>
      </c>
      <c r="M32" s="7" t="e">
        <f t="shared" si="59"/>
        <v>#REF!</v>
      </c>
      <c r="N32" s="305" t="e">
        <f t="shared" si="59"/>
        <v>#REF!</v>
      </c>
      <c r="O32" s="7" t="e">
        <f t="shared" si="59"/>
        <v>#REF!</v>
      </c>
      <c r="P32" s="305" t="e">
        <f t="shared" si="59"/>
        <v>#REF!</v>
      </c>
      <c r="Q32" s="7" t="e">
        <f t="shared" si="59"/>
        <v>#REF!</v>
      </c>
      <c r="R32" s="305" t="e">
        <f t="shared" si="59"/>
        <v>#REF!</v>
      </c>
      <c r="S32" s="71" t="e">
        <f t="shared" si="59"/>
        <v>#REF!</v>
      </c>
      <c r="T32" s="318" t="e">
        <f t="shared" si="59"/>
        <v>#REF!</v>
      </c>
    </row>
    <row r="33" spans="1:20" hidden="1" x14ac:dyDescent="0.25"/>
    <row r="34" spans="1:20" ht="15.75" hidden="1" x14ac:dyDescent="0.25">
      <c r="A34" s="1000" t="s">
        <v>264</v>
      </c>
      <c r="B34" s="1001"/>
      <c r="C34" s="1001"/>
      <c r="D34" s="1001"/>
      <c r="E34" s="1001"/>
      <c r="F34" s="1001"/>
      <c r="G34" s="1001"/>
      <c r="H34" s="1001"/>
      <c r="I34" s="1001"/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1001"/>
    </row>
    <row r="35" spans="1:20" ht="36.75" hidden="1" thickBot="1" x14ac:dyDescent="0.3">
      <c r="A35" s="74" t="s">
        <v>14</v>
      </c>
      <c r="B35" s="260" t="s">
        <v>216</v>
      </c>
      <c r="C35" s="90" t="s">
        <v>165</v>
      </c>
      <c r="D35" s="288" t="s">
        <v>217</v>
      </c>
      <c r="E35" s="329" t="s">
        <v>2</v>
      </c>
      <c r="F35" s="330" t="s">
        <v>219</v>
      </c>
      <c r="G35" s="329" t="s">
        <v>3</v>
      </c>
      <c r="H35" s="330" t="s">
        <v>220</v>
      </c>
      <c r="I35" s="329" t="s">
        <v>4</v>
      </c>
      <c r="J35" s="330" t="s">
        <v>221</v>
      </c>
      <c r="K35" s="237" t="s">
        <v>193</v>
      </c>
      <c r="L35" s="328" t="s">
        <v>218</v>
      </c>
      <c r="M35" s="329" t="s">
        <v>5</v>
      </c>
      <c r="N35" s="330" t="s">
        <v>222</v>
      </c>
      <c r="O35" s="331" t="s">
        <v>190</v>
      </c>
      <c r="P35" s="330" t="s">
        <v>223</v>
      </c>
      <c r="Q35" s="331" t="s">
        <v>191</v>
      </c>
      <c r="R35" s="330" t="s">
        <v>224</v>
      </c>
      <c r="S35" s="237" t="s">
        <v>193</v>
      </c>
      <c r="T35" s="328" t="s">
        <v>218</v>
      </c>
    </row>
    <row r="36" spans="1:20" ht="16.5" hidden="1" thickTop="1" thickBot="1" x14ac:dyDescent="0.3">
      <c r="A36" s="77" t="s">
        <v>33</v>
      </c>
      <c r="B36" s="261">
        <v>20</v>
      </c>
      <c r="C36" s="76" t="e">
        <f>'AMA_UBS J Brasil'!#REF!</f>
        <v>#REF!</v>
      </c>
      <c r="D36" s="289" t="e">
        <f t="shared" ref="D36" si="61">C36*B36</f>
        <v>#REF!</v>
      </c>
      <c r="E36" s="91" t="e">
        <f>'AMA_UBS J Brasil'!#REF!</f>
        <v>#REF!</v>
      </c>
      <c r="F36" s="302" t="e">
        <f t="shared" ref="F36" si="62">(E36*$B36)-$D36</f>
        <v>#REF!</v>
      </c>
      <c r="G36" s="91" t="e">
        <f>'AMA_UBS J Brasil'!#REF!</f>
        <v>#REF!</v>
      </c>
      <c r="H36" s="302" t="e">
        <f t="shared" ref="H36" si="63">(G36*$B36)-$D36</f>
        <v>#REF!</v>
      </c>
      <c r="I36" s="91" t="e">
        <f>'AMA_UBS J Brasil'!#REF!</f>
        <v>#REF!</v>
      </c>
      <c r="J36" s="302" t="e">
        <f t="shared" ref="J36" si="64">(I36*$B36)-$D36</f>
        <v>#REF!</v>
      </c>
      <c r="K36" s="227" t="e">
        <f t="shared" ref="K36" si="65">SUM(E36,G36,I36)</f>
        <v>#REF!</v>
      </c>
      <c r="L36" s="315" t="e">
        <f t="shared" ref="L36" si="66">(K36*$B36)-$D36*3</f>
        <v>#REF!</v>
      </c>
      <c r="M36" s="91" t="e">
        <f>'AMA_UBS J Brasil'!#REF!</f>
        <v>#REF!</v>
      </c>
      <c r="N36" s="302" t="e">
        <f t="shared" ref="N36" si="67">(M36*$B36)-$D36</f>
        <v>#REF!</v>
      </c>
      <c r="O36" s="91" t="e">
        <f>'AMA_UBS J Brasil'!#REF!</f>
        <v>#REF!</v>
      </c>
      <c r="P36" s="302" t="e">
        <f t="shared" ref="P36" si="68">(O36*$B36)-$D36</f>
        <v>#REF!</v>
      </c>
      <c r="Q36" s="91" t="e">
        <f>'AMA_UBS J Brasil'!#REF!</f>
        <v>#REF!</v>
      </c>
      <c r="R36" s="302" t="e">
        <f t="shared" ref="R36" si="69">(Q36*$B36)-$D36</f>
        <v>#REF!</v>
      </c>
      <c r="S36" s="227" t="e">
        <f t="shared" ref="S36" si="70">SUM(M36,O36,Q36)</f>
        <v>#REF!</v>
      </c>
      <c r="T36" s="315" t="e">
        <f t="shared" ref="T36" si="71">(S36*$B36)-$D36*3</f>
        <v>#REF!</v>
      </c>
    </row>
    <row r="37" spans="1:20" ht="15.75" hidden="1" thickBot="1" x14ac:dyDescent="0.3">
      <c r="A37" s="341" t="s">
        <v>7</v>
      </c>
      <c r="B37" s="342">
        <f t="shared" ref="B37:T37" si="72">SUM(B36:B36)</f>
        <v>20</v>
      </c>
      <c r="C37" s="363" t="e">
        <f t="shared" si="72"/>
        <v>#REF!</v>
      </c>
      <c r="D37" s="364" t="e">
        <f t="shared" si="72"/>
        <v>#REF!</v>
      </c>
      <c r="E37" s="343" t="e">
        <f t="shared" si="72"/>
        <v>#REF!</v>
      </c>
      <c r="F37" s="344" t="e">
        <f t="shared" si="72"/>
        <v>#REF!</v>
      </c>
      <c r="G37" s="343" t="e">
        <f t="shared" si="72"/>
        <v>#REF!</v>
      </c>
      <c r="H37" s="344" t="e">
        <f t="shared" si="72"/>
        <v>#REF!</v>
      </c>
      <c r="I37" s="343" t="e">
        <f t="shared" si="72"/>
        <v>#REF!</v>
      </c>
      <c r="J37" s="344" t="e">
        <f t="shared" si="72"/>
        <v>#REF!</v>
      </c>
      <c r="K37" s="345" t="e">
        <f t="shared" ref="K37:L37" si="73">SUM(K36:K36)</f>
        <v>#REF!</v>
      </c>
      <c r="L37" s="346" t="e">
        <f t="shared" si="73"/>
        <v>#REF!</v>
      </c>
      <c r="M37" s="343" t="e">
        <f t="shared" si="72"/>
        <v>#REF!</v>
      </c>
      <c r="N37" s="344" t="e">
        <f t="shared" si="72"/>
        <v>#REF!</v>
      </c>
      <c r="O37" s="343" t="e">
        <f t="shared" si="72"/>
        <v>#REF!</v>
      </c>
      <c r="P37" s="344" t="e">
        <f t="shared" si="72"/>
        <v>#REF!</v>
      </c>
      <c r="Q37" s="343" t="e">
        <f t="shared" si="72"/>
        <v>#REF!</v>
      </c>
      <c r="R37" s="344" t="e">
        <f t="shared" si="72"/>
        <v>#REF!</v>
      </c>
      <c r="S37" s="345" t="e">
        <f t="shared" si="72"/>
        <v>#REF!</v>
      </c>
      <c r="T37" s="346" t="e">
        <f t="shared" si="72"/>
        <v>#REF!</v>
      </c>
    </row>
    <row r="39" spans="1:20" ht="15.75" x14ac:dyDescent="0.25">
      <c r="A39" s="1059" t="s">
        <v>268</v>
      </c>
      <c r="B39" s="1055"/>
      <c r="C39" s="1055"/>
      <c r="D39" s="1055"/>
      <c r="E39" s="1055"/>
      <c r="F39" s="1055"/>
      <c r="G39" s="1055"/>
      <c r="H39" s="1055"/>
      <c r="I39" s="1055"/>
      <c r="J39" s="1055"/>
      <c r="K39" s="1055"/>
      <c r="L39" s="1055"/>
      <c r="M39" s="1055"/>
      <c r="N39" s="1055"/>
      <c r="O39" s="1055"/>
      <c r="P39" s="1055"/>
      <c r="Q39" s="1055"/>
      <c r="R39" s="1055"/>
      <c r="S39" s="1055"/>
      <c r="T39" s="1055"/>
    </row>
    <row r="40" spans="1:20" ht="36.75" thickBot="1" x14ac:dyDescent="0.3">
      <c r="A40" s="74" t="s">
        <v>14</v>
      </c>
      <c r="B40" s="260" t="s">
        <v>216</v>
      </c>
      <c r="C40" s="90" t="s">
        <v>165</v>
      </c>
      <c r="D40" s="288" t="s">
        <v>217</v>
      </c>
      <c r="E40" s="329" t="str">
        <f>'Eq Minima Unds Horas'!E5</f>
        <v>MAR</v>
      </c>
      <c r="F40" s="330" t="str">
        <f>'Eq Minima Unds Horas'!F5</f>
        <v>Saldo Mar</v>
      </c>
      <c r="G40" s="329" t="str">
        <f>'Eq Minima Unds Horas'!G5</f>
        <v>ABR</v>
      </c>
      <c r="H40" s="330" t="str">
        <f>'Eq Minima Unds Horas'!H5</f>
        <v>Saldo Abr</v>
      </c>
      <c r="I40" s="329" t="str">
        <f>'Eq Minima Unds Horas'!I5</f>
        <v>MAI</v>
      </c>
      <c r="J40" s="330" t="str">
        <f>'Eq Minima Unds Horas'!J5</f>
        <v>Saldo Mai</v>
      </c>
      <c r="K40" s="237" t="str">
        <f>'Eq Minima Unds Horas'!K5</f>
        <v>3º Trimestre</v>
      </c>
      <c r="L40" s="328" t="str">
        <f>'Eq Minima Unds Horas'!L5</f>
        <v>Saldo Trim</v>
      </c>
      <c r="M40" s="329" t="str">
        <f>'Eq Minima Unds Horas'!M5</f>
        <v>JUN</v>
      </c>
      <c r="N40" s="330" t="str">
        <f>'Eq Minima Unds Horas'!N5</f>
        <v>Saldo Jun</v>
      </c>
      <c r="O40" s="331" t="str">
        <f>'Eq Minima Unds Horas'!O5</f>
        <v>JUL</v>
      </c>
      <c r="P40" s="330" t="str">
        <f>'Eq Minima Unds Horas'!P5</f>
        <v>Saldo Jul</v>
      </c>
      <c r="Q40" s="331" t="str">
        <f>'Eq Minima Unds Horas'!Q5</f>
        <v>AGO</v>
      </c>
      <c r="R40" s="330" t="str">
        <f>'Eq Minima Unds Horas'!R5</f>
        <v>Saldo Ago</v>
      </c>
      <c r="S40" s="237" t="str">
        <f>'Eq Minima Unds Horas'!S5</f>
        <v>4º Trimestre</v>
      </c>
      <c r="T40" s="328" t="str">
        <f>'Eq Minima Unds Horas'!T5</f>
        <v>Saldo Trim</v>
      </c>
    </row>
    <row r="41" spans="1:20" ht="15.75" thickTop="1" x14ac:dyDescent="0.25">
      <c r="A41" s="26" t="s">
        <v>317</v>
      </c>
      <c r="B41" s="266">
        <v>20</v>
      </c>
      <c r="C41" s="76" t="e">
        <f>'CEO II VG'!#REF!</f>
        <v>#REF!</v>
      </c>
      <c r="D41" s="289" t="e">
        <f t="shared" ref="D41:D47" si="74">C41*B41</f>
        <v>#REF!</v>
      </c>
      <c r="E41" s="91" t="e">
        <f>'CEO II VG'!#REF!</f>
        <v>#REF!</v>
      </c>
      <c r="F41" s="302" t="e">
        <f t="shared" ref="F41:F47" si="75">(E41*$B41)-$D41</f>
        <v>#REF!</v>
      </c>
      <c r="G41" s="91" t="e">
        <f>'CEO II VG'!#REF!</f>
        <v>#REF!</v>
      </c>
      <c r="H41" s="302" t="e">
        <f t="shared" ref="H41:H47" si="76">(G41*$B41)-$D41</f>
        <v>#REF!</v>
      </c>
      <c r="I41" s="91" t="e">
        <f>'CEO II VG'!#REF!</f>
        <v>#REF!</v>
      </c>
      <c r="J41" s="302" t="e">
        <f t="shared" ref="J41:J47" si="77">(I41*$B41)-$D41</f>
        <v>#REF!</v>
      </c>
      <c r="K41" s="227" t="e">
        <f t="shared" ref="K41:K47" si="78">SUM(E41,G41,I41)</f>
        <v>#REF!</v>
      </c>
      <c r="L41" s="315" t="e">
        <f t="shared" ref="L41:L47" si="79">(K41*$B41)-$D41*3</f>
        <v>#REF!</v>
      </c>
      <c r="M41" s="91" t="e">
        <f>'CEO II VG'!#REF!</f>
        <v>#REF!</v>
      </c>
      <c r="N41" s="302" t="e">
        <f t="shared" ref="N41:N47" si="80">(M41*$B41)-$D41</f>
        <v>#REF!</v>
      </c>
      <c r="O41" s="91" t="e">
        <f>'CEO II VG'!#REF!</f>
        <v>#REF!</v>
      </c>
      <c r="P41" s="302" t="e">
        <f t="shared" ref="P41:P47" si="81">(O41*$B41)-$D41</f>
        <v>#REF!</v>
      </c>
      <c r="Q41" s="91" t="e">
        <f>'CEO II VG'!#REF!</f>
        <v>#REF!</v>
      </c>
      <c r="R41" s="302" t="e">
        <f t="shared" ref="R41:R47" si="82">(Q41*$B41)-$D41</f>
        <v>#REF!</v>
      </c>
      <c r="S41" s="227" t="e">
        <f t="shared" ref="S41:S47" si="83">SUM(M41,O41,Q41)</f>
        <v>#REF!</v>
      </c>
      <c r="T41" s="315" t="e">
        <f t="shared" ref="T41:T47" si="84">(S41*$B41)-$D41*3</f>
        <v>#REF!</v>
      </c>
    </row>
    <row r="42" spans="1:20" x14ac:dyDescent="0.25">
      <c r="A42" s="105" t="s">
        <v>318</v>
      </c>
      <c r="B42" s="267">
        <v>20</v>
      </c>
      <c r="C42" s="78" t="e">
        <f>'CEO II VG'!#REF!</f>
        <v>#REF!</v>
      </c>
      <c r="D42" s="290" t="e">
        <f t="shared" si="74"/>
        <v>#REF!</v>
      </c>
      <c r="E42" s="92" t="e">
        <f>'CEO II VG'!#REF!</f>
        <v>#REF!</v>
      </c>
      <c r="F42" s="303" t="e">
        <f t="shared" si="75"/>
        <v>#REF!</v>
      </c>
      <c r="G42" s="92" t="e">
        <f>'CEO II VG'!#REF!</f>
        <v>#REF!</v>
      </c>
      <c r="H42" s="303" t="e">
        <f t="shared" si="76"/>
        <v>#REF!</v>
      </c>
      <c r="I42" s="92" t="e">
        <f>'CEO II VG'!#REF!</f>
        <v>#REF!</v>
      </c>
      <c r="J42" s="303" t="e">
        <f t="shared" si="77"/>
        <v>#REF!</v>
      </c>
      <c r="K42" s="239" t="e">
        <f t="shared" si="78"/>
        <v>#REF!</v>
      </c>
      <c r="L42" s="316" t="e">
        <f t="shared" si="79"/>
        <v>#REF!</v>
      </c>
      <c r="M42" s="92" t="e">
        <f>'CEO II VG'!#REF!</f>
        <v>#REF!</v>
      </c>
      <c r="N42" s="303" t="e">
        <f t="shared" si="80"/>
        <v>#REF!</v>
      </c>
      <c r="O42" s="92" t="e">
        <f>'CEO II VG'!#REF!</f>
        <v>#REF!</v>
      </c>
      <c r="P42" s="303" t="e">
        <f t="shared" si="81"/>
        <v>#REF!</v>
      </c>
      <c r="Q42" s="92" t="e">
        <f>'CEO II VG'!#REF!</f>
        <v>#REF!</v>
      </c>
      <c r="R42" s="303" t="e">
        <f t="shared" si="82"/>
        <v>#REF!</v>
      </c>
      <c r="S42" s="239" t="e">
        <f t="shared" si="83"/>
        <v>#REF!</v>
      </c>
      <c r="T42" s="316" t="e">
        <f t="shared" si="84"/>
        <v>#REF!</v>
      </c>
    </row>
    <row r="43" spans="1:20" x14ac:dyDescent="0.25">
      <c r="A43" s="105" t="s">
        <v>319</v>
      </c>
      <c r="B43" s="267">
        <v>20</v>
      </c>
      <c r="C43" s="78" t="e">
        <f>'CEO II VG'!#REF!</f>
        <v>#REF!</v>
      </c>
      <c r="D43" s="290" t="e">
        <f t="shared" si="74"/>
        <v>#REF!</v>
      </c>
      <c r="E43" s="92" t="e">
        <f>'CEO II VG'!#REF!</f>
        <v>#REF!</v>
      </c>
      <c r="F43" s="303" t="e">
        <f t="shared" si="75"/>
        <v>#REF!</v>
      </c>
      <c r="G43" s="92" t="e">
        <f>'CEO II VG'!#REF!</f>
        <v>#REF!</v>
      </c>
      <c r="H43" s="303" t="e">
        <f t="shared" si="76"/>
        <v>#REF!</v>
      </c>
      <c r="I43" s="92" t="e">
        <f>'CEO II VG'!#REF!</f>
        <v>#REF!</v>
      </c>
      <c r="J43" s="303" t="e">
        <f t="shared" si="77"/>
        <v>#REF!</v>
      </c>
      <c r="K43" s="239" t="e">
        <f t="shared" si="78"/>
        <v>#REF!</v>
      </c>
      <c r="L43" s="316" t="e">
        <f t="shared" si="79"/>
        <v>#REF!</v>
      </c>
      <c r="M43" s="92" t="e">
        <f>'CEO II VG'!#REF!</f>
        <v>#REF!</v>
      </c>
      <c r="N43" s="303" t="e">
        <f t="shared" si="80"/>
        <v>#REF!</v>
      </c>
      <c r="O43" s="92" t="e">
        <f>'CEO II VG'!#REF!</f>
        <v>#REF!</v>
      </c>
      <c r="P43" s="303" t="e">
        <f t="shared" si="81"/>
        <v>#REF!</v>
      </c>
      <c r="Q43" s="92" t="e">
        <f>'CEO II VG'!#REF!</f>
        <v>#REF!</v>
      </c>
      <c r="R43" s="303" t="e">
        <f t="shared" si="82"/>
        <v>#REF!</v>
      </c>
      <c r="S43" s="239" t="e">
        <f t="shared" si="83"/>
        <v>#REF!</v>
      </c>
      <c r="T43" s="316" t="e">
        <f t="shared" si="84"/>
        <v>#REF!</v>
      </c>
    </row>
    <row r="44" spans="1:20" x14ac:dyDescent="0.25">
      <c r="A44" s="105" t="s">
        <v>320</v>
      </c>
      <c r="B44" s="267">
        <v>20</v>
      </c>
      <c r="C44" s="78" t="e">
        <f>'CEO II VG'!#REF!</f>
        <v>#REF!</v>
      </c>
      <c r="D44" s="290" t="e">
        <f t="shared" si="74"/>
        <v>#REF!</v>
      </c>
      <c r="E44" s="92" t="e">
        <f>'CEO II VG'!#REF!</f>
        <v>#REF!</v>
      </c>
      <c r="F44" s="303" t="e">
        <f t="shared" si="75"/>
        <v>#REF!</v>
      </c>
      <c r="G44" s="92" t="e">
        <f>'CEO II VG'!#REF!</f>
        <v>#REF!</v>
      </c>
      <c r="H44" s="303" t="e">
        <f t="shared" si="76"/>
        <v>#REF!</v>
      </c>
      <c r="I44" s="92" t="e">
        <f>'CEO II VG'!#REF!</f>
        <v>#REF!</v>
      </c>
      <c r="J44" s="303" t="e">
        <f t="shared" si="77"/>
        <v>#REF!</v>
      </c>
      <c r="K44" s="239" t="e">
        <f t="shared" si="78"/>
        <v>#REF!</v>
      </c>
      <c r="L44" s="316" t="e">
        <f t="shared" si="79"/>
        <v>#REF!</v>
      </c>
      <c r="M44" s="92" t="e">
        <f>'CEO II VG'!#REF!</f>
        <v>#REF!</v>
      </c>
      <c r="N44" s="303" t="e">
        <f t="shared" si="80"/>
        <v>#REF!</v>
      </c>
      <c r="O44" s="92" t="e">
        <f>'CEO II VG'!#REF!</f>
        <v>#REF!</v>
      </c>
      <c r="P44" s="303" t="e">
        <f t="shared" si="81"/>
        <v>#REF!</v>
      </c>
      <c r="Q44" s="92" t="e">
        <f>'CEO II VG'!#REF!</f>
        <v>#REF!</v>
      </c>
      <c r="R44" s="303" t="e">
        <f t="shared" si="82"/>
        <v>#REF!</v>
      </c>
      <c r="S44" s="239" t="e">
        <f t="shared" si="83"/>
        <v>#REF!</v>
      </c>
      <c r="T44" s="316" t="e">
        <f t="shared" si="84"/>
        <v>#REF!</v>
      </c>
    </row>
    <row r="45" spans="1:20" x14ac:dyDescent="0.25">
      <c r="A45" s="105" t="s">
        <v>321</v>
      </c>
      <c r="B45" s="267">
        <v>20</v>
      </c>
      <c r="C45" s="78" t="e">
        <f>'CEO II VG'!#REF!</f>
        <v>#REF!</v>
      </c>
      <c r="D45" s="290" t="e">
        <f t="shared" si="74"/>
        <v>#REF!</v>
      </c>
      <c r="E45" s="92" t="e">
        <f>'CEO II VG'!#REF!</f>
        <v>#REF!</v>
      </c>
      <c r="F45" s="303" t="e">
        <f t="shared" si="75"/>
        <v>#REF!</v>
      </c>
      <c r="G45" s="92" t="e">
        <f>'CEO II VG'!#REF!</f>
        <v>#REF!</v>
      </c>
      <c r="H45" s="303" t="e">
        <f t="shared" si="76"/>
        <v>#REF!</v>
      </c>
      <c r="I45" s="92" t="e">
        <f>'CEO II VG'!#REF!</f>
        <v>#REF!</v>
      </c>
      <c r="J45" s="303" t="e">
        <f t="shared" si="77"/>
        <v>#REF!</v>
      </c>
      <c r="K45" s="239" t="e">
        <f t="shared" si="78"/>
        <v>#REF!</v>
      </c>
      <c r="L45" s="316" t="e">
        <f t="shared" si="79"/>
        <v>#REF!</v>
      </c>
      <c r="M45" s="92" t="e">
        <f>'CEO II VG'!#REF!</f>
        <v>#REF!</v>
      </c>
      <c r="N45" s="303" t="e">
        <f t="shared" si="80"/>
        <v>#REF!</v>
      </c>
      <c r="O45" s="92" t="e">
        <f>'CEO II VG'!#REF!</f>
        <v>#REF!</v>
      </c>
      <c r="P45" s="303" t="e">
        <f t="shared" si="81"/>
        <v>#REF!</v>
      </c>
      <c r="Q45" s="92" t="e">
        <f>'CEO II VG'!#REF!</f>
        <v>#REF!</v>
      </c>
      <c r="R45" s="303" t="e">
        <f t="shared" si="82"/>
        <v>#REF!</v>
      </c>
      <c r="S45" s="239" t="e">
        <f t="shared" si="83"/>
        <v>#REF!</v>
      </c>
      <c r="T45" s="316" t="e">
        <f t="shared" si="84"/>
        <v>#REF!</v>
      </c>
    </row>
    <row r="46" spans="1:20" x14ac:dyDescent="0.25">
      <c r="A46" s="105" t="s">
        <v>322</v>
      </c>
      <c r="B46" s="267">
        <v>20</v>
      </c>
      <c r="C46" s="78" t="e">
        <f>'CEO II VG'!#REF!</f>
        <v>#REF!</v>
      </c>
      <c r="D46" s="290" t="e">
        <f t="shared" si="74"/>
        <v>#REF!</v>
      </c>
      <c r="E46" s="92" t="e">
        <f>'CEO II VG'!#REF!</f>
        <v>#REF!</v>
      </c>
      <c r="F46" s="303" t="e">
        <f t="shared" si="75"/>
        <v>#REF!</v>
      </c>
      <c r="G46" s="92" t="e">
        <f>'CEO II VG'!#REF!</f>
        <v>#REF!</v>
      </c>
      <c r="H46" s="303" t="e">
        <f t="shared" si="76"/>
        <v>#REF!</v>
      </c>
      <c r="I46" s="92" t="e">
        <f>'CEO II VG'!#REF!</f>
        <v>#REF!</v>
      </c>
      <c r="J46" s="303" t="e">
        <f t="shared" si="77"/>
        <v>#REF!</v>
      </c>
      <c r="K46" s="239" t="e">
        <f t="shared" si="78"/>
        <v>#REF!</v>
      </c>
      <c r="L46" s="316" t="e">
        <f t="shared" si="79"/>
        <v>#REF!</v>
      </c>
      <c r="M46" s="92" t="e">
        <f>'CEO II VG'!#REF!</f>
        <v>#REF!</v>
      </c>
      <c r="N46" s="303" t="e">
        <f t="shared" si="80"/>
        <v>#REF!</v>
      </c>
      <c r="O46" s="92" t="e">
        <f>'CEO II VG'!#REF!</f>
        <v>#REF!</v>
      </c>
      <c r="P46" s="303" t="e">
        <f t="shared" si="81"/>
        <v>#REF!</v>
      </c>
      <c r="Q46" s="92" t="e">
        <f>'CEO II VG'!#REF!</f>
        <v>#REF!</v>
      </c>
      <c r="R46" s="303" t="e">
        <f t="shared" si="82"/>
        <v>#REF!</v>
      </c>
      <c r="S46" s="239" t="e">
        <f t="shared" si="83"/>
        <v>#REF!</v>
      </c>
      <c r="T46" s="316" t="e">
        <f t="shared" si="84"/>
        <v>#REF!</v>
      </c>
    </row>
    <row r="47" spans="1:20" ht="15.75" thickBot="1" x14ac:dyDescent="0.3">
      <c r="A47" s="407" t="s">
        <v>323</v>
      </c>
      <c r="B47" s="408">
        <v>20</v>
      </c>
      <c r="C47" s="79" t="e">
        <f>'CEO II VG'!#REF!</f>
        <v>#REF!</v>
      </c>
      <c r="D47" s="340" t="e">
        <f t="shared" si="74"/>
        <v>#REF!</v>
      </c>
      <c r="E47" s="101" t="e">
        <f>'CEO II VG'!#REF!</f>
        <v>#REF!</v>
      </c>
      <c r="F47" s="311" t="e">
        <f t="shared" si="75"/>
        <v>#REF!</v>
      </c>
      <c r="G47" s="101" t="e">
        <f>'CEO II VG'!#REF!</f>
        <v>#REF!</v>
      </c>
      <c r="H47" s="311" t="e">
        <f t="shared" si="76"/>
        <v>#REF!</v>
      </c>
      <c r="I47" s="101" t="e">
        <f>'CEO II VG'!#REF!</f>
        <v>#REF!</v>
      </c>
      <c r="J47" s="311" t="e">
        <f t="shared" si="77"/>
        <v>#REF!</v>
      </c>
      <c r="K47" s="247" t="e">
        <f t="shared" si="78"/>
        <v>#REF!</v>
      </c>
      <c r="L47" s="324" t="e">
        <f t="shared" si="79"/>
        <v>#REF!</v>
      </c>
      <c r="M47" s="101" t="e">
        <f>'CEO II VG'!#REF!</f>
        <v>#REF!</v>
      </c>
      <c r="N47" s="311" t="e">
        <f t="shared" si="80"/>
        <v>#REF!</v>
      </c>
      <c r="O47" s="101" t="e">
        <f>'CEO II VG'!#REF!</f>
        <v>#REF!</v>
      </c>
      <c r="P47" s="311" t="e">
        <f t="shared" si="81"/>
        <v>#REF!</v>
      </c>
      <c r="Q47" s="101" t="e">
        <f>'CEO II VG'!#REF!</f>
        <v>#REF!</v>
      </c>
      <c r="R47" s="311" t="e">
        <f t="shared" si="82"/>
        <v>#REF!</v>
      </c>
      <c r="S47" s="247" t="e">
        <f t="shared" si="83"/>
        <v>#REF!</v>
      </c>
      <c r="T47" s="324" t="e">
        <f t="shared" si="84"/>
        <v>#REF!</v>
      </c>
    </row>
    <row r="48" spans="1:20" ht="15.75" thickBot="1" x14ac:dyDescent="0.3">
      <c r="A48" s="409" t="s">
        <v>7</v>
      </c>
      <c r="B48" s="334">
        <f t="shared" ref="B48:T48" si="85">SUM(B41:B47)</f>
        <v>140</v>
      </c>
      <c r="C48" s="335" t="e">
        <f t="shared" si="85"/>
        <v>#REF!</v>
      </c>
      <c r="D48" s="336" t="e">
        <f t="shared" si="85"/>
        <v>#REF!</v>
      </c>
      <c r="E48" s="337" t="e">
        <f t="shared" si="85"/>
        <v>#REF!</v>
      </c>
      <c r="F48" s="338" t="e">
        <f t="shared" si="85"/>
        <v>#REF!</v>
      </c>
      <c r="G48" s="337" t="e">
        <f t="shared" si="85"/>
        <v>#REF!</v>
      </c>
      <c r="H48" s="338" t="e">
        <f t="shared" si="85"/>
        <v>#REF!</v>
      </c>
      <c r="I48" s="337" t="e">
        <f t="shared" si="85"/>
        <v>#REF!</v>
      </c>
      <c r="J48" s="338" t="e">
        <f t="shared" si="85"/>
        <v>#REF!</v>
      </c>
      <c r="K48" s="339" t="e">
        <f t="shared" ref="K48:L48" si="86">SUM(K41:K47)</f>
        <v>#REF!</v>
      </c>
      <c r="L48" s="406" t="e">
        <f t="shared" si="86"/>
        <v>#REF!</v>
      </c>
      <c r="M48" s="337" t="e">
        <f t="shared" si="85"/>
        <v>#REF!</v>
      </c>
      <c r="N48" s="338" t="e">
        <f t="shared" si="85"/>
        <v>#REF!</v>
      </c>
      <c r="O48" s="337" t="e">
        <f t="shared" si="85"/>
        <v>#REF!</v>
      </c>
      <c r="P48" s="338" t="e">
        <f t="shared" si="85"/>
        <v>#REF!</v>
      </c>
      <c r="Q48" s="337" t="e">
        <f t="shared" si="85"/>
        <v>#REF!</v>
      </c>
      <c r="R48" s="338" t="e">
        <f t="shared" si="85"/>
        <v>#REF!</v>
      </c>
      <c r="S48" s="339" t="e">
        <f t="shared" si="85"/>
        <v>#REF!</v>
      </c>
      <c r="T48" s="406" t="e">
        <f t="shared" si="85"/>
        <v>#REF!</v>
      </c>
    </row>
    <row r="50" spans="1:20" ht="15.75" hidden="1" x14ac:dyDescent="0.25">
      <c r="A50" s="1000" t="s">
        <v>270</v>
      </c>
      <c r="B50" s="1001"/>
      <c r="C50" s="1001"/>
      <c r="D50" s="1001"/>
      <c r="E50" s="1001"/>
      <c r="F50" s="1001"/>
      <c r="G50" s="1001"/>
      <c r="H50" s="1001"/>
      <c r="I50" s="1001"/>
      <c r="J50" s="1001"/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</row>
    <row r="51" spans="1:20" ht="36.75" hidden="1" thickBot="1" x14ac:dyDescent="0.3">
      <c r="A51" s="74" t="s">
        <v>14</v>
      </c>
      <c r="B51" s="260" t="s">
        <v>216</v>
      </c>
      <c r="C51" s="90" t="s">
        <v>165</v>
      </c>
      <c r="D51" s="288" t="s">
        <v>217</v>
      </c>
      <c r="E51" s="329" t="s">
        <v>2</v>
      </c>
      <c r="F51" s="330" t="s">
        <v>219</v>
      </c>
      <c r="G51" s="329" t="s">
        <v>3</v>
      </c>
      <c r="H51" s="330" t="s">
        <v>220</v>
      </c>
      <c r="I51" s="329" t="s">
        <v>4</v>
      </c>
      <c r="J51" s="330" t="s">
        <v>221</v>
      </c>
      <c r="K51" s="237" t="s">
        <v>193</v>
      </c>
      <c r="L51" s="328" t="s">
        <v>218</v>
      </c>
      <c r="M51" s="329" t="s">
        <v>5</v>
      </c>
      <c r="N51" s="330" t="s">
        <v>222</v>
      </c>
      <c r="O51" s="331" t="s">
        <v>190</v>
      </c>
      <c r="P51" s="330" t="s">
        <v>223</v>
      </c>
      <c r="Q51" s="331" t="s">
        <v>191</v>
      </c>
      <c r="R51" s="330" t="s">
        <v>224</v>
      </c>
      <c r="S51" s="237" t="s">
        <v>193</v>
      </c>
      <c r="T51" s="328" t="s">
        <v>218</v>
      </c>
    </row>
    <row r="52" spans="1:20" hidden="1" x14ac:dyDescent="0.25">
      <c r="A52" s="77" t="s">
        <v>33</v>
      </c>
      <c r="B52" s="261">
        <v>20</v>
      </c>
      <c r="C52" s="76" t="e">
        <f>'AMA_UBS V Medeiros'!#REF!</f>
        <v>#REF!</v>
      </c>
      <c r="D52" s="289" t="e">
        <f t="shared" ref="D52" si="87">C52*B52</f>
        <v>#REF!</v>
      </c>
      <c r="E52" s="91" t="e">
        <f>'AMA_UBS V Medeiros'!#REF!</f>
        <v>#REF!</v>
      </c>
      <c r="F52" s="302" t="e">
        <f t="shared" ref="F52" si="88">(E52*$B52)-$D52</f>
        <v>#REF!</v>
      </c>
      <c r="G52" s="91" t="e">
        <f>'AMA_UBS V Medeiros'!#REF!</f>
        <v>#REF!</v>
      </c>
      <c r="H52" s="302" t="e">
        <f t="shared" ref="H52" si="89">(G52*$B52)-$D52</f>
        <v>#REF!</v>
      </c>
      <c r="I52" s="91" t="e">
        <f>'AMA_UBS V Medeiros'!#REF!</f>
        <v>#REF!</v>
      </c>
      <c r="J52" s="302" t="e">
        <f t="shared" ref="J52" si="90">(I52*$B52)-$D52</f>
        <v>#REF!</v>
      </c>
      <c r="K52" s="227" t="e">
        <f t="shared" ref="K52" si="91">SUM(E52,G52,I52)</f>
        <v>#REF!</v>
      </c>
      <c r="L52" s="315" t="e">
        <f t="shared" ref="L52" si="92">(K52*$B52)-$D52*3</f>
        <v>#REF!</v>
      </c>
      <c r="M52" s="91" t="e">
        <f>'AMA_UBS V Medeiros'!#REF!</f>
        <v>#REF!</v>
      </c>
      <c r="N52" s="302" t="e">
        <f t="shared" ref="N52" si="93">(M52*$B52)-$D52</f>
        <v>#REF!</v>
      </c>
      <c r="O52" s="91" t="e">
        <f>'AMA_UBS V Medeiros'!#REF!</f>
        <v>#REF!</v>
      </c>
      <c r="P52" s="302" t="e">
        <f t="shared" ref="P52" si="94">(O52*$B52)-$D52</f>
        <v>#REF!</v>
      </c>
      <c r="Q52" s="91" t="e">
        <f>'AMA_UBS V Medeiros'!#REF!</f>
        <v>#REF!</v>
      </c>
      <c r="R52" s="302" t="e">
        <f t="shared" ref="R52" si="95">(Q52*$B52)-$D52</f>
        <v>#REF!</v>
      </c>
      <c r="S52" s="227" t="e">
        <f t="shared" ref="S52" si="96">SUM(M52,O52,Q52)</f>
        <v>#REF!</v>
      </c>
      <c r="T52" s="315" t="e">
        <f t="shared" ref="T52" si="97">(S52*$B52)-$D52*3</f>
        <v>#REF!</v>
      </c>
    </row>
    <row r="53" spans="1:20" ht="15.75" hidden="1" thickBot="1" x14ac:dyDescent="0.3">
      <c r="A53" s="355" t="s">
        <v>7</v>
      </c>
      <c r="B53" s="348">
        <f t="shared" ref="B53:T53" si="98">SUM(B52:B52)</f>
        <v>20</v>
      </c>
      <c r="C53" s="349" t="e">
        <f t="shared" si="98"/>
        <v>#REF!</v>
      </c>
      <c r="D53" s="350" t="e">
        <f t="shared" si="98"/>
        <v>#REF!</v>
      </c>
      <c r="E53" s="351" t="e">
        <f t="shared" si="98"/>
        <v>#REF!</v>
      </c>
      <c r="F53" s="352" t="e">
        <f t="shared" si="98"/>
        <v>#REF!</v>
      </c>
      <c r="G53" s="351" t="e">
        <f t="shared" si="98"/>
        <v>#REF!</v>
      </c>
      <c r="H53" s="352" t="e">
        <f t="shared" si="98"/>
        <v>#REF!</v>
      </c>
      <c r="I53" s="351" t="e">
        <f t="shared" si="98"/>
        <v>#REF!</v>
      </c>
      <c r="J53" s="352" t="e">
        <f t="shared" si="98"/>
        <v>#REF!</v>
      </c>
      <c r="K53" s="353" t="e">
        <f t="shared" ref="K53:L53" si="99">SUM(K52:K52)</f>
        <v>#REF!</v>
      </c>
      <c r="L53" s="354" t="e">
        <f t="shared" si="99"/>
        <v>#REF!</v>
      </c>
      <c r="M53" s="351" t="e">
        <f t="shared" si="98"/>
        <v>#REF!</v>
      </c>
      <c r="N53" s="352" t="e">
        <f t="shared" si="98"/>
        <v>#REF!</v>
      </c>
      <c r="O53" s="351" t="e">
        <f t="shared" si="98"/>
        <v>#REF!</v>
      </c>
      <c r="P53" s="352" t="e">
        <f t="shared" si="98"/>
        <v>#REF!</v>
      </c>
      <c r="Q53" s="351" t="e">
        <f t="shared" si="98"/>
        <v>#REF!</v>
      </c>
      <c r="R53" s="352" t="e">
        <f t="shared" si="98"/>
        <v>#REF!</v>
      </c>
      <c r="S53" s="353" t="e">
        <f t="shared" si="98"/>
        <v>#REF!</v>
      </c>
      <c r="T53" s="354" t="e">
        <f t="shared" si="98"/>
        <v>#REF!</v>
      </c>
    </row>
    <row r="54" spans="1:20" hidden="1" x14ac:dyDescent="0.25"/>
    <row r="55" spans="1:20" ht="15.75" hidden="1" x14ac:dyDescent="0.25">
      <c r="A55" s="1000" t="s">
        <v>272</v>
      </c>
      <c r="B55" s="1001"/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</row>
    <row r="56" spans="1:20" ht="36.75" hidden="1" thickBot="1" x14ac:dyDescent="0.3">
      <c r="A56" s="74" t="s">
        <v>14</v>
      </c>
      <c r="B56" s="260" t="s">
        <v>216</v>
      </c>
      <c r="C56" s="90" t="s">
        <v>165</v>
      </c>
      <c r="D56" s="288" t="s">
        <v>217</v>
      </c>
      <c r="E56" s="329" t="s">
        <v>2</v>
      </c>
      <c r="F56" s="330" t="s">
        <v>219</v>
      </c>
      <c r="G56" s="329" t="s">
        <v>3</v>
      </c>
      <c r="H56" s="330" t="s">
        <v>220</v>
      </c>
      <c r="I56" s="329" t="s">
        <v>4</v>
      </c>
      <c r="J56" s="330" t="s">
        <v>221</v>
      </c>
      <c r="K56" s="237" t="s">
        <v>193</v>
      </c>
      <c r="L56" s="328" t="s">
        <v>218</v>
      </c>
      <c r="M56" s="329" t="s">
        <v>5</v>
      </c>
      <c r="N56" s="330" t="s">
        <v>222</v>
      </c>
      <c r="O56" s="331" t="s">
        <v>190</v>
      </c>
      <c r="P56" s="330" t="s">
        <v>223</v>
      </c>
      <c r="Q56" s="331" t="s">
        <v>191</v>
      </c>
      <c r="R56" s="330" t="s">
        <v>224</v>
      </c>
      <c r="S56" s="237" t="s">
        <v>193</v>
      </c>
      <c r="T56" s="328" t="s">
        <v>218</v>
      </c>
    </row>
    <row r="57" spans="1:20" hidden="1" x14ac:dyDescent="0.25">
      <c r="A57" s="77" t="s">
        <v>33</v>
      </c>
      <c r="B57" s="261">
        <v>20</v>
      </c>
      <c r="C57" s="9">
        <f>'UBS Izolina Mazzei'!B53</f>
        <v>9</v>
      </c>
      <c r="D57" s="282">
        <f t="shared" ref="D57" si="100">C57*B57</f>
        <v>180</v>
      </c>
      <c r="E57" s="91">
        <f>'UBS Izolina Mazzei'!C53</f>
        <v>9</v>
      </c>
      <c r="F57" s="302">
        <f t="shared" ref="F57" si="101">(E57*$B57)-$D57</f>
        <v>0</v>
      </c>
      <c r="G57" s="91" t="e">
        <f>'UBS Izolina Mazzei'!#REF!</f>
        <v>#REF!</v>
      </c>
      <c r="H57" s="302" t="e">
        <f t="shared" ref="H57" si="102">(G57*$B57)-$D57</f>
        <v>#REF!</v>
      </c>
      <c r="I57" s="91" t="e">
        <f>'UBS Izolina Mazzei'!#REF!</f>
        <v>#REF!</v>
      </c>
      <c r="J57" s="302" t="e">
        <f t="shared" ref="J57" si="103">(I57*$B57)-$D57</f>
        <v>#REF!</v>
      </c>
      <c r="K57" s="227" t="e">
        <f t="shared" ref="K57" si="104">SUM(E57,G57,I57)</f>
        <v>#REF!</v>
      </c>
      <c r="L57" s="315" t="e">
        <f t="shared" ref="L57" si="105">(K57*$B57)-$D57*3</f>
        <v>#REF!</v>
      </c>
      <c r="M57" s="91" t="e">
        <f>'UBS Izolina Mazzei'!#REF!</f>
        <v>#REF!</v>
      </c>
      <c r="N57" s="302" t="e">
        <f t="shared" ref="N57" si="106">(M57*$B57)-$D57</f>
        <v>#REF!</v>
      </c>
      <c r="O57" s="91" t="e">
        <f>'UBS Izolina Mazzei'!#REF!</f>
        <v>#REF!</v>
      </c>
      <c r="P57" s="302" t="e">
        <f t="shared" ref="P57" si="107">(O57*$B57)-$D57</f>
        <v>#REF!</v>
      </c>
      <c r="Q57" s="91" t="e">
        <f>'UBS Izolina Mazzei'!#REF!</f>
        <v>#REF!</v>
      </c>
      <c r="R57" s="302" t="e">
        <f t="shared" ref="R57" si="108">(Q57*$B57)-$D57</f>
        <v>#REF!</v>
      </c>
      <c r="S57" s="227" t="e">
        <f t="shared" ref="S57" si="109">SUM(M57,O57,Q57)</f>
        <v>#REF!</v>
      </c>
      <c r="T57" s="315" t="e">
        <f t="shared" ref="T57" si="110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1">SUM(B57:B57)</f>
        <v>20</v>
      </c>
      <c r="C58" s="6">
        <f t="shared" si="111"/>
        <v>9</v>
      </c>
      <c r="D58" s="286">
        <f t="shared" si="111"/>
        <v>180</v>
      </c>
      <c r="E58" s="7">
        <f t="shared" si="111"/>
        <v>9</v>
      </c>
      <c r="F58" s="305">
        <f t="shared" si="111"/>
        <v>0</v>
      </c>
      <c r="G58" s="7" t="e">
        <f t="shared" si="111"/>
        <v>#REF!</v>
      </c>
      <c r="H58" s="305" t="e">
        <f t="shared" si="111"/>
        <v>#REF!</v>
      </c>
      <c r="I58" s="7" t="e">
        <f t="shared" si="111"/>
        <v>#REF!</v>
      </c>
      <c r="J58" s="305" t="e">
        <f t="shared" si="111"/>
        <v>#REF!</v>
      </c>
      <c r="K58" s="71" t="e">
        <f t="shared" ref="K58:L58" si="112">SUM(K57:K57)</f>
        <v>#REF!</v>
      </c>
      <c r="L58" s="318" t="e">
        <f t="shared" si="112"/>
        <v>#REF!</v>
      </c>
      <c r="M58" s="7" t="e">
        <f t="shared" si="111"/>
        <v>#REF!</v>
      </c>
      <c r="N58" s="305" t="e">
        <f t="shared" si="111"/>
        <v>#REF!</v>
      </c>
      <c r="O58" s="7" t="e">
        <f t="shared" si="111"/>
        <v>#REF!</v>
      </c>
      <c r="P58" s="305" t="e">
        <f t="shared" si="111"/>
        <v>#REF!</v>
      </c>
      <c r="Q58" s="7" t="e">
        <f t="shared" si="111"/>
        <v>#REF!</v>
      </c>
      <c r="R58" s="305" t="e">
        <f t="shared" si="111"/>
        <v>#REF!</v>
      </c>
      <c r="S58" s="71" t="e">
        <f t="shared" si="111"/>
        <v>#REF!</v>
      </c>
      <c r="T58" s="318" t="e">
        <f t="shared" si="111"/>
        <v>#REF!</v>
      </c>
    </row>
    <row r="59" spans="1:20" hidden="1" x14ac:dyDescent="0.25"/>
    <row r="60" spans="1:20" ht="15.75" hidden="1" x14ac:dyDescent="0.25">
      <c r="A60" s="1000" t="s">
        <v>274</v>
      </c>
      <c r="B60" s="1001"/>
      <c r="C60" s="1001"/>
      <c r="D60" s="1001"/>
      <c r="E60" s="1001"/>
      <c r="F60" s="1001"/>
      <c r="G60" s="1001"/>
      <c r="H60" s="1001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idden="1" x14ac:dyDescent="0.25">
      <c r="A62" s="77" t="s">
        <v>33</v>
      </c>
      <c r="B62" s="261">
        <v>20</v>
      </c>
      <c r="C62" s="9" t="e">
        <f>'UBS Jardim Japão'!#REF!</f>
        <v>#REF!</v>
      </c>
      <c r="D62" s="282" t="e">
        <f t="shared" ref="D62" si="113">C62*B62</f>
        <v>#REF!</v>
      </c>
      <c r="E62" s="91" t="e">
        <f>'UBS Jardim Japão'!#REF!</f>
        <v>#REF!</v>
      </c>
      <c r="F62" s="302" t="e">
        <f t="shared" ref="F62" si="114">(E62*$B62)-$D62</f>
        <v>#REF!</v>
      </c>
      <c r="G62" s="91" t="e">
        <f>'UBS Jardim Japão'!#REF!</f>
        <v>#REF!</v>
      </c>
      <c r="H62" s="302" t="e">
        <f t="shared" ref="H62" si="115">(G62*$B62)-$D62</f>
        <v>#REF!</v>
      </c>
      <c r="I62" s="91" t="e">
        <f>'UBS Jardim Japão'!#REF!</f>
        <v>#REF!</v>
      </c>
      <c r="J62" s="302" t="e">
        <f t="shared" ref="J62" si="116">(I62*$B62)-$D62</f>
        <v>#REF!</v>
      </c>
      <c r="K62" s="227" t="e">
        <f t="shared" ref="K62" si="117">SUM(E62,G62,I62)</f>
        <v>#REF!</v>
      </c>
      <c r="L62" s="315" t="e">
        <f t="shared" ref="L62" si="118">(K62*$B62)-$D62*3</f>
        <v>#REF!</v>
      </c>
      <c r="M62" s="91" t="e">
        <f>'UBS Jardim Japão'!#REF!</f>
        <v>#REF!</v>
      </c>
      <c r="N62" s="302" t="e">
        <f t="shared" ref="N62" si="119">(M62*$B62)-$D62</f>
        <v>#REF!</v>
      </c>
      <c r="O62" s="91" t="e">
        <f>'UBS Jardim Japão'!#REF!</f>
        <v>#REF!</v>
      </c>
      <c r="P62" s="302" t="e">
        <f t="shared" ref="P62" si="120">(O62*$B62)-$D62</f>
        <v>#REF!</v>
      </c>
      <c r="Q62" s="91" t="e">
        <f>'UBS Jardim Japão'!#REF!</f>
        <v>#REF!</v>
      </c>
      <c r="R62" s="302" t="e">
        <f t="shared" ref="R62" si="121">(Q62*$B62)-$D62</f>
        <v>#REF!</v>
      </c>
      <c r="S62" s="227" t="e">
        <f t="shared" ref="S62" si="122">SUM(M62,O62,Q62)</f>
        <v>#REF!</v>
      </c>
      <c r="T62" s="315" t="e">
        <f t="shared" ref="T62" si="123">(S62*$B62)-$D62*3</f>
        <v>#REF!</v>
      </c>
    </row>
    <row r="63" spans="1:20" ht="15.75" hidden="1" thickBot="1" x14ac:dyDescent="0.3">
      <c r="A63" s="5" t="s">
        <v>7</v>
      </c>
      <c r="B63" s="279">
        <f t="shared" ref="B63:T63" si="124">SUM(B62:B62)</f>
        <v>20</v>
      </c>
      <c r="C63" s="6" t="e">
        <f t="shared" si="124"/>
        <v>#REF!</v>
      </c>
      <c r="D63" s="286" t="e">
        <f t="shared" si="124"/>
        <v>#REF!</v>
      </c>
      <c r="E63" s="7" t="e">
        <f t="shared" si="124"/>
        <v>#REF!</v>
      </c>
      <c r="F63" s="305" t="e">
        <f t="shared" si="124"/>
        <v>#REF!</v>
      </c>
      <c r="G63" s="7" t="e">
        <f t="shared" si="124"/>
        <v>#REF!</v>
      </c>
      <c r="H63" s="305" t="e">
        <f t="shared" si="124"/>
        <v>#REF!</v>
      </c>
      <c r="I63" s="7" t="e">
        <f t="shared" si="124"/>
        <v>#REF!</v>
      </c>
      <c r="J63" s="305" t="e">
        <f t="shared" si="124"/>
        <v>#REF!</v>
      </c>
      <c r="K63" s="71" t="e">
        <f t="shared" ref="K63:L63" si="125">SUM(K62:K62)</f>
        <v>#REF!</v>
      </c>
      <c r="L63" s="318" t="e">
        <f t="shared" si="125"/>
        <v>#REF!</v>
      </c>
      <c r="M63" s="7" t="e">
        <f t="shared" si="124"/>
        <v>#REF!</v>
      </c>
      <c r="N63" s="305" t="e">
        <f t="shared" si="124"/>
        <v>#REF!</v>
      </c>
      <c r="O63" s="7" t="e">
        <f t="shared" si="124"/>
        <v>#REF!</v>
      </c>
      <c r="P63" s="305" t="e">
        <f t="shared" si="124"/>
        <v>#REF!</v>
      </c>
      <c r="Q63" s="7" t="e">
        <f t="shared" si="124"/>
        <v>#REF!</v>
      </c>
      <c r="R63" s="305" t="e">
        <f t="shared" si="124"/>
        <v>#REF!</v>
      </c>
      <c r="S63" s="71" t="e">
        <f t="shared" si="124"/>
        <v>#REF!</v>
      </c>
      <c r="T63" s="318" t="e">
        <f t="shared" si="124"/>
        <v>#REF!</v>
      </c>
    </row>
    <row r="64" spans="1:20" hidden="1" x14ac:dyDescent="0.25"/>
    <row r="65" spans="1:20" ht="15.75" hidden="1" x14ac:dyDescent="0.25">
      <c r="A65" s="1000" t="s">
        <v>277</v>
      </c>
      <c r="B65" s="1001"/>
      <c r="C65" s="1001"/>
      <c r="D65" s="1001"/>
      <c r="E65" s="1001"/>
      <c r="F65" s="1001"/>
      <c r="G65" s="1001"/>
      <c r="H65" s="1001"/>
      <c r="I65" s="1001"/>
      <c r="J65" s="1001"/>
      <c r="K65" s="1001"/>
      <c r="L65" s="1001"/>
      <c r="M65" s="1001"/>
      <c r="N65" s="1001"/>
      <c r="O65" s="1001"/>
      <c r="P65" s="1001"/>
      <c r="Q65" s="1001"/>
      <c r="R65" s="1001"/>
      <c r="S65" s="1001"/>
      <c r="T65" s="1001"/>
    </row>
    <row r="66" spans="1:20" ht="36.75" hidden="1" thickBot="1" x14ac:dyDescent="0.3">
      <c r="A66" s="74" t="s">
        <v>14</v>
      </c>
      <c r="B66" s="260" t="s">
        <v>216</v>
      </c>
      <c r="C66" s="90" t="s">
        <v>165</v>
      </c>
      <c r="D66" s="288" t="s">
        <v>217</v>
      </c>
      <c r="E66" s="329" t="s">
        <v>2</v>
      </c>
      <c r="F66" s="330" t="s">
        <v>219</v>
      </c>
      <c r="G66" s="329" t="s">
        <v>3</v>
      </c>
      <c r="H66" s="330" t="s">
        <v>220</v>
      </c>
      <c r="I66" s="329" t="s">
        <v>4</v>
      </c>
      <c r="J66" s="330" t="s">
        <v>221</v>
      </c>
      <c r="K66" s="237" t="s">
        <v>193</v>
      </c>
      <c r="L66" s="328" t="s">
        <v>218</v>
      </c>
      <c r="M66" s="329" t="s">
        <v>5</v>
      </c>
      <c r="N66" s="330" t="s">
        <v>222</v>
      </c>
      <c r="O66" s="331" t="s">
        <v>190</v>
      </c>
      <c r="P66" s="330" t="s">
        <v>223</v>
      </c>
      <c r="Q66" s="331" t="s">
        <v>191</v>
      </c>
      <c r="R66" s="330" t="s">
        <v>224</v>
      </c>
      <c r="S66" s="237" t="s">
        <v>193</v>
      </c>
      <c r="T66" s="328" t="s">
        <v>218</v>
      </c>
    </row>
    <row r="67" spans="1:20" hidden="1" x14ac:dyDescent="0.25">
      <c r="A67" s="77" t="s">
        <v>33</v>
      </c>
      <c r="B67" s="261">
        <v>20</v>
      </c>
      <c r="C67" s="9" t="e">
        <f>'UBS Vila Ede'!#REF!</f>
        <v>#REF!</v>
      </c>
      <c r="D67" s="282" t="e">
        <f t="shared" ref="D67" si="126">C67*B67</f>
        <v>#REF!</v>
      </c>
      <c r="E67" s="91" t="e">
        <f>'UBS Vila Ede'!#REF!</f>
        <v>#REF!</v>
      </c>
      <c r="F67" s="302" t="e">
        <f t="shared" ref="F67" si="127">(E67*$B67)-$D67</f>
        <v>#REF!</v>
      </c>
      <c r="G67" s="91" t="e">
        <f>'UBS Vila Ede'!#REF!</f>
        <v>#REF!</v>
      </c>
      <c r="H67" s="302" t="e">
        <f t="shared" ref="H67" si="128">(G67*$B67)-$D67</f>
        <v>#REF!</v>
      </c>
      <c r="I67" s="91" t="e">
        <f>'UBS Vila Ede'!#REF!</f>
        <v>#REF!</v>
      </c>
      <c r="J67" s="302" t="e">
        <f t="shared" ref="J67" si="129">(I67*$B67)-$D67</f>
        <v>#REF!</v>
      </c>
      <c r="K67" s="227" t="e">
        <f t="shared" ref="K67" si="130">SUM(E67,G67,I67)</f>
        <v>#REF!</v>
      </c>
      <c r="L67" s="315" t="e">
        <f t="shared" ref="L67" si="131">(K67*$B67)-$D67*3</f>
        <v>#REF!</v>
      </c>
      <c r="M67" s="91" t="e">
        <f>'UBS Vila Ede'!#REF!</f>
        <v>#REF!</v>
      </c>
      <c r="N67" s="302" t="e">
        <f t="shared" ref="N67" si="132">(M67*$B67)-$D67</f>
        <v>#REF!</v>
      </c>
      <c r="O67" s="91" t="e">
        <f>'UBS Vila Ede'!#REF!</f>
        <v>#REF!</v>
      </c>
      <c r="P67" s="302" t="e">
        <f t="shared" ref="P67" si="133">(O67*$B67)-$D67</f>
        <v>#REF!</v>
      </c>
      <c r="Q67" s="91" t="e">
        <f>'UBS Vila Ede'!#REF!</f>
        <v>#REF!</v>
      </c>
      <c r="R67" s="302" t="e">
        <f t="shared" ref="R67" si="134">(Q67*$B67)-$D67</f>
        <v>#REF!</v>
      </c>
      <c r="S67" s="227" t="e">
        <f t="shared" ref="S67" si="135">SUM(M67,O67,Q67)</f>
        <v>#REF!</v>
      </c>
      <c r="T67" s="315" t="e">
        <f t="shared" ref="T67" si="136">(S67*$B67)-$D67*3</f>
        <v>#REF!</v>
      </c>
    </row>
    <row r="68" spans="1:20" ht="15.75" hidden="1" thickBot="1" x14ac:dyDescent="0.3">
      <c r="A68" s="355" t="s">
        <v>7</v>
      </c>
      <c r="B68" s="348">
        <f t="shared" ref="B68:T68" si="137">SUM(B67:B67)</f>
        <v>20</v>
      </c>
      <c r="C68" s="349" t="e">
        <f t="shared" si="137"/>
        <v>#REF!</v>
      </c>
      <c r="D68" s="350" t="e">
        <f t="shared" si="137"/>
        <v>#REF!</v>
      </c>
      <c r="E68" s="351" t="e">
        <f t="shared" si="137"/>
        <v>#REF!</v>
      </c>
      <c r="F68" s="352" t="e">
        <f t="shared" si="137"/>
        <v>#REF!</v>
      </c>
      <c r="G68" s="351" t="e">
        <f t="shared" si="137"/>
        <v>#REF!</v>
      </c>
      <c r="H68" s="352" t="e">
        <f t="shared" si="137"/>
        <v>#REF!</v>
      </c>
      <c r="I68" s="351" t="e">
        <f t="shared" si="137"/>
        <v>#REF!</v>
      </c>
      <c r="J68" s="352" t="e">
        <f t="shared" si="137"/>
        <v>#REF!</v>
      </c>
      <c r="K68" s="353" t="e">
        <f t="shared" ref="K68:L68" si="138">SUM(K67:K67)</f>
        <v>#REF!</v>
      </c>
      <c r="L68" s="354" t="e">
        <f t="shared" si="138"/>
        <v>#REF!</v>
      </c>
      <c r="M68" s="351" t="e">
        <f t="shared" si="137"/>
        <v>#REF!</v>
      </c>
      <c r="N68" s="352" t="e">
        <f t="shared" si="137"/>
        <v>#REF!</v>
      </c>
      <c r="O68" s="351" t="e">
        <f t="shared" si="137"/>
        <v>#REF!</v>
      </c>
      <c r="P68" s="352" t="e">
        <f t="shared" si="137"/>
        <v>#REF!</v>
      </c>
      <c r="Q68" s="351" t="e">
        <f t="shared" si="137"/>
        <v>#REF!</v>
      </c>
      <c r="R68" s="352" t="e">
        <f t="shared" si="137"/>
        <v>#REF!</v>
      </c>
      <c r="S68" s="353" t="e">
        <f t="shared" si="137"/>
        <v>#REF!</v>
      </c>
      <c r="T68" s="354" t="e">
        <f t="shared" si="137"/>
        <v>#REF!</v>
      </c>
    </row>
    <row r="69" spans="1:20" hidden="1" x14ac:dyDescent="0.25"/>
    <row r="70" spans="1:20" ht="15.75" hidden="1" x14ac:dyDescent="0.25">
      <c r="A70" s="1000" t="s">
        <v>279</v>
      </c>
      <c r="B70" s="1001"/>
      <c r="C70" s="1001"/>
      <c r="D70" s="1001"/>
      <c r="E70" s="1001"/>
      <c r="F70" s="1001"/>
      <c r="G70" s="1001"/>
      <c r="H70" s="1001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</row>
    <row r="71" spans="1:20" ht="36.75" hidden="1" thickBot="1" x14ac:dyDescent="0.3">
      <c r="A71" s="74" t="s">
        <v>14</v>
      </c>
      <c r="B71" s="260" t="s">
        <v>216</v>
      </c>
      <c r="C71" s="90" t="s">
        <v>165</v>
      </c>
      <c r="D71" s="288" t="s">
        <v>217</v>
      </c>
      <c r="E71" s="329" t="s">
        <v>2</v>
      </c>
      <c r="F71" s="330" t="s">
        <v>219</v>
      </c>
      <c r="G71" s="329" t="s">
        <v>3</v>
      </c>
      <c r="H71" s="330" t="s">
        <v>220</v>
      </c>
      <c r="I71" s="329" t="s">
        <v>4</v>
      </c>
      <c r="J71" s="330" t="s">
        <v>221</v>
      </c>
      <c r="K71" s="237" t="s">
        <v>193</v>
      </c>
      <c r="L71" s="328" t="s">
        <v>218</v>
      </c>
      <c r="M71" s="329" t="s">
        <v>5</v>
      </c>
      <c r="N71" s="330" t="s">
        <v>222</v>
      </c>
      <c r="O71" s="331" t="s">
        <v>190</v>
      </c>
      <c r="P71" s="330" t="s">
        <v>223</v>
      </c>
      <c r="Q71" s="331" t="s">
        <v>191</v>
      </c>
      <c r="R71" s="330" t="s">
        <v>224</v>
      </c>
      <c r="S71" s="237" t="s">
        <v>193</v>
      </c>
      <c r="T71" s="328" t="s">
        <v>218</v>
      </c>
    </row>
    <row r="72" spans="1:20" hidden="1" x14ac:dyDescent="0.25">
      <c r="A72" s="77" t="s">
        <v>33</v>
      </c>
      <c r="B72" s="261">
        <v>20</v>
      </c>
      <c r="C72" s="9" t="e">
        <f>'UBS Vila Leonor'!#REF!</f>
        <v>#REF!</v>
      </c>
      <c r="D72" s="282" t="e">
        <f t="shared" ref="D72" si="139">C72*B72</f>
        <v>#REF!</v>
      </c>
      <c r="E72" s="91" t="e">
        <f>'UBS Vila Leonor'!#REF!</f>
        <v>#REF!</v>
      </c>
      <c r="F72" s="302" t="e">
        <f t="shared" ref="F72" si="140">(E72*$B72)-$D72</f>
        <v>#REF!</v>
      </c>
      <c r="G72" s="91" t="e">
        <f>'UBS Vila Leonor'!#REF!</f>
        <v>#REF!</v>
      </c>
      <c r="H72" s="302" t="e">
        <f t="shared" ref="H72" si="141">(G72*$B72)-$D72</f>
        <v>#REF!</v>
      </c>
      <c r="I72" s="91" t="e">
        <f>'UBS Vila Leonor'!#REF!</f>
        <v>#REF!</v>
      </c>
      <c r="J72" s="302" t="e">
        <f t="shared" ref="J72" si="142">(I72*$B72)-$D72</f>
        <v>#REF!</v>
      </c>
      <c r="K72" s="227" t="e">
        <f t="shared" ref="K72" si="143">SUM(E72,G72,I72)</f>
        <v>#REF!</v>
      </c>
      <c r="L72" s="315" t="e">
        <f t="shared" ref="L72" si="144">(K72*$B72)-$D72*3</f>
        <v>#REF!</v>
      </c>
      <c r="M72" s="91" t="e">
        <f>'UBS Vila Leonor'!#REF!</f>
        <v>#REF!</v>
      </c>
      <c r="N72" s="302" t="e">
        <f t="shared" ref="N72" si="145">(M72*$B72)-$D72</f>
        <v>#REF!</v>
      </c>
      <c r="O72" s="91" t="e">
        <f>'UBS Vila Leonor'!#REF!</f>
        <v>#REF!</v>
      </c>
      <c r="P72" s="302" t="e">
        <f t="shared" ref="P72" si="146">(O72*$B72)-$D72</f>
        <v>#REF!</v>
      </c>
      <c r="Q72" s="91" t="e">
        <f>'UBS Vila Leonor'!#REF!</f>
        <v>#REF!</v>
      </c>
      <c r="R72" s="302" t="e">
        <f t="shared" ref="R72" si="147">(Q72*$B72)-$D72</f>
        <v>#REF!</v>
      </c>
      <c r="S72" s="227" t="e">
        <f t="shared" ref="S72" si="148">SUM(M72,O72,Q72)</f>
        <v>#REF!</v>
      </c>
      <c r="T72" s="315" t="e">
        <f t="shared" ref="T72" si="149">(S72*$B72)-$D72*3</f>
        <v>#REF!</v>
      </c>
    </row>
    <row r="73" spans="1:20" ht="15.75" hidden="1" thickBot="1" x14ac:dyDescent="0.3">
      <c r="A73" s="355" t="s">
        <v>7</v>
      </c>
      <c r="B73" s="348">
        <f t="shared" ref="B73:T73" si="150">SUM(B72:B72)</f>
        <v>20</v>
      </c>
      <c r="C73" s="349" t="e">
        <f t="shared" si="150"/>
        <v>#REF!</v>
      </c>
      <c r="D73" s="350" t="e">
        <f t="shared" si="150"/>
        <v>#REF!</v>
      </c>
      <c r="E73" s="351" t="e">
        <f t="shared" si="150"/>
        <v>#REF!</v>
      </c>
      <c r="F73" s="352" t="e">
        <f t="shared" si="150"/>
        <v>#REF!</v>
      </c>
      <c r="G73" s="351" t="e">
        <f t="shared" si="150"/>
        <v>#REF!</v>
      </c>
      <c r="H73" s="352" t="e">
        <f t="shared" si="150"/>
        <v>#REF!</v>
      </c>
      <c r="I73" s="351" t="e">
        <f t="shared" si="150"/>
        <v>#REF!</v>
      </c>
      <c r="J73" s="352" t="e">
        <f t="shared" si="150"/>
        <v>#REF!</v>
      </c>
      <c r="K73" s="353" t="e">
        <f t="shared" ref="K73:L73" si="151">SUM(K72:K72)</f>
        <v>#REF!</v>
      </c>
      <c r="L73" s="354" t="e">
        <f t="shared" si="151"/>
        <v>#REF!</v>
      </c>
      <c r="M73" s="351" t="e">
        <f t="shared" si="150"/>
        <v>#REF!</v>
      </c>
      <c r="N73" s="352" t="e">
        <f t="shared" si="150"/>
        <v>#REF!</v>
      </c>
      <c r="O73" s="351" t="e">
        <f t="shared" si="150"/>
        <v>#REF!</v>
      </c>
      <c r="P73" s="352" t="e">
        <f t="shared" si="150"/>
        <v>#REF!</v>
      </c>
      <c r="Q73" s="351" t="e">
        <f t="shared" si="150"/>
        <v>#REF!</v>
      </c>
      <c r="R73" s="352" t="e">
        <f t="shared" si="150"/>
        <v>#REF!</v>
      </c>
      <c r="S73" s="353" t="e">
        <f t="shared" si="150"/>
        <v>#REF!</v>
      </c>
      <c r="T73" s="354" t="e">
        <f t="shared" si="150"/>
        <v>#REF!</v>
      </c>
    </row>
    <row r="74" spans="1:20" hidden="1" x14ac:dyDescent="0.25"/>
    <row r="75" spans="1:20" ht="15.75" hidden="1" x14ac:dyDescent="0.25">
      <c r="A75" s="1000" t="s">
        <v>281</v>
      </c>
      <c r="B75" s="1001"/>
      <c r="C75" s="100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</row>
    <row r="76" spans="1:20" ht="36.75" hidden="1" thickBot="1" x14ac:dyDescent="0.3">
      <c r="A76" s="74" t="s">
        <v>14</v>
      </c>
      <c r="B76" s="260" t="s">
        <v>216</v>
      </c>
      <c r="C76" s="90" t="s">
        <v>165</v>
      </c>
      <c r="D76" s="288" t="s">
        <v>217</v>
      </c>
      <c r="E76" s="329" t="s">
        <v>2</v>
      </c>
      <c r="F76" s="330" t="s">
        <v>219</v>
      </c>
      <c r="G76" s="329" t="s">
        <v>3</v>
      </c>
      <c r="H76" s="330" t="s">
        <v>220</v>
      </c>
      <c r="I76" s="329" t="s">
        <v>4</v>
      </c>
      <c r="J76" s="330" t="s">
        <v>221</v>
      </c>
      <c r="K76" s="237" t="s">
        <v>193</v>
      </c>
      <c r="L76" s="328" t="s">
        <v>218</v>
      </c>
      <c r="M76" s="329" t="s">
        <v>5</v>
      </c>
      <c r="N76" s="330" t="s">
        <v>222</v>
      </c>
      <c r="O76" s="331" t="s">
        <v>190</v>
      </c>
      <c r="P76" s="330" t="s">
        <v>223</v>
      </c>
      <c r="Q76" s="331" t="s">
        <v>191</v>
      </c>
      <c r="R76" s="330" t="s">
        <v>224</v>
      </c>
      <c r="S76" s="237" t="s">
        <v>193</v>
      </c>
      <c r="T76" s="328" t="s">
        <v>218</v>
      </c>
    </row>
    <row r="77" spans="1:20" hidden="1" x14ac:dyDescent="0.25">
      <c r="A77" s="77" t="s">
        <v>33</v>
      </c>
      <c r="B77" s="261">
        <v>20</v>
      </c>
      <c r="C77" s="9" t="e">
        <f>'UBS Vila Sabrina'!#REF!</f>
        <v>#REF!</v>
      </c>
      <c r="D77" s="282" t="e">
        <f t="shared" ref="D77" si="152">C77*B77</f>
        <v>#REF!</v>
      </c>
      <c r="E77" s="91" t="e">
        <f>'UBS Vila Sabrina'!#REF!</f>
        <v>#REF!</v>
      </c>
      <c r="F77" s="302" t="e">
        <f t="shared" ref="F77" si="153">(E77*$B77)-$D77</f>
        <v>#REF!</v>
      </c>
      <c r="G77" s="91" t="e">
        <f>'UBS Vila Sabrina'!#REF!</f>
        <v>#REF!</v>
      </c>
      <c r="H77" s="302" t="e">
        <f t="shared" ref="H77" si="154">(G77*$B77)-$D77</f>
        <v>#REF!</v>
      </c>
      <c r="I77" s="91" t="e">
        <f>'UBS Vila Sabrina'!#REF!</f>
        <v>#REF!</v>
      </c>
      <c r="J77" s="302" t="e">
        <f t="shared" ref="J77" si="155">(I77*$B77)-$D77</f>
        <v>#REF!</v>
      </c>
      <c r="K77" s="227" t="e">
        <f t="shared" ref="K77" si="156">SUM(E77,G77,I77)</f>
        <v>#REF!</v>
      </c>
      <c r="L77" s="315" t="e">
        <f t="shared" ref="L77" si="157">(K77*$B77)-$D77*3</f>
        <v>#REF!</v>
      </c>
      <c r="M77" s="91" t="e">
        <f>'UBS Vila Sabrina'!#REF!</f>
        <v>#REF!</v>
      </c>
      <c r="N77" s="302" t="e">
        <f t="shared" ref="N77" si="158">(M77*$B77)-$D77</f>
        <v>#REF!</v>
      </c>
      <c r="O77" s="91" t="e">
        <f>'UBS Vila Sabrina'!#REF!</f>
        <v>#REF!</v>
      </c>
      <c r="P77" s="302" t="e">
        <f t="shared" ref="P77" si="159">(O77*$B77)-$D77</f>
        <v>#REF!</v>
      </c>
      <c r="Q77" s="91" t="e">
        <f>'UBS Vila Sabrina'!#REF!</f>
        <v>#REF!</v>
      </c>
      <c r="R77" s="302" t="e">
        <f t="shared" ref="R77" si="160">(Q77*$B77)-$D77</f>
        <v>#REF!</v>
      </c>
      <c r="S77" s="227" t="e">
        <f t="shared" ref="S77" si="161">SUM(M77,O77,Q77)</f>
        <v>#REF!</v>
      </c>
      <c r="T77" s="315" t="e">
        <f t="shared" ref="T77" si="162">(S77*$B77)-$D77*3</f>
        <v>#REF!</v>
      </c>
    </row>
    <row r="78" spans="1:20" ht="15.75" hidden="1" thickBot="1" x14ac:dyDescent="0.3">
      <c r="A78" s="355" t="s">
        <v>7</v>
      </c>
      <c r="B78" s="348">
        <f t="shared" ref="B78:T78" si="163">SUM(B77:B77)</f>
        <v>20</v>
      </c>
      <c r="C78" s="349" t="e">
        <f t="shared" si="163"/>
        <v>#REF!</v>
      </c>
      <c r="D78" s="350" t="e">
        <f t="shared" si="163"/>
        <v>#REF!</v>
      </c>
      <c r="E78" s="351" t="e">
        <f t="shared" si="163"/>
        <v>#REF!</v>
      </c>
      <c r="F78" s="352" t="e">
        <f t="shared" si="163"/>
        <v>#REF!</v>
      </c>
      <c r="G78" s="351" t="e">
        <f t="shared" si="163"/>
        <v>#REF!</v>
      </c>
      <c r="H78" s="352" t="e">
        <f t="shared" si="163"/>
        <v>#REF!</v>
      </c>
      <c r="I78" s="351" t="e">
        <f t="shared" si="163"/>
        <v>#REF!</v>
      </c>
      <c r="J78" s="352" t="e">
        <f t="shared" si="163"/>
        <v>#REF!</v>
      </c>
      <c r="K78" s="353" t="e">
        <f t="shared" ref="K78:L78" si="164">SUM(K77:K77)</f>
        <v>#REF!</v>
      </c>
      <c r="L78" s="354" t="e">
        <f t="shared" si="164"/>
        <v>#REF!</v>
      </c>
      <c r="M78" s="351" t="e">
        <f t="shared" si="163"/>
        <v>#REF!</v>
      </c>
      <c r="N78" s="352" t="e">
        <f t="shared" si="163"/>
        <v>#REF!</v>
      </c>
      <c r="O78" s="351" t="e">
        <f t="shared" si="163"/>
        <v>#REF!</v>
      </c>
      <c r="P78" s="352" t="e">
        <f t="shared" si="163"/>
        <v>#REF!</v>
      </c>
      <c r="Q78" s="351" t="e">
        <f t="shared" si="163"/>
        <v>#REF!</v>
      </c>
      <c r="R78" s="352" t="e">
        <f t="shared" si="163"/>
        <v>#REF!</v>
      </c>
      <c r="S78" s="353" t="e">
        <f t="shared" si="163"/>
        <v>#REF!</v>
      </c>
      <c r="T78" s="354" t="e">
        <f t="shared" si="163"/>
        <v>#REF!</v>
      </c>
    </row>
    <row r="79" spans="1:20" hidden="1" x14ac:dyDescent="0.25"/>
    <row r="80" spans="1:20" ht="15.75" hidden="1" x14ac:dyDescent="0.25">
      <c r="A80" s="1000" t="s">
        <v>283</v>
      </c>
      <c r="B80" s="1001"/>
      <c r="C80" s="1001"/>
      <c r="D80" s="1001"/>
      <c r="E80" s="1001"/>
      <c r="F80" s="1001"/>
      <c r="G80" s="1001"/>
      <c r="H80" s="1001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idden="1" x14ac:dyDescent="0.25">
      <c r="A82" s="77" t="s">
        <v>33</v>
      </c>
      <c r="B82" s="261">
        <v>20</v>
      </c>
      <c r="C82" s="9" t="e">
        <f>'UBS Carandiru'!#REF!</f>
        <v>#REF!</v>
      </c>
      <c r="D82" s="282" t="e">
        <f t="shared" ref="D82" si="165">C82*B82</f>
        <v>#REF!</v>
      </c>
      <c r="E82" s="91" t="e">
        <f>'UBS Carandiru'!#REF!</f>
        <v>#REF!</v>
      </c>
      <c r="F82" s="302" t="e">
        <f t="shared" ref="F82" si="166">(E82*$B82)-$D82</f>
        <v>#REF!</v>
      </c>
      <c r="G82" s="91" t="e">
        <f>'UBS Carandiru'!#REF!</f>
        <v>#REF!</v>
      </c>
      <c r="H82" s="302" t="e">
        <f t="shared" ref="H82" si="167">(G82*$B82)-$D82</f>
        <v>#REF!</v>
      </c>
      <c r="I82" s="91" t="e">
        <f>'UBS Carandiru'!#REF!</f>
        <v>#REF!</v>
      </c>
      <c r="J82" s="302" t="e">
        <f t="shared" ref="J82" si="168">(I82*$B82)-$D82</f>
        <v>#REF!</v>
      </c>
      <c r="K82" s="227" t="e">
        <f t="shared" ref="K82" si="169">SUM(E82,G82,I82)</f>
        <v>#REF!</v>
      </c>
      <c r="L82" s="315" t="e">
        <f t="shared" ref="L82" si="170">(K82*$B82)-$D82*3</f>
        <v>#REF!</v>
      </c>
      <c r="M82" s="91" t="e">
        <f>'UBS Carandiru'!#REF!</f>
        <v>#REF!</v>
      </c>
      <c r="N82" s="302" t="e">
        <f t="shared" ref="N82" si="171">(M82*$B82)-$D82</f>
        <v>#REF!</v>
      </c>
      <c r="O82" s="91" t="e">
        <f>'UBS Carandiru'!#REF!</f>
        <v>#REF!</v>
      </c>
      <c r="P82" s="302" t="e">
        <f t="shared" ref="P82" si="172">(O82*$B82)-$D82</f>
        <v>#REF!</v>
      </c>
      <c r="Q82" s="91" t="e">
        <f>'UBS Carandiru'!#REF!</f>
        <v>#REF!</v>
      </c>
      <c r="R82" s="302" t="e">
        <f t="shared" ref="R82" si="173">(Q82*$B82)-$D82</f>
        <v>#REF!</v>
      </c>
      <c r="S82" s="227" t="e">
        <f t="shared" ref="S82" si="174">SUM(M82,O82,Q82)</f>
        <v>#REF!</v>
      </c>
      <c r="T82" s="315" t="e">
        <f t="shared" ref="T82" si="175">(S82*$B82)-$D82*3</f>
        <v>#REF!</v>
      </c>
    </row>
    <row r="83" spans="1:20" ht="15.75" hidden="1" thickBot="1" x14ac:dyDescent="0.3">
      <c r="A83" s="355" t="s">
        <v>7</v>
      </c>
      <c r="B83" s="348">
        <f t="shared" ref="B83:T83" si="176">SUM(B82:B82)</f>
        <v>20</v>
      </c>
      <c r="C83" s="349" t="e">
        <f t="shared" si="176"/>
        <v>#REF!</v>
      </c>
      <c r="D83" s="350" t="e">
        <f t="shared" si="176"/>
        <v>#REF!</v>
      </c>
      <c r="E83" s="351" t="e">
        <f t="shared" si="176"/>
        <v>#REF!</v>
      </c>
      <c r="F83" s="352" t="e">
        <f t="shared" si="176"/>
        <v>#REF!</v>
      </c>
      <c r="G83" s="351" t="e">
        <f t="shared" si="176"/>
        <v>#REF!</v>
      </c>
      <c r="H83" s="352" t="e">
        <f t="shared" si="176"/>
        <v>#REF!</v>
      </c>
      <c r="I83" s="351" t="e">
        <f t="shared" si="176"/>
        <v>#REF!</v>
      </c>
      <c r="J83" s="352" t="e">
        <f t="shared" si="176"/>
        <v>#REF!</v>
      </c>
      <c r="K83" s="353" t="e">
        <f t="shared" ref="K83:L83" si="177">SUM(K82:K82)</f>
        <v>#REF!</v>
      </c>
      <c r="L83" s="354" t="e">
        <f t="shared" si="177"/>
        <v>#REF!</v>
      </c>
      <c r="M83" s="351" t="e">
        <f t="shared" si="176"/>
        <v>#REF!</v>
      </c>
      <c r="N83" s="352" t="e">
        <f t="shared" si="176"/>
        <v>#REF!</v>
      </c>
      <c r="O83" s="351" t="e">
        <f t="shared" si="176"/>
        <v>#REF!</v>
      </c>
      <c r="P83" s="352" t="e">
        <f t="shared" si="176"/>
        <v>#REF!</v>
      </c>
      <c r="Q83" s="351" t="e">
        <f t="shared" si="176"/>
        <v>#REF!</v>
      </c>
      <c r="R83" s="352" t="e">
        <f t="shared" si="176"/>
        <v>#REF!</v>
      </c>
      <c r="S83" s="353" t="e">
        <f t="shared" si="176"/>
        <v>#REF!</v>
      </c>
      <c r="T83" s="354" t="e">
        <f t="shared" si="176"/>
        <v>#REF!</v>
      </c>
    </row>
    <row r="84" spans="1:20" hidden="1" x14ac:dyDescent="0.25"/>
    <row r="85" spans="1:20" ht="15.75" hidden="1" x14ac:dyDescent="0.25">
      <c r="A85" s="1000" t="s">
        <v>291</v>
      </c>
      <c r="B85" s="1001"/>
      <c r="C85" s="1001"/>
      <c r="D85" s="1001"/>
      <c r="E85" s="1001"/>
      <c r="F85" s="1001"/>
      <c r="G85" s="1001"/>
      <c r="H85" s="1001"/>
      <c r="I85" s="1001"/>
      <c r="J85" s="1001"/>
      <c r="K85" s="1001"/>
      <c r="L85" s="1001"/>
      <c r="M85" s="1001"/>
      <c r="N85" s="1001"/>
      <c r="O85" s="1001"/>
      <c r="P85" s="1001"/>
      <c r="Q85" s="1001"/>
      <c r="R85" s="1001"/>
      <c r="S85" s="1001"/>
      <c r="T85" s="1001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29" t="s">
        <v>2</v>
      </c>
      <c r="F86" s="330" t="s">
        <v>219</v>
      </c>
      <c r="G86" s="329" t="s">
        <v>3</v>
      </c>
      <c r="H86" s="330" t="s">
        <v>220</v>
      </c>
      <c r="I86" s="329" t="s">
        <v>4</v>
      </c>
      <c r="J86" s="330" t="s">
        <v>221</v>
      </c>
      <c r="K86" s="237" t="s">
        <v>193</v>
      </c>
      <c r="L86" s="328" t="s">
        <v>218</v>
      </c>
      <c r="M86" s="329" t="s">
        <v>5</v>
      </c>
      <c r="N86" s="330" t="s">
        <v>222</v>
      </c>
      <c r="O86" s="331" t="s">
        <v>190</v>
      </c>
      <c r="P86" s="330" t="s">
        <v>223</v>
      </c>
      <c r="Q86" s="331" t="s">
        <v>191</v>
      </c>
      <c r="R86" s="330" t="s">
        <v>224</v>
      </c>
      <c r="S86" s="237" t="s">
        <v>193</v>
      </c>
      <c r="T86" s="328" t="s">
        <v>218</v>
      </c>
    </row>
    <row r="87" spans="1:20" hidden="1" x14ac:dyDescent="0.25">
      <c r="A87" s="77" t="s">
        <v>33</v>
      </c>
      <c r="B87" s="261">
        <v>20</v>
      </c>
      <c r="C87" s="9" t="e">
        <f>'UBS Vila Maria P Gnecco'!#REF!</f>
        <v>#REF!</v>
      </c>
      <c r="D87" s="282" t="e">
        <f t="shared" ref="D87" si="178">C87*B87</f>
        <v>#REF!</v>
      </c>
      <c r="E87" s="91" t="e">
        <f>'UBS Vila Maria P Gnecco'!#REF!</f>
        <v>#REF!</v>
      </c>
      <c r="F87" s="302" t="e">
        <f t="shared" ref="F87" si="179">(E87*$B87)-$D87</f>
        <v>#REF!</v>
      </c>
      <c r="G87" s="91" t="e">
        <f>'UBS Vila Maria P Gnecco'!#REF!</f>
        <v>#REF!</v>
      </c>
      <c r="H87" s="302" t="e">
        <f t="shared" ref="H87" si="180">(G87*$B87)-$D87</f>
        <v>#REF!</v>
      </c>
      <c r="I87" s="91" t="e">
        <f>'UBS Vila Maria P Gnecco'!#REF!</f>
        <v>#REF!</v>
      </c>
      <c r="J87" s="302" t="e">
        <f t="shared" ref="J87" si="181">(I87*$B87)-$D87</f>
        <v>#REF!</v>
      </c>
      <c r="K87" s="227" t="e">
        <f t="shared" ref="K87" si="182">SUM(E87,G87,I87)</f>
        <v>#REF!</v>
      </c>
      <c r="L87" s="315" t="e">
        <f t="shared" ref="L87" si="183">(K87*$B87)-$D87*3</f>
        <v>#REF!</v>
      </c>
      <c r="M87" s="91" t="e">
        <f>'UBS Vila Maria P Gnecco'!#REF!</f>
        <v>#REF!</v>
      </c>
      <c r="N87" s="302" t="e">
        <f t="shared" ref="N87" si="184">(M87*$B87)-$D87</f>
        <v>#REF!</v>
      </c>
      <c r="O87" s="91" t="e">
        <f>'UBS Vila Maria P Gnecco'!#REF!</f>
        <v>#REF!</v>
      </c>
      <c r="P87" s="302" t="e">
        <f t="shared" ref="P87" si="185">(O87*$B87)-$D87</f>
        <v>#REF!</v>
      </c>
      <c r="Q87" s="91" t="e">
        <f>'UBS Vila Maria P Gnecco'!#REF!</f>
        <v>#REF!</v>
      </c>
      <c r="R87" s="302" t="e">
        <f t="shared" ref="R87" si="186">(Q87*$B87)-$D87</f>
        <v>#REF!</v>
      </c>
      <c r="S87" s="227" t="e">
        <f t="shared" ref="S87" si="187">SUM(M87,O87,Q87)</f>
        <v>#REF!</v>
      </c>
      <c r="T87" s="315" t="e">
        <f t="shared" ref="T87" si="188">(S87*$B87)-$D87*3</f>
        <v>#REF!</v>
      </c>
    </row>
    <row r="88" spans="1:20" ht="15.75" hidden="1" thickBot="1" x14ac:dyDescent="0.3">
      <c r="A88" s="355" t="s">
        <v>7</v>
      </c>
      <c r="B88" s="348">
        <f t="shared" ref="B88:T88" si="189">SUM(B87:B87)</f>
        <v>20</v>
      </c>
      <c r="C88" s="349" t="e">
        <f t="shared" si="189"/>
        <v>#REF!</v>
      </c>
      <c r="D88" s="350" t="e">
        <f t="shared" si="189"/>
        <v>#REF!</v>
      </c>
      <c r="E88" s="351" t="e">
        <f t="shared" si="189"/>
        <v>#REF!</v>
      </c>
      <c r="F88" s="352" t="e">
        <f t="shared" si="189"/>
        <v>#REF!</v>
      </c>
      <c r="G88" s="351" t="e">
        <f t="shared" si="189"/>
        <v>#REF!</v>
      </c>
      <c r="H88" s="352" t="e">
        <f t="shared" si="189"/>
        <v>#REF!</v>
      </c>
      <c r="I88" s="351" t="e">
        <f t="shared" si="189"/>
        <v>#REF!</v>
      </c>
      <c r="J88" s="352" t="e">
        <f t="shared" si="189"/>
        <v>#REF!</v>
      </c>
      <c r="K88" s="353" t="e">
        <f t="shared" ref="K88:L88" si="190">SUM(K87:K87)</f>
        <v>#REF!</v>
      </c>
      <c r="L88" s="354" t="e">
        <f t="shared" si="190"/>
        <v>#REF!</v>
      </c>
      <c r="M88" s="351" t="e">
        <f t="shared" si="189"/>
        <v>#REF!</v>
      </c>
      <c r="N88" s="352" t="e">
        <f t="shared" si="189"/>
        <v>#REF!</v>
      </c>
      <c r="O88" s="351" t="e">
        <f t="shared" si="189"/>
        <v>#REF!</v>
      </c>
      <c r="P88" s="352" t="e">
        <f t="shared" si="189"/>
        <v>#REF!</v>
      </c>
      <c r="Q88" s="351" t="e">
        <f t="shared" si="189"/>
        <v>#REF!</v>
      </c>
      <c r="R88" s="352" t="e">
        <f t="shared" si="189"/>
        <v>#REF!</v>
      </c>
      <c r="S88" s="353" t="e">
        <f t="shared" si="189"/>
        <v>#REF!</v>
      </c>
      <c r="T88" s="354" t="e">
        <f t="shared" si="189"/>
        <v>#REF!</v>
      </c>
    </row>
  </sheetData>
  <sheetProtection sheet="1" objects="1" scenarios="1"/>
  <mergeCells count="15">
    <mergeCell ref="A1:O1"/>
    <mergeCell ref="A2:O2"/>
    <mergeCell ref="A22:T22"/>
    <mergeCell ref="A28:T28"/>
    <mergeCell ref="A34:T34"/>
    <mergeCell ref="A4:T4"/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81" customWidth="1"/>
    <col min="3" max="3" width="8.28515625" style="140" customWidth="1"/>
    <col min="4" max="4" width="7.85546875" style="140" customWidth="1"/>
    <col min="5" max="5" width="8.140625" customWidth="1"/>
    <col min="6" max="6" width="8" style="301" customWidth="1"/>
    <col min="7" max="7" width="8.140625" customWidth="1"/>
    <col min="8" max="8" width="8" style="301" customWidth="1"/>
    <col min="9" max="9" width="7.85546875" customWidth="1"/>
    <col min="10" max="10" width="8" style="301" customWidth="1"/>
    <col min="11" max="11" width="8.85546875" style="140"/>
    <col min="12" max="12" width="8.28515625" style="314" customWidth="1"/>
    <col min="13" max="13" width="8" customWidth="1"/>
    <col min="14" max="14" width="8" style="301" customWidth="1"/>
    <col min="15" max="15" width="8" customWidth="1"/>
    <col min="16" max="16" width="8" style="301" customWidth="1"/>
    <col min="17" max="17" width="7.28515625" customWidth="1"/>
    <col min="18" max="18" width="8" style="301" customWidth="1"/>
    <col min="19" max="19" width="8.85546875" style="140"/>
    <col min="20" max="20" width="8.42578125" style="314" customWidth="1"/>
  </cols>
  <sheetData>
    <row r="1" spans="1:20" ht="18" x14ac:dyDescent="0.35">
      <c r="A1" s="973" t="s">
        <v>392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313"/>
      <c r="Q1" s="1"/>
    </row>
    <row r="2" spans="1:20" ht="18" x14ac:dyDescent="0.35">
      <c r="A2" s="973" t="s">
        <v>184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313"/>
      <c r="Q2" s="1"/>
    </row>
    <row r="3" spans="1:20" x14ac:dyDescent="0.25">
      <c r="A3" s="89" t="s">
        <v>188</v>
      </c>
      <c r="B3" s="278"/>
    </row>
    <row r="4" spans="1:20" ht="16.5" thickBot="1" x14ac:dyDescent="0.3">
      <c r="A4" s="1064" t="s">
        <v>324</v>
      </c>
      <c r="B4" s="1065"/>
      <c r="C4" s="1065"/>
      <c r="D4" s="1065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</row>
    <row r="5" spans="1:20" ht="36.75" thickBot="1" x14ac:dyDescent="0.3">
      <c r="A5" s="415" t="s">
        <v>14</v>
      </c>
      <c r="B5" s="416" t="s">
        <v>216</v>
      </c>
      <c r="C5" s="417" t="s">
        <v>165</v>
      </c>
      <c r="D5" s="418" t="s">
        <v>217</v>
      </c>
      <c r="E5" s="419" t="str">
        <f>'Eq Minima Unds Horas'!E5</f>
        <v>MAR</v>
      </c>
      <c r="F5" s="420" t="str">
        <f>'Eq Minima Unds Horas'!F5</f>
        <v>Saldo Mar</v>
      </c>
      <c r="G5" s="419" t="str">
        <f>'Eq Minima Unds Horas'!G5</f>
        <v>ABR</v>
      </c>
      <c r="H5" s="420" t="str">
        <f>'Eq Minima Unds Horas'!H5</f>
        <v>Saldo Abr</v>
      </c>
      <c r="I5" s="419" t="str">
        <f>'Eq Minima Unds Horas'!I5</f>
        <v>MAI</v>
      </c>
      <c r="J5" s="420" t="str">
        <f>'Eq Minima Unds Horas'!J5</f>
        <v>Saldo Mai</v>
      </c>
      <c r="K5" s="421" t="str">
        <f>'Eq Minima Unds Horas'!K5</f>
        <v>3º Trimestre</v>
      </c>
      <c r="L5" s="422" t="str">
        <f>'Eq Minima Unds Horas'!L5</f>
        <v>Saldo Trim</v>
      </c>
      <c r="M5" s="419" t="str">
        <f>'Eq Minima Unds Horas'!M5</f>
        <v>JUN</v>
      </c>
      <c r="N5" s="420" t="str">
        <f>'Eq Minima Unds Horas'!N5</f>
        <v>Saldo Jun</v>
      </c>
      <c r="O5" s="419" t="str">
        <f>'Eq Minima Unds Horas'!O5</f>
        <v>JUL</v>
      </c>
      <c r="P5" s="420" t="str">
        <f>'Eq Minima Unds Horas'!P5</f>
        <v>Saldo Jul</v>
      </c>
      <c r="Q5" s="419" t="str">
        <f>'Eq Minima Unds Horas'!Q5</f>
        <v>AGO</v>
      </c>
      <c r="R5" s="420" t="str">
        <f>'Eq Minima Unds Horas'!R5</f>
        <v>Saldo Ago</v>
      </c>
      <c r="S5" s="421" t="str">
        <f>'Eq Minima Unds Horas'!S5</f>
        <v>4º Trimestre</v>
      </c>
      <c r="T5" s="422" t="str">
        <f>'Eq Minima Unds Horas'!T5</f>
        <v>Saldo Trim</v>
      </c>
    </row>
    <row r="6" spans="1:20" ht="15.75" thickTop="1" x14ac:dyDescent="0.25">
      <c r="A6" s="423" t="s">
        <v>304</v>
      </c>
      <c r="B6" s="262">
        <v>30</v>
      </c>
      <c r="C6" s="73" t="e">
        <f>C44</f>
        <v>#REF!</v>
      </c>
      <c r="D6" s="283" t="e">
        <f>C6*B6</f>
        <v>#REF!</v>
      </c>
      <c r="E6" s="92" t="e">
        <f>E44</f>
        <v>#REF!</v>
      </c>
      <c r="F6" s="303" t="e">
        <f>(E6*$B6)-$D6</f>
        <v>#REF!</v>
      </c>
      <c r="G6" s="92" t="e">
        <f>G44</f>
        <v>#REF!</v>
      </c>
      <c r="H6" s="303" t="e">
        <f>(G6*$B6)-$D6</f>
        <v>#REF!</v>
      </c>
      <c r="I6" s="92" t="e">
        <f>I44</f>
        <v>#REF!</v>
      </c>
      <c r="J6" s="303" t="e">
        <f>(I6*$B6)-$D6</f>
        <v>#REF!</v>
      </c>
      <c r="K6" s="239" t="e">
        <f t="shared" ref="K6:K7" si="0">SUM(E6,G6,I6)</f>
        <v>#REF!</v>
      </c>
      <c r="L6" s="316" t="e">
        <f t="shared" ref="L6:L7" si="1">(K6*$B6)-$D6*3</f>
        <v>#REF!</v>
      </c>
      <c r="M6" s="92" t="e">
        <f>M44</f>
        <v>#REF!</v>
      </c>
      <c r="N6" s="303" t="e">
        <f>(M6*$B6)-$D6</f>
        <v>#REF!</v>
      </c>
      <c r="O6" s="92" t="e">
        <f>O44</f>
        <v>#REF!</v>
      </c>
      <c r="P6" s="303" t="e">
        <f>(O6*$B6)-$D6</f>
        <v>#REF!</v>
      </c>
      <c r="Q6" s="92" t="e">
        <f>Q44</f>
        <v>#REF!</v>
      </c>
      <c r="R6" s="303" t="e">
        <f>(Q6*$B6)-$D6</f>
        <v>#REF!</v>
      </c>
      <c r="S6" s="239" t="e">
        <f t="shared" ref="S6:S18" si="2">SUM(M6,O6,Q6)</f>
        <v>#REF!</v>
      </c>
      <c r="T6" s="316" t="e">
        <f t="shared" ref="T6:T18" si="3">(S6*$B6)-$D6*3</f>
        <v>#REF!</v>
      </c>
    </row>
    <row r="7" spans="1:20" ht="15.75" thickBot="1" x14ac:dyDescent="0.3">
      <c r="A7" s="414" t="s">
        <v>325</v>
      </c>
      <c r="B7" s="270">
        <v>40</v>
      </c>
      <c r="C7" s="56" t="e">
        <f>C43</f>
        <v>#REF!</v>
      </c>
      <c r="D7" s="296" t="e">
        <f>C7*B7</f>
        <v>#REF!</v>
      </c>
      <c r="E7" s="101" t="e">
        <f>E43</f>
        <v>#REF!</v>
      </c>
      <c r="F7" s="311" t="e">
        <f>(E7*$B7)-$D7</f>
        <v>#REF!</v>
      </c>
      <c r="G7" s="101" t="e">
        <f>G43</f>
        <v>#REF!</v>
      </c>
      <c r="H7" s="311" t="e">
        <f>(G7*$B7)-$D7</f>
        <v>#REF!</v>
      </c>
      <c r="I7" s="101" t="e">
        <f>I43</f>
        <v>#REF!</v>
      </c>
      <c r="J7" s="311" t="e">
        <f>(I7*$B7)-$D7</f>
        <v>#REF!</v>
      </c>
      <c r="K7" s="247" t="e">
        <f t="shared" si="0"/>
        <v>#REF!</v>
      </c>
      <c r="L7" s="324" t="e">
        <f t="shared" si="1"/>
        <v>#REF!</v>
      </c>
      <c r="M7" s="101" t="e">
        <f>M43</f>
        <v>#REF!</v>
      </c>
      <c r="N7" s="311" t="e">
        <f>(M7*$B7)-$D7</f>
        <v>#REF!</v>
      </c>
      <c r="O7" s="101" t="e">
        <f>O43</f>
        <v>#REF!</v>
      </c>
      <c r="P7" s="311" t="e">
        <f>(O7*$B7)-$D7</f>
        <v>#REF!</v>
      </c>
      <c r="Q7" s="101" t="e">
        <f>Q43</f>
        <v>#REF!</v>
      </c>
      <c r="R7" s="311" t="e">
        <f>(Q7*$B7)-$D7</f>
        <v>#REF!</v>
      </c>
      <c r="S7" s="247" t="e">
        <f t="shared" ref="S7" si="4">SUM(M7,O7,Q7)</f>
        <v>#REF!</v>
      </c>
      <c r="T7" s="324" t="e">
        <f t="shared" ref="T7" si="5">(S7*$B7)-$D7*3</f>
        <v>#REF!</v>
      </c>
    </row>
    <row r="8" spans="1:20" ht="15.75" thickBot="1" x14ac:dyDescent="0.3">
      <c r="A8" s="455" t="s">
        <v>336</v>
      </c>
      <c r="B8" s="456">
        <f>SUM(B6:B7)</f>
        <v>70</v>
      </c>
      <c r="C8" s="300" t="e">
        <f t="shared" ref="C8:T8" si="6">SUM(C6:C7)</f>
        <v>#REF!</v>
      </c>
      <c r="D8" s="300" t="e">
        <f t="shared" si="6"/>
        <v>#REF!</v>
      </c>
      <c r="E8" s="226" t="e">
        <f t="shared" si="6"/>
        <v>#REF!</v>
      </c>
      <c r="F8" s="454" t="e">
        <f t="shared" si="6"/>
        <v>#REF!</v>
      </c>
      <c r="G8" s="226" t="e">
        <f t="shared" si="6"/>
        <v>#REF!</v>
      </c>
      <c r="H8" s="454" t="e">
        <f t="shared" si="6"/>
        <v>#REF!</v>
      </c>
      <c r="I8" s="226" t="e">
        <f t="shared" si="6"/>
        <v>#REF!</v>
      </c>
      <c r="J8" s="454" t="e">
        <f t="shared" si="6"/>
        <v>#REF!</v>
      </c>
      <c r="K8" s="226" t="e">
        <f t="shared" ref="K8:L8" si="7">SUM(K6:K7)</f>
        <v>#REF!</v>
      </c>
      <c r="L8" s="454" t="e">
        <f t="shared" si="7"/>
        <v>#REF!</v>
      </c>
      <c r="M8" s="226" t="e">
        <f t="shared" si="6"/>
        <v>#REF!</v>
      </c>
      <c r="N8" s="454" t="e">
        <f t="shared" si="6"/>
        <v>#REF!</v>
      </c>
      <c r="O8" s="226" t="e">
        <f t="shared" si="6"/>
        <v>#REF!</v>
      </c>
      <c r="P8" s="454" t="e">
        <f t="shared" si="6"/>
        <v>#REF!</v>
      </c>
      <c r="Q8" s="226" t="e">
        <f t="shared" si="6"/>
        <v>#REF!</v>
      </c>
      <c r="R8" s="454" t="e">
        <f t="shared" si="6"/>
        <v>#REF!</v>
      </c>
      <c r="S8" s="226" t="e">
        <f t="shared" si="6"/>
        <v>#REF!</v>
      </c>
      <c r="T8" s="454" t="e">
        <f t="shared" si="6"/>
        <v>#REF!</v>
      </c>
    </row>
    <row r="9" spans="1:20" x14ac:dyDescent="0.25">
      <c r="A9" s="424" t="s">
        <v>305</v>
      </c>
      <c r="B9" s="261">
        <v>30</v>
      </c>
      <c r="C9" s="9" t="e">
        <f>C50</f>
        <v>#REF!</v>
      </c>
      <c r="D9" s="282" t="e">
        <f t="shared" ref="D9:D18" si="8">C9*B9</f>
        <v>#REF!</v>
      </c>
      <c r="E9" s="91" t="e">
        <f>E50</f>
        <v>#REF!</v>
      </c>
      <c r="F9" s="302" t="e">
        <f t="shared" ref="F9:H35" si="9">(E9*$B9)-$D9</f>
        <v>#REF!</v>
      </c>
      <c r="G9" s="91" t="e">
        <f>G50</f>
        <v>#REF!</v>
      </c>
      <c r="H9" s="302" t="e">
        <f t="shared" si="9"/>
        <v>#REF!</v>
      </c>
      <c r="I9" s="91" t="e">
        <f>I50</f>
        <v>#REF!</v>
      </c>
      <c r="J9" s="302" t="e">
        <f t="shared" ref="J9" si="10">(I9*$B9)-$D9</f>
        <v>#REF!</v>
      </c>
      <c r="K9" s="227" t="e">
        <f t="shared" ref="K9:K10" si="11">SUM(E9,G9,I9)</f>
        <v>#REF!</v>
      </c>
      <c r="L9" s="315" t="e">
        <f t="shared" ref="L9:L10" si="12">(K9*$B9)-$D9*3</f>
        <v>#REF!</v>
      </c>
      <c r="M9" s="91" t="e">
        <f>M50</f>
        <v>#REF!</v>
      </c>
      <c r="N9" s="302" t="e">
        <f t="shared" ref="N9" si="13">(M9*$B9)-$D9</f>
        <v>#REF!</v>
      </c>
      <c r="O9" s="91" t="e">
        <f>O50</f>
        <v>#REF!</v>
      </c>
      <c r="P9" s="302" t="e">
        <f t="shared" ref="P9" si="14">(O9*$B9)-$D9</f>
        <v>#REF!</v>
      </c>
      <c r="Q9" s="91" t="e">
        <f>Q50</f>
        <v>#REF!</v>
      </c>
      <c r="R9" s="302" t="e">
        <f t="shared" ref="R9" si="15">(Q9*$B9)-$D9</f>
        <v>#REF!</v>
      </c>
      <c r="S9" s="227" t="e">
        <f t="shared" si="2"/>
        <v>#REF!</v>
      </c>
      <c r="T9" s="315" t="e">
        <f t="shared" si="3"/>
        <v>#REF!</v>
      </c>
    </row>
    <row r="10" spans="1:20" ht="15.75" thickBot="1" x14ac:dyDescent="0.3">
      <c r="A10" s="423" t="s">
        <v>316</v>
      </c>
      <c r="B10" s="262">
        <v>40</v>
      </c>
      <c r="C10" s="73" t="e">
        <f>C49</f>
        <v>#REF!</v>
      </c>
      <c r="D10" s="283" t="e">
        <f t="shared" si="8"/>
        <v>#REF!</v>
      </c>
      <c r="E10" s="92" t="e">
        <f>E49</f>
        <v>#REF!</v>
      </c>
      <c r="F10" s="303" t="e">
        <f t="shared" si="9"/>
        <v>#REF!</v>
      </c>
      <c r="G10" s="92" t="e">
        <f>G49</f>
        <v>#REF!</v>
      </c>
      <c r="H10" s="303" t="e">
        <f t="shared" si="9"/>
        <v>#REF!</v>
      </c>
      <c r="I10" s="92" t="e">
        <f>I49</f>
        <v>#REF!</v>
      </c>
      <c r="J10" s="303" t="e">
        <f t="shared" ref="J10" si="16">(I10*$B10)-$D10</f>
        <v>#REF!</v>
      </c>
      <c r="K10" s="239" t="e">
        <f t="shared" si="11"/>
        <v>#REF!</v>
      </c>
      <c r="L10" s="316" t="e">
        <f t="shared" si="12"/>
        <v>#REF!</v>
      </c>
      <c r="M10" s="92" t="e">
        <f>M49</f>
        <v>#REF!</v>
      </c>
      <c r="N10" s="303" t="e">
        <f t="shared" ref="N10" si="17">(M10*$B10)-$D10</f>
        <v>#REF!</v>
      </c>
      <c r="O10" s="92" t="e">
        <f>O49</f>
        <v>#REF!</v>
      </c>
      <c r="P10" s="303" t="e">
        <f t="shared" ref="P10" si="18">(O10*$B10)-$D10</f>
        <v>#REF!</v>
      </c>
      <c r="Q10" s="92" t="e">
        <f>Q49</f>
        <v>#REF!</v>
      </c>
      <c r="R10" s="303" t="e">
        <f t="shared" ref="R10" si="19">(Q10*$B10)-$D10</f>
        <v>#REF!</v>
      </c>
      <c r="S10" s="239" t="e">
        <f t="shared" si="2"/>
        <v>#REF!</v>
      </c>
      <c r="T10" s="316" t="e">
        <f t="shared" si="3"/>
        <v>#REF!</v>
      </c>
    </row>
    <row r="11" spans="1:20" ht="15.75" thickBot="1" x14ac:dyDescent="0.3">
      <c r="A11" s="455" t="s">
        <v>337</v>
      </c>
      <c r="B11" s="456">
        <f>SUM(B9:B10)</f>
        <v>70</v>
      </c>
      <c r="C11" s="300" t="e">
        <f t="shared" ref="C11" si="20">SUM(C9:C10)</f>
        <v>#REF!</v>
      </c>
      <c r="D11" s="300" t="e">
        <f>SUM(D9:D10)</f>
        <v>#REF!</v>
      </c>
      <c r="E11" s="226" t="e">
        <f t="shared" ref="E11" si="21">SUM(E9:E10)</f>
        <v>#REF!</v>
      </c>
      <c r="F11" s="454" t="e">
        <f t="shared" ref="F11" si="22">SUM(F9:F10)</f>
        <v>#REF!</v>
      </c>
      <c r="G11" s="226" t="e">
        <f t="shared" ref="G11" si="23">SUM(G9:G10)</f>
        <v>#REF!</v>
      </c>
      <c r="H11" s="454" t="e">
        <f t="shared" ref="H11" si="24">SUM(H9:H10)</f>
        <v>#REF!</v>
      </c>
      <c r="I11" s="226" t="e">
        <f t="shared" ref="I11" si="25">SUM(I9:I10)</f>
        <v>#REF!</v>
      </c>
      <c r="J11" s="454" t="e">
        <f t="shared" ref="J11:L11" si="26">SUM(J9:J10)</f>
        <v>#REF!</v>
      </c>
      <c r="K11" s="226" t="e">
        <f t="shared" si="26"/>
        <v>#REF!</v>
      </c>
      <c r="L11" s="454" t="e">
        <f t="shared" si="26"/>
        <v>#REF!</v>
      </c>
      <c r="M11" s="226" t="e">
        <f t="shared" ref="M11" si="27">SUM(M9:M10)</f>
        <v>#REF!</v>
      </c>
      <c r="N11" s="454" t="e">
        <f t="shared" ref="N11" si="28">SUM(N9:N10)</f>
        <v>#REF!</v>
      </c>
      <c r="O11" s="226" t="e">
        <f t="shared" ref="O11" si="29">SUM(O9:O10)</f>
        <v>#REF!</v>
      </c>
      <c r="P11" s="454" t="e">
        <f t="shared" ref="P11" si="30">SUM(P9:P10)</f>
        <v>#REF!</v>
      </c>
      <c r="Q11" s="226" t="e">
        <f t="shared" ref="Q11" si="31">SUM(Q9:Q10)</f>
        <v>#REF!</v>
      </c>
      <c r="R11" s="454" t="e">
        <f t="shared" ref="R11" si="32">SUM(R9:R10)</f>
        <v>#REF!</v>
      </c>
      <c r="S11" s="226" t="e">
        <f t="shared" ref="S11" si="33">SUM(S9:S10)</f>
        <v>#REF!</v>
      </c>
      <c r="T11" s="454" t="e">
        <f t="shared" ref="T11" si="34">SUM(T9:T10)</f>
        <v>#REF!</v>
      </c>
    </row>
    <row r="12" spans="1:20" x14ac:dyDescent="0.25">
      <c r="A12" s="457" t="s">
        <v>345</v>
      </c>
      <c r="B12" s="458">
        <v>30</v>
      </c>
      <c r="C12" s="459" t="e">
        <f>C55</f>
        <v>#REF!</v>
      </c>
      <c r="D12" s="460" t="e">
        <f t="shared" ref="D12" si="35">C12*B12</f>
        <v>#REF!</v>
      </c>
      <c r="E12" s="461" t="e">
        <f>SUM(E55:E56)</f>
        <v>#REF!</v>
      </c>
      <c r="F12" s="462" t="e">
        <f>((E55*$B55)+(E56*$B56)+(E57*B$57))-$D12</f>
        <v>#REF!</v>
      </c>
      <c r="G12" s="461" t="e">
        <f>SUM(G55:G56)</f>
        <v>#REF!</v>
      </c>
      <c r="H12" s="462" t="e">
        <f>((G55*$B55)+(G56*$B56)+(G57*B$57))-$D12</f>
        <v>#REF!</v>
      </c>
      <c r="I12" s="461" t="e">
        <f>SUM(I55:I56)</f>
        <v>#REF!</v>
      </c>
      <c r="J12" s="462" t="e">
        <f>((I55*$B55)+(I56*$B56)+(I57*B$57)-$D12)</f>
        <v>#REF!</v>
      </c>
      <c r="K12" s="463" t="e">
        <f t="shared" ref="K12:K14" si="36">SUM(E12,G12,I12)</f>
        <v>#REF!</v>
      </c>
      <c r="L12" s="464" t="e">
        <f>((K55*$B55)+(K56*$B56))-$D12*3</f>
        <v>#REF!</v>
      </c>
      <c r="M12" s="461" t="e">
        <f>SUM(M55:M56)</f>
        <v>#REF!</v>
      </c>
      <c r="N12" s="462" t="e">
        <f>((M55*$B55)+(M56*$B56)+(M57*B$57)-$D12)</f>
        <v>#REF!</v>
      </c>
      <c r="O12" s="461" t="e">
        <f>SUM(O55:O56)</f>
        <v>#REF!</v>
      </c>
      <c r="P12" s="462" t="e">
        <f>((O55*$B55)+(O56*$B56)+(O57*D$57)-$D12)</f>
        <v>#REF!</v>
      </c>
      <c r="Q12" s="461" t="e">
        <f>SUM(Q55:Q56)</f>
        <v>#REF!</v>
      </c>
      <c r="R12" s="462" t="e">
        <f>((Q55*$B55)+(Q56*$B56)+(Q57*F$57)-$D12)</f>
        <v>#REF!</v>
      </c>
      <c r="S12" s="463" t="e">
        <f t="shared" ref="S12" si="37">SUM(M12,O12,Q12)</f>
        <v>#REF!</v>
      </c>
      <c r="T12" s="464" t="e">
        <f>((S55*$B55)+(S56*$B56))-$D12*3</f>
        <v>#REF!</v>
      </c>
    </row>
    <row r="13" spans="1:20" x14ac:dyDescent="0.25">
      <c r="A13" s="465" t="s">
        <v>346</v>
      </c>
      <c r="B13" s="466">
        <v>30</v>
      </c>
      <c r="C13" s="467" t="e">
        <f>C62</f>
        <v>#REF!</v>
      </c>
      <c r="D13" s="468" t="e">
        <f t="shared" ref="D13:D14" si="38">C13*B13</f>
        <v>#REF!</v>
      </c>
      <c r="E13" s="469" t="e">
        <f>SUM(E62:E64)</f>
        <v>#REF!</v>
      </c>
      <c r="F13" s="470" t="e">
        <f>((E62*$B62)+(E63*$B63)+(E64*$B64)-$D13)</f>
        <v>#REF!</v>
      </c>
      <c r="G13" s="469" t="e">
        <f>SUM(G62:G64)</f>
        <v>#REF!</v>
      </c>
      <c r="H13" s="470" t="e">
        <f>((G62*$B62)+(G63*$B63)+(G64*$B64)-$D13)</f>
        <v>#REF!</v>
      </c>
      <c r="I13" s="469" t="e">
        <f>SUM(I62:I64)</f>
        <v>#REF!</v>
      </c>
      <c r="J13" s="470" t="e">
        <f>((I62*$B62)+(I63*$B63)+(I64*$B64)-$D13)</f>
        <v>#REF!</v>
      </c>
      <c r="K13" s="471" t="e">
        <f t="shared" si="36"/>
        <v>#REF!</v>
      </c>
      <c r="L13" s="472" t="e">
        <f>((K62*$B62)+(K63*$B63)+(K64*$B64))-$D13*3</f>
        <v>#REF!</v>
      </c>
      <c r="M13" s="469" t="e">
        <f>SUM(M62:M64)</f>
        <v>#REF!</v>
      </c>
      <c r="N13" s="470" t="e">
        <f>((M62*$B62)+(M63*$B63)+(M64*$B64)-$D13)</f>
        <v>#REF!</v>
      </c>
      <c r="O13" s="469" t="e">
        <f>SUM(O62:O64)</f>
        <v>#REF!</v>
      </c>
      <c r="P13" s="470" t="e">
        <f>((O62*$B62)+(O63*$B63)+(O64*$B64)-$D13)</f>
        <v>#REF!</v>
      </c>
      <c r="Q13" s="469" t="e">
        <f>SUM(Q62:Q64)</f>
        <v>#REF!</v>
      </c>
      <c r="R13" s="470" t="e">
        <f>((Q62*$B62)+(Q63*$B63)+(Q64*$B64)-$D13)</f>
        <v>#REF!</v>
      </c>
      <c r="S13" s="471" t="e">
        <f t="shared" ref="S13" si="39">SUM(M13,O13,Q13)</f>
        <v>#REF!</v>
      </c>
      <c r="T13" s="472" t="e">
        <f>((S62*$B62)+(S63*$B63)+(S64*$B64))-$D13*3</f>
        <v>#REF!</v>
      </c>
    </row>
    <row r="14" spans="1:20" ht="15.75" thickBot="1" x14ac:dyDescent="0.3">
      <c r="A14" s="473" t="s">
        <v>347</v>
      </c>
      <c r="B14" s="474">
        <v>30</v>
      </c>
      <c r="C14" s="475" t="e">
        <f>C71</f>
        <v>#REF!</v>
      </c>
      <c r="D14" s="476" t="e">
        <f t="shared" si="38"/>
        <v>#REF!</v>
      </c>
      <c r="E14" s="477" t="e">
        <f>SUM(E69:E71)</f>
        <v>#REF!</v>
      </c>
      <c r="F14" s="478" t="e">
        <f>((E69*$B69)+(E70*$B70)+(E71*$B71))-$D14</f>
        <v>#REF!</v>
      </c>
      <c r="G14" s="477" t="e">
        <f>SUM(G69:G71)</f>
        <v>#REF!</v>
      </c>
      <c r="H14" s="478" t="e">
        <f>((G69*$B69)+(G70*$B70)+(G71*$B71))-$D14</f>
        <v>#REF!</v>
      </c>
      <c r="I14" s="477" t="e">
        <f>SUM(I69:I71)</f>
        <v>#REF!</v>
      </c>
      <c r="J14" s="478" t="e">
        <f>((I69*$B69)+(I70*$B70)+(I71*$B71))-$D14</f>
        <v>#REF!</v>
      </c>
      <c r="K14" s="479" t="e">
        <f t="shared" si="36"/>
        <v>#REF!</v>
      </c>
      <c r="L14" s="480" t="e">
        <f>((K69*$B69)+(K70*$B70)+(K71*$B71))-$D14*3</f>
        <v>#REF!</v>
      </c>
      <c r="M14" s="477" t="e">
        <f>SUM(M69:M71)</f>
        <v>#REF!</v>
      </c>
      <c r="N14" s="478" t="e">
        <f>((M69*$B69)+(M70*$B70)+(M71*$B71))-$D14</f>
        <v>#REF!</v>
      </c>
      <c r="O14" s="477" t="e">
        <f>SUM(O69:O71)</f>
        <v>#REF!</v>
      </c>
      <c r="P14" s="478" t="e">
        <f>((O69*$B69)+(O70*$B70)+(O71*$B71))-$D14</f>
        <v>#REF!</v>
      </c>
      <c r="Q14" s="477" t="e">
        <f>SUM(Q69:Q71)</f>
        <v>#REF!</v>
      </c>
      <c r="R14" s="478" t="e">
        <f>((Q69*$B69)+(Q70*$B70)+(Q71*$B71))-$D14</f>
        <v>#REF!</v>
      </c>
      <c r="S14" s="479" t="e">
        <f t="shared" ref="S14" si="40">SUM(M14,O14,Q14)</f>
        <v>#REF!</v>
      </c>
      <c r="T14" s="480" t="e">
        <f>((S69*$B69)+(S70*$B70)+(S71*$B71))-$D14*3</f>
        <v>#REF!</v>
      </c>
    </row>
    <row r="15" spans="1:20" x14ac:dyDescent="0.25">
      <c r="A15" s="457" t="s">
        <v>342</v>
      </c>
      <c r="B15" s="458">
        <v>30</v>
      </c>
      <c r="C15" s="459">
        <f>C76</f>
        <v>4</v>
      </c>
      <c r="D15" s="460">
        <f t="shared" si="8"/>
        <v>120</v>
      </c>
      <c r="E15" s="461">
        <f>E76</f>
        <v>4</v>
      </c>
      <c r="F15" s="1060">
        <f>((E15*$B15)+(E16*$B16))-$D$15</f>
        <v>40</v>
      </c>
      <c r="G15" s="461" t="e">
        <f>G76</f>
        <v>#REF!</v>
      </c>
      <c r="H15" s="1060" t="e">
        <f>((G15*$B15)+(G16*$B16))-$D$15</f>
        <v>#REF!</v>
      </c>
      <c r="I15" s="461" t="e">
        <f>I76</f>
        <v>#REF!</v>
      </c>
      <c r="J15" s="1060" t="e">
        <f>((I15*$B15)+(I16*$B16))-$D$15</f>
        <v>#REF!</v>
      </c>
      <c r="K15" s="463" t="e">
        <f>SUM(E15,G15,I15)</f>
        <v>#REF!</v>
      </c>
      <c r="L15" s="1062" t="e">
        <f>((K15*$B15)+(K16*$B16)-$D15*3)</f>
        <v>#REF!</v>
      </c>
      <c r="M15" s="461" t="e">
        <f>M76</f>
        <v>#REF!</v>
      </c>
      <c r="N15" s="1060" t="e">
        <f>((M15*$B15)+(M16*$B16))-$D$15</f>
        <v>#REF!</v>
      </c>
      <c r="O15" s="461" t="e">
        <f>O76</f>
        <v>#REF!</v>
      </c>
      <c r="P15" s="1060" t="e">
        <f>((O15*$B15)+(O16*$B16))-$D$15</f>
        <v>#REF!</v>
      </c>
      <c r="Q15" s="461" t="e">
        <f>Q76</f>
        <v>#REF!</v>
      </c>
      <c r="R15" s="1060" t="e">
        <f>((Q15*$B15)+(Q16*$B16))-$D$15</f>
        <v>#REF!</v>
      </c>
      <c r="S15" s="463" t="e">
        <f>SUM(M15,O15,Q15)</f>
        <v>#REF!</v>
      </c>
      <c r="T15" s="1062" t="e">
        <f>((S15*$B15)+(S16*$B16)-$D15*3)</f>
        <v>#REF!</v>
      </c>
    </row>
    <row r="16" spans="1:20" ht="15.75" thickBot="1" x14ac:dyDescent="0.3">
      <c r="A16" s="438" t="s">
        <v>343</v>
      </c>
      <c r="B16" s="439">
        <v>40</v>
      </c>
      <c r="C16" s="440">
        <f>C77</f>
        <v>1</v>
      </c>
      <c r="D16" s="441">
        <f t="shared" ref="D16" si="41">C16*B16</f>
        <v>40</v>
      </c>
      <c r="E16" s="442">
        <f>E77</f>
        <v>1</v>
      </c>
      <c r="F16" s="1061"/>
      <c r="G16" s="442" t="e">
        <f>G77</f>
        <v>#REF!</v>
      </c>
      <c r="H16" s="1061"/>
      <c r="I16" s="442" t="e">
        <f>I77</f>
        <v>#REF!</v>
      </c>
      <c r="J16" s="1061"/>
      <c r="K16" s="444" t="e">
        <f>SUM(E16,G16,I16)</f>
        <v>#REF!</v>
      </c>
      <c r="L16" s="1063"/>
      <c r="M16" s="442" t="e">
        <f>M77</f>
        <v>#REF!</v>
      </c>
      <c r="N16" s="1061"/>
      <c r="O16" s="442" t="e">
        <f>O77</f>
        <v>#REF!</v>
      </c>
      <c r="P16" s="1061"/>
      <c r="Q16" s="442" t="e">
        <f>Q77</f>
        <v>#REF!</v>
      </c>
      <c r="R16" s="1061"/>
      <c r="S16" s="444" t="e">
        <f>SUM(M16,O16,Q16)</f>
        <v>#REF!</v>
      </c>
      <c r="T16" s="1063"/>
    </row>
    <row r="17" spans="1:20" ht="15.75" thickBot="1" x14ac:dyDescent="0.3">
      <c r="A17" s="455" t="s">
        <v>344</v>
      </c>
      <c r="B17" s="456">
        <f>SUM(B15:B16)</f>
        <v>70</v>
      </c>
      <c r="C17" s="300">
        <f t="shared" ref="C17" si="42">SUM(C15:C16)</f>
        <v>5</v>
      </c>
      <c r="D17" s="300">
        <f>SUM(D15:D16)</f>
        <v>160</v>
      </c>
      <c r="E17" s="226">
        <f t="shared" ref="E17" si="43">SUM(E15:E16)</f>
        <v>5</v>
      </c>
      <c r="F17" s="454">
        <f t="shared" ref="F17" si="44">SUM(F15:F16)</f>
        <v>40</v>
      </c>
      <c r="G17" s="226" t="e">
        <f t="shared" ref="G17" si="45">SUM(G15:G16)</f>
        <v>#REF!</v>
      </c>
      <c r="H17" s="454" t="e">
        <f t="shared" ref="H17" si="46">SUM(H15:H16)</f>
        <v>#REF!</v>
      </c>
      <c r="I17" s="226" t="e">
        <f t="shared" ref="I17" si="47">SUM(I15:I16)</f>
        <v>#REF!</v>
      </c>
      <c r="J17" s="454" t="e">
        <f t="shared" ref="J17:L17" si="48">SUM(J15:J16)</f>
        <v>#REF!</v>
      </c>
      <c r="K17" s="226" t="e">
        <f t="shared" si="48"/>
        <v>#REF!</v>
      </c>
      <c r="L17" s="454" t="e">
        <f t="shared" si="48"/>
        <v>#REF!</v>
      </c>
      <c r="M17" s="226" t="e">
        <f t="shared" ref="M17" si="49">SUM(M15:M16)</f>
        <v>#REF!</v>
      </c>
      <c r="N17" s="454" t="e">
        <f t="shared" ref="N17" si="50">SUM(N15:N16)</f>
        <v>#REF!</v>
      </c>
      <c r="O17" s="226" t="e">
        <f t="shared" ref="O17" si="51">SUM(O15:O16)</f>
        <v>#REF!</v>
      </c>
      <c r="P17" s="454" t="e">
        <f t="shared" ref="P17" si="52">SUM(P15:P16)</f>
        <v>#REF!</v>
      </c>
      <c r="Q17" s="226" t="e">
        <f t="shared" ref="Q17" si="53">SUM(Q15:Q16)</f>
        <v>#REF!</v>
      </c>
      <c r="R17" s="454" t="e">
        <f t="shared" ref="R17" si="54">SUM(R15:R16)</f>
        <v>#REF!</v>
      </c>
      <c r="S17" s="226" t="e">
        <f t="shared" ref="S17" si="55">SUM(S15:S16)</f>
        <v>#REF!</v>
      </c>
      <c r="T17" s="454" t="e">
        <f t="shared" ref="T17" si="56">SUM(T15:T16)</f>
        <v>#REF!</v>
      </c>
    </row>
    <row r="18" spans="1:20" x14ac:dyDescent="0.25">
      <c r="A18" s="465" t="s">
        <v>328</v>
      </c>
      <c r="B18" s="466">
        <v>30</v>
      </c>
      <c r="C18" s="467" t="e">
        <f>C82</f>
        <v>#REF!</v>
      </c>
      <c r="D18" s="468" t="e">
        <f t="shared" si="8"/>
        <v>#REF!</v>
      </c>
      <c r="E18" s="469" t="e">
        <f>E82</f>
        <v>#REF!</v>
      </c>
      <c r="F18" s="470" t="e">
        <f>(E18*$B18)-$D18</f>
        <v>#REF!</v>
      </c>
      <c r="G18" s="469" t="e">
        <f>G82</f>
        <v>#REF!</v>
      </c>
      <c r="H18" s="470" t="e">
        <f t="shared" si="9"/>
        <v>#REF!</v>
      </c>
      <c r="I18" s="469" t="e">
        <f>I82</f>
        <v>#REF!</v>
      </c>
      <c r="J18" s="470" t="e">
        <f t="shared" ref="J18" si="57">(I18*$B18)-$D18</f>
        <v>#REF!</v>
      </c>
      <c r="K18" s="471" t="e">
        <f t="shared" ref="K18:K19" si="58">SUM(E18,G18,I18)</f>
        <v>#REF!</v>
      </c>
      <c r="L18" s="472" t="e">
        <f>(K18*$B18)-$D18*3</f>
        <v>#REF!</v>
      </c>
      <c r="M18" s="469" t="e">
        <f>M82</f>
        <v>#REF!</v>
      </c>
      <c r="N18" s="470" t="e">
        <f t="shared" ref="N18" si="59">(M18*$B18)-$D18</f>
        <v>#REF!</v>
      </c>
      <c r="O18" s="469" t="e">
        <f>O82</f>
        <v>#REF!</v>
      </c>
      <c r="P18" s="470" t="e">
        <f t="shared" ref="P18" si="60">(O18*$B18)-$D18</f>
        <v>#REF!</v>
      </c>
      <c r="Q18" s="469" t="e">
        <f>Q82</f>
        <v>#REF!</v>
      </c>
      <c r="R18" s="470" t="e">
        <f t="shared" ref="R18" si="61">(Q18*$B18)-$D18</f>
        <v>#REF!</v>
      </c>
      <c r="S18" s="471" t="e">
        <f t="shared" si="2"/>
        <v>#REF!</v>
      </c>
      <c r="T18" s="472" t="e">
        <f t="shared" si="3"/>
        <v>#REF!</v>
      </c>
    </row>
    <row r="19" spans="1:20" ht="15.75" thickBot="1" x14ac:dyDescent="0.3">
      <c r="A19" s="438" t="s">
        <v>329</v>
      </c>
      <c r="B19" s="439">
        <v>40</v>
      </c>
      <c r="C19" s="440" t="e">
        <f>C83</f>
        <v>#REF!</v>
      </c>
      <c r="D19" s="441" t="e">
        <f t="shared" ref="D19" si="62">C19*B19</f>
        <v>#REF!</v>
      </c>
      <c r="E19" s="442" t="e">
        <f>E83</f>
        <v>#REF!</v>
      </c>
      <c r="F19" s="443" t="e">
        <f t="shared" si="9"/>
        <v>#REF!</v>
      </c>
      <c r="G19" s="442" t="e">
        <f>G83</f>
        <v>#REF!</v>
      </c>
      <c r="H19" s="443" t="e">
        <f t="shared" si="9"/>
        <v>#REF!</v>
      </c>
      <c r="I19" s="442" t="e">
        <f>I83</f>
        <v>#REF!</v>
      </c>
      <c r="J19" s="443" t="e">
        <f t="shared" ref="J19" si="63">(I19*$B19)-$D19</f>
        <v>#REF!</v>
      </c>
      <c r="K19" s="444" t="e">
        <f t="shared" si="58"/>
        <v>#REF!</v>
      </c>
      <c r="L19" s="445" t="e">
        <f>(K19*$B19)-$D19*3</f>
        <v>#REF!</v>
      </c>
      <c r="M19" s="442" t="e">
        <f>M83</f>
        <v>#REF!</v>
      </c>
      <c r="N19" s="443" t="e">
        <f t="shared" ref="N19" si="64">(M19*$B19)-$D19</f>
        <v>#REF!</v>
      </c>
      <c r="O19" s="442" t="e">
        <f>O83</f>
        <v>#REF!</v>
      </c>
      <c r="P19" s="443" t="e">
        <f t="shared" ref="P19" si="65">(O19*$B19)-$D19</f>
        <v>#REF!</v>
      </c>
      <c r="Q19" s="442" t="e">
        <f>Q83</f>
        <v>#REF!</v>
      </c>
      <c r="R19" s="443" t="e">
        <f t="shared" ref="R19" si="66">(Q19*$B19)-$D19</f>
        <v>#REF!</v>
      </c>
      <c r="S19" s="444" t="e">
        <f t="shared" ref="S19" si="67">SUM(M19,O19,Q19)</f>
        <v>#REF!</v>
      </c>
      <c r="T19" s="445" t="e">
        <f t="shared" ref="T19" si="68">(S19*$B19)-$D19*3</f>
        <v>#REF!</v>
      </c>
    </row>
    <row r="20" spans="1:20" ht="15.75" thickBot="1" x14ac:dyDescent="0.3">
      <c r="A20" s="455" t="s">
        <v>338</v>
      </c>
      <c r="B20" s="456">
        <f>SUM(B18:B19)</f>
        <v>70</v>
      </c>
      <c r="C20" s="300" t="e">
        <f t="shared" ref="C20" si="69">SUM(C18:C19)</f>
        <v>#REF!</v>
      </c>
      <c r="D20" s="300" t="e">
        <f>SUM(D18:D19)</f>
        <v>#REF!</v>
      </c>
      <c r="E20" s="226" t="e">
        <f t="shared" ref="E20" si="70">SUM(E18:E19)</f>
        <v>#REF!</v>
      </c>
      <c r="F20" s="454" t="e">
        <f>SUM(F18:F19)</f>
        <v>#REF!</v>
      </c>
      <c r="G20" s="226" t="e">
        <f t="shared" ref="G20" si="71">SUM(G18:G19)</f>
        <v>#REF!</v>
      </c>
      <c r="H20" s="454" t="e">
        <f t="shared" ref="H20" si="72">SUM(H18:H19)</f>
        <v>#REF!</v>
      </c>
      <c r="I20" s="226" t="e">
        <f t="shared" ref="I20" si="73">SUM(I18:I19)</f>
        <v>#REF!</v>
      </c>
      <c r="J20" s="454" t="e">
        <f t="shared" ref="J20:L20" si="74">SUM(J18:J19)</f>
        <v>#REF!</v>
      </c>
      <c r="K20" s="226" t="e">
        <f t="shared" si="74"/>
        <v>#REF!</v>
      </c>
      <c r="L20" s="454" t="e">
        <f t="shared" si="74"/>
        <v>#REF!</v>
      </c>
      <c r="M20" s="226" t="e">
        <f t="shared" ref="M20" si="75">SUM(M18:M19)</f>
        <v>#REF!</v>
      </c>
      <c r="N20" s="454" t="e">
        <f>SUM(N18:N19)</f>
        <v>#REF!</v>
      </c>
      <c r="O20" s="226" t="e">
        <f t="shared" ref="O20" si="76">SUM(O18:O19)</f>
        <v>#REF!</v>
      </c>
      <c r="P20" s="454" t="e">
        <f t="shared" ref="P20" si="77">SUM(P18:P19)</f>
        <v>#REF!</v>
      </c>
      <c r="Q20" s="226" t="e">
        <f t="shared" ref="Q20" si="78">SUM(Q18:Q19)</f>
        <v>#REF!</v>
      </c>
      <c r="R20" s="454" t="e">
        <f t="shared" ref="R20" si="79">SUM(R18:R19)</f>
        <v>#REF!</v>
      </c>
      <c r="S20" s="226" t="e">
        <f t="shared" ref="S20" si="80">SUM(S18:S19)</f>
        <v>#REF!</v>
      </c>
      <c r="T20" s="454" t="e">
        <f t="shared" ref="T20" si="81">SUM(T18:T19)</f>
        <v>#REF!</v>
      </c>
    </row>
    <row r="21" spans="1:20" x14ac:dyDescent="0.25">
      <c r="A21" s="457" t="s">
        <v>330</v>
      </c>
      <c r="B21" s="458">
        <v>40</v>
      </c>
      <c r="C21" s="459" t="e">
        <f>C88</f>
        <v>#REF!</v>
      </c>
      <c r="D21" s="460" t="e">
        <f t="shared" ref="D21:D28" si="82">C21*B21</f>
        <v>#REF!</v>
      </c>
      <c r="E21" s="461" t="e">
        <f>E88+E89</f>
        <v>#REF!</v>
      </c>
      <c r="F21" s="462" t="e">
        <f>((E88*$B88)+(E89*$B89))-$D21</f>
        <v>#REF!</v>
      </c>
      <c r="G21" s="461" t="e">
        <f>G88+G89</f>
        <v>#REF!</v>
      </c>
      <c r="H21" s="462" t="e">
        <f>((G88*$B88)+(G89*$B89))-$D21</f>
        <v>#REF!</v>
      </c>
      <c r="I21" s="461" t="e">
        <f>I88+I89</f>
        <v>#REF!</v>
      </c>
      <c r="J21" s="462" t="e">
        <f>((I88*$B88)+(I89*$B89))-$D21</f>
        <v>#REF!</v>
      </c>
      <c r="K21" s="463" t="e">
        <f t="shared" ref="K21:K32" si="83">SUM(E21,G21,I21)</f>
        <v>#REF!</v>
      </c>
      <c r="L21" s="464" t="e">
        <f>((K88*$B88)+(K89*$B89))-$D21*3</f>
        <v>#REF!</v>
      </c>
      <c r="M21" s="461" t="e">
        <f>M88+M89</f>
        <v>#REF!</v>
      </c>
      <c r="N21" s="462" t="e">
        <f>((M88*$B88)+(M89*$B89))-$D21</f>
        <v>#REF!</v>
      </c>
      <c r="O21" s="461" t="e">
        <f>O88+O89</f>
        <v>#REF!</v>
      </c>
      <c r="P21" s="462" t="e">
        <f>((O88*$B88)+(O89*$B89))-$D21</f>
        <v>#REF!</v>
      </c>
      <c r="Q21" s="461" t="e">
        <f>Q88+Q89</f>
        <v>#REF!</v>
      </c>
      <c r="R21" s="462" t="e">
        <f t="shared" ref="R21" si="84">(Q21*$B21)-$D21</f>
        <v>#REF!</v>
      </c>
      <c r="S21" s="463" t="e">
        <f t="shared" ref="S21:S35" si="85">SUM(M21,O21,Q21)</f>
        <v>#REF!</v>
      </c>
      <c r="T21" s="464" t="e">
        <f>((S88*$B88)+(S89*$B89))-$D21*3</f>
        <v>#REF!</v>
      </c>
    </row>
    <row r="22" spans="1:20" x14ac:dyDescent="0.25">
      <c r="A22" s="465" t="s">
        <v>310</v>
      </c>
      <c r="B22" s="466">
        <v>30</v>
      </c>
      <c r="C22" s="467" t="e">
        <f>C94</f>
        <v>#REF!</v>
      </c>
      <c r="D22" s="468" t="e">
        <f t="shared" si="82"/>
        <v>#REF!</v>
      </c>
      <c r="E22" s="469" t="e">
        <f>E94</f>
        <v>#REF!</v>
      </c>
      <c r="F22" s="470" t="e">
        <f t="shared" si="9"/>
        <v>#REF!</v>
      </c>
      <c r="G22" s="469" t="e">
        <f>G94</f>
        <v>#REF!</v>
      </c>
      <c r="H22" s="470" t="e">
        <f t="shared" si="9"/>
        <v>#REF!</v>
      </c>
      <c r="I22" s="469" t="e">
        <f>I94</f>
        <v>#REF!</v>
      </c>
      <c r="J22" s="470" t="e">
        <f t="shared" ref="J22" si="86">(I22*$B22)-$D22</f>
        <v>#REF!</v>
      </c>
      <c r="K22" s="471" t="e">
        <f t="shared" si="83"/>
        <v>#REF!</v>
      </c>
      <c r="L22" s="472" t="e">
        <f t="shared" ref="L22:L32" si="87">(K22*$B22)-$D22*3</f>
        <v>#REF!</v>
      </c>
      <c r="M22" s="469" t="e">
        <f>M94</f>
        <v>#REF!</v>
      </c>
      <c r="N22" s="470" t="e">
        <f t="shared" ref="N22" si="88">(M22*$B22)-$D22</f>
        <v>#REF!</v>
      </c>
      <c r="O22" s="469" t="e">
        <f>O94</f>
        <v>#REF!</v>
      </c>
      <c r="P22" s="470" t="e">
        <f t="shared" ref="P22" si="89">(O22*$B22)-$D22</f>
        <v>#REF!</v>
      </c>
      <c r="Q22" s="469" t="e">
        <f>Q94</f>
        <v>#REF!</v>
      </c>
      <c r="R22" s="470" t="e">
        <f t="shared" ref="R22" si="90">(Q22*$B22)-$D22</f>
        <v>#REF!</v>
      </c>
      <c r="S22" s="471" t="e">
        <f t="shared" si="85"/>
        <v>#REF!</v>
      </c>
      <c r="T22" s="472" t="e">
        <f t="shared" ref="T22:T35" si="91">(S22*$B22)-$D22*3</f>
        <v>#REF!</v>
      </c>
    </row>
    <row r="23" spans="1:20" x14ac:dyDescent="0.25">
      <c r="A23" s="465" t="s">
        <v>311</v>
      </c>
      <c r="B23" s="466">
        <v>30</v>
      </c>
      <c r="C23" s="467" t="e">
        <f>C99</f>
        <v>#REF!</v>
      </c>
      <c r="D23" s="468" t="e">
        <f t="shared" si="82"/>
        <v>#REF!</v>
      </c>
      <c r="E23" s="469" t="e">
        <f>E99</f>
        <v>#REF!</v>
      </c>
      <c r="F23" s="470" t="e">
        <f t="shared" si="9"/>
        <v>#REF!</v>
      </c>
      <c r="G23" s="469" t="e">
        <f>G99</f>
        <v>#REF!</v>
      </c>
      <c r="H23" s="470" t="e">
        <f t="shared" si="9"/>
        <v>#REF!</v>
      </c>
      <c r="I23" s="469" t="e">
        <f>I99</f>
        <v>#REF!</v>
      </c>
      <c r="J23" s="470" t="e">
        <f t="shared" ref="J23" si="92">(I23*$B23)-$D23</f>
        <v>#REF!</v>
      </c>
      <c r="K23" s="471" t="e">
        <f t="shared" si="83"/>
        <v>#REF!</v>
      </c>
      <c r="L23" s="472" t="e">
        <f t="shared" si="87"/>
        <v>#REF!</v>
      </c>
      <c r="M23" s="469" t="e">
        <f>M99</f>
        <v>#REF!</v>
      </c>
      <c r="N23" s="470" t="e">
        <f t="shared" ref="N23" si="93">(M23*$B23)-$D23</f>
        <v>#REF!</v>
      </c>
      <c r="O23" s="469" t="e">
        <f>O99</f>
        <v>#REF!</v>
      </c>
      <c r="P23" s="470" t="e">
        <f t="shared" ref="P23" si="94">(O23*$B23)-$D23</f>
        <v>#REF!</v>
      </c>
      <c r="Q23" s="469" t="e">
        <f>Q99</f>
        <v>#REF!</v>
      </c>
      <c r="R23" s="470" t="e">
        <f t="shared" ref="R23" si="95">(Q23*$B23)-$D23</f>
        <v>#REF!</v>
      </c>
      <c r="S23" s="471" t="e">
        <f t="shared" si="85"/>
        <v>#REF!</v>
      </c>
      <c r="T23" s="472" t="e">
        <f t="shared" si="91"/>
        <v>#REF!</v>
      </c>
    </row>
    <row r="24" spans="1:20" x14ac:dyDescent="0.25">
      <c r="A24" s="465" t="s">
        <v>312</v>
      </c>
      <c r="B24" s="466">
        <v>30</v>
      </c>
      <c r="C24" s="467" t="e">
        <f>C104</f>
        <v>#REF!</v>
      </c>
      <c r="D24" s="468" t="e">
        <f t="shared" si="82"/>
        <v>#REF!</v>
      </c>
      <c r="E24" s="469" t="e">
        <f>E104</f>
        <v>#REF!</v>
      </c>
      <c r="F24" s="470" t="e">
        <f t="shared" si="9"/>
        <v>#REF!</v>
      </c>
      <c r="G24" s="469" t="e">
        <f>G104</f>
        <v>#REF!</v>
      </c>
      <c r="H24" s="470" t="e">
        <f t="shared" si="9"/>
        <v>#REF!</v>
      </c>
      <c r="I24" s="469" t="e">
        <f>I104</f>
        <v>#REF!</v>
      </c>
      <c r="J24" s="470" t="e">
        <f t="shared" ref="J24" si="96">(I24*$B24)-$D24</f>
        <v>#REF!</v>
      </c>
      <c r="K24" s="471" t="e">
        <f t="shared" si="83"/>
        <v>#REF!</v>
      </c>
      <c r="L24" s="472" t="e">
        <f t="shared" si="87"/>
        <v>#REF!</v>
      </c>
      <c r="M24" s="469" t="e">
        <f>M104</f>
        <v>#REF!</v>
      </c>
      <c r="N24" s="470" t="e">
        <f t="shared" ref="N24" si="97">(M24*$B24)-$D24</f>
        <v>#REF!</v>
      </c>
      <c r="O24" s="469" t="e">
        <f>O104</f>
        <v>#REF!</v>
      </c>
      <c r="P24" s="470" t="e">
        <f t="shared" ref="P24" si="98">(O24*$B24)-$D24</f>
        <v>#REF!</v>
      </c>
      <c r="Q24" s="469" t="e">
        <f>Q104</f>
        <v>#REF!</v>
      </c>
      <c r="R24" s="470" t="e">
        <f t="shared" ref="R24" si="99">(Q24*$B24)-$D24</f>
        <v>#REF!</v>
      </c>
      <c r="S24" s="471" t="e">
        <f t="shared" si="85"/>
        <v>#REF!</v>
      </c>
      <c r="T24" s="472" t="e">
        <f t="shared" si="91"/>
        <v>#REF!</v>
      </c>
    </row>
    <row r="25" spans="1:20" x14ac:dyDescent="0.25">
      <c r="A25" s="465" t="s">
        <v>313</v>
      </c>
      <c r="B25" s="466">
        <v>30</v>
      </c>
      <c r="C25" s="467" t="e">
        <f>C109</f>
        <v>#REF!</v>
      </c>
      <c r="D25" s="468" t="e">
        <f t="shared" si="82"/>
        <v>#REF!</v>
      </c>
      <c r="E25" s="469" t="e">
        <f>E109</f>
        <v>#REF!</v>
      </c>
      <c r="F25" s="470" t="e">
        <f t="shared" si="9"/>
        <v>#REF!</v>
      </c>
      <c r="G25" s="469" t="e">
        <f>G109</f>
        <v>#REF!</v>
      </c>
      <c r="H25" s="470" t="e">
        <f t="shared" si="9"/>
        <v>#REF!</v>
      </c>
      <c r="I25" s="469" t="e">
        <f>I109</f>
        <v>#REF!</v>
      </c>
      <c r="J25" s="470" t="e">
        <f t="shared" ref="J25" si="100">(I25*$B25)-$D25</f>
        <v>#REF!</v>
      </c>
      <c r="K25" s="471" t="e">
        <f t="shared" si="83"/>
        <v>#REF!</v>
      </c>
      <c r="L25" s="472" t="e">
        <f t="shared" si="87"/>
        <v>#REF!</v>
      </c>
      <c r="M25" s="469" t="e">
        <f>M109</f>
        <v>#REF!</v>
      </c>
      <c r="N25" s="470" t="e">
        <f t="shared" ref="N25" si="101">(M25*$B25)-$D25</f>
        <v>#REF!</v>
      </c>
      <c r="O25" s="469" t="e">
        <f>O109</f>
        <v>#REF!</v>
      </c>
      <c r="P25" s="470" t="e">
        <f t="shared" ref="P25" si="102">(O25*$B25)-$D25</f>
        <v>#REF!</v>
      </c>
      <c r="Q25" s="469" t="e">
        <f>Q109</f>
        <v>#REF!</v>
      </c>
      <c r="R25" s="470" t="e">
        <f t="shared" ref="R25" si="103">(Q25*$B25)-$D25</f>
        <v>#REF!</v>
      </c>
      <c r="S25" s="471" t="e">
        <f t="shared" si="85"/>
        <v>#REF!</v>
      </c>
      <c r="T25" s="472" t="e">
        <f t="shared" si="91"/>
        <v>#REF!</v>
      </c>
    </row>
    <row r="26" spans="1:20" x14ac:dyDescent="0.25">
      <c r="A26" s="465" t="s">
        <v>326</v>
      </c>
      <c r="B26" s="466">
        <v>30</v>
      </c>
      <c r="C26" s="467" t="e">
        <f>C114</f>
        <v>#REF!</v>
      </c>
      <c r="D26" s="468" t="e">
        <f t="shared" si="82"/>
        <v>#REF!</v>
      </c>
      <c r="E26" s="469" t="e">
        <f>E114</f>
        <v>#REF!</v>
      </c>
      <c r="F26" s="470" t="e">
        <f t="shared" si="9"/>
        <v>#REF!</v>
      </c>
      <c r="G26" s="469" t="e">
        <f>G114</f>
        <v>#REF!</v>
      </c>
      <c r="H26" s="470" t="e">
        <f t="shared" si="9"/>
        <v>#REF!</v>
      </c>
      <c r="I26" s="469" t="e">
        <f>I114</f>
        <v>#REF!</v>
      </c>
      <c r="J26" s="470" t="e">
        <f t="shared" ref="J26" si="104">(I26*$B26)-$D26</f>
        <v>#REF!</v>
      </c>
      <c r="K26" s="471" t="e">
        <f t="shared" si="83"/>
        <v>#REF!</v>
      </c>
      <c r="L26" s="472" t="e">
        <f t="shared" si="87"/>
        <v>#REF!</v>
      </c>
      <c r="M26" s="469" t="e">
        <f>M114</f>
        <v>#REF!</v>
      </c>
      <c r="N26" s="470" t="e">
        <f t="shared" ref="N26" si="105">(M26*$B26)-$D26</f>
        <v>#REF!</v>
      </c>
      <c r="O26" s="469" t="e">
        <f>O114</f>
        <v>#REF!</v>
      </c>
      <c r="P26" s="470" t="e">
        <f t="shared" ref="P26" si="106">(O26*$B26)-$D26</f>
        <v>#REF!</v>
      </c>
      <c r="Q26" s="469" t="e">
        <f>Q114</f>
        <v>#REF!</v>
      </c>
      <c r="R26" s="470" t="e">
        <f t="shared" ref="R26" si="107">(Q26*$B26)-$D26</f>
        <v>#REF!</v>
      </c>
      <c r="S26" s="471" t="e">
        <f t="shared" si="85"/>
        <v>#REF!</v>
      </c>
      <c r="T26" s="472" t="e">
        <f t="shared" si="91"/>
        <v>#REF!</v>
      </c>
    </row>
    <row r="27" spans="1:20" x14ac:dyDescent="0.25">
      <c r="A27" s="465" t="s">
        <v>331</v>
      </c>
      <c r="B27" s="466">
        <v>40</v>
      </c>
      <c r="C27" s="467" t="e">
        <f>C119</f>
        <v>#REF!</v>
      </c>
      <c r="D27" s="468" t="e">
        <f t="shared" si="82"/>
        <v>#REF!</v>
      </c>
      <c r="E27" s="469" t="e">
        <f>E119</f>
        <v>#REF!</v>
      </c>
      <c r="F27" s="470" t="e">
        <f t="shared" si="9"/>
        <v>#REF!</v>
      </c>
      <c r="G27" s="469" t="e">
        <f>G119</f>
        <v>#REF!</v>
      </c>
      <c r="H27" s="470" t="e">
        <f t="shared" si="9"/>
        <v>#REF!</v>
      </c>
      <c r="I27" s="469" t="e">
        <f>I119</f>
        <v>#REF!</v>
      </c>
      <c r="J27" s="470" t="e">
        <f t="shared" ref="J27" si="108">(I27*$B27)-$D27</f>
        <v>#REF!</v>
      </c>
      <c r="K27" s="471" t="e">
        <f t="shared" si="83"/>
        <v>#REF!</v>
      </c>
      <c r="L27" s="472" t="e">
        <f t="shared" si="87"/>
        <v>#REF!</v>
      </c>
      <c r="M27" s="469" t="e">
        <f>M119</f>
        <v>#REF!</v>
      </c>
      <c r="N27" s="470" t="e">
        <f t="shared" ref="N27" si="109">(M27*$B27)-$D27</f>
        <v>#REF!</v>
      </c>
      <c r="O27" s="469" t="e">
        <f>O119</f>
        <v>#REF!</v>
      </c>
      <c r="P27" s="470" t="e">
        <f t="shared" ref="P27" si="110">(O27*$B27)-$D27</f>
        <v>#REF!</v>
      </c>
      <c r="Q27" s="469" t="e">
        <f>Q119</f>
        <v>#REF!</v>
      </c>
      <c r="R27" s="470" t="e">
        <f t="shared" ref="R27" si="111">(Q27*$B27)-$D27</f>
        <v>#REF!</v>
      </c>
      <c r="S27" s="471" t="e">
        <f t="shared" si="85"/>
        <v>#REF!</v>
      </c>
      <c r="T27" s="472" t="e">
        <f t="shared" si="91"/>
        <v>#REF!</v>
      </c>
    </row>
    <row r="28" spans="1:20" x14ac:dyDescent="0.25">
      <c r="A28" s="465" t="s">
        <v>327</v>
      </c>
      <c r="B28" s="466">
        <v>30</v>
      </c>
      <c r="C28" s="467" t="e">
        <f>C124</f>
        <v>#REF!</v>
      </c>
      <c r="D28" s="468" t="e">
        <f t="shared" si="82"/>
        <v>#REF!</v>
      </c>
      <c r="E28" s="469" t="e">
        <f>E124</f>
        <v>#REF!</v>
      </c>
      <c r="F28" s="470" t="e">
        <f t="shared" si="9"/>
        <v>#REF!</v>
      </c>
      <c r="G28" s="469" t="e">
        <f>G124</f>
        <v>#REF!</v>
      </c>
      <c r="H28" s="470" t="e">
        <f t="shared" si="9"/>
        <v>#REF!</v>
      </c>
      <c r="I28" s="469" t="e">
        <f>I124</f>
        <v>#REF!</v>
      </c>
      <c r="J28" s="470" t="e">
        <f t="shared" ref="J28" si="112">(I28*$B28)-$D28</f>
        <v>#REF!</v>
      </c>
      <c r="K28" s="471" t="e">
        <f t="shared" si="83"/>
        <v>#REF!</v>
      </c>
      <c r="L28" s="472" t="e">
        <f t="shared" si="87"/>
        <v>#REF!</v>
      </c>
      <c r="M28" s="469" t="e">
        <f>M124</f>
        <v>#REF!</v>
      </c>
      <c r="N28" s="470" t="e">
        <f t="shared" ref="N28" si="113">(M28*$B28)-$D28</f>
        <v>#REF!</v>
      </c>
      <c r="O28" s="469" t="e">
        <f>O124</f>
        <v>#REF!</v>
      </c>
      <c r="P28" s="470" t="e">
        <f t="shared" ref="P28" si="114">(O28*$B28)-$D28</f>
        <v>#REF!</v>
      </c>
      <c r="Q28" s="469" t="e">
        <f>Q124</f>
        <v>#REF!</v>
      </c>
      <c r="R28" s="470" t="e">
        <f t="shared" ref="R28" si="115">(Q28*$B28)-$D28</f>
        <v>#REF!</v>
      </c>
      <c r="S28" s="471" t="e">
        <f t="shared" si="85"/>
        <v>#REF!</v>
      </c>
      <c r="T28" s="472" t="e">
        <f t="shared" si="91"/>
        <v>#REF!</v>
      </c>
    </row>
    <row r="29" spans="1:20" x14ac:dyDescent="0.25">
      <c r="A29" s="465" t="s">
        <v>314</v>
      </c>
      <c r="B29" s="466">
        <v>30</v>
      </c>
      <c r="C29" s="467" t="e">
        <f>C129</f>
        <v>#REF!</v>
      </c>
      <c r="D29" s="468" t="e">
        <f t="shared" ref="D29:D35" si="116">C29*B29</f>
        <v>#REF!</v>
      </c>
      <c r="E29" s="469" t="e">
        <f>E129</f>
        <v>#REF!</v>
      </c>
      <c r="F29" s="470" t="e">
        <f t="shared" si="9"/>
        <v>#REF!</v>
      </c>
      <c r="G29" s="469" t="e">
        <f>G129</f>
        <v>#REF!</v>
      </c>
      <c r="H29" s="470" t="e">
        <f t="shared" si="9"/>
        <v>#REF!</v>
      </c>
      <c r="I29" s="469" t="e">
        <f>I129</f>
        <v>#REF!</v>
      </c>
      <c r="J29" s="470" t="e">
        <f t="shared" ref="J29" si="117">(I29*$B29)-$D29</f>
        <v>#REF!</v>
      </c>
      <c r="K29" s="471" t="e">
        <f t="shared" si="83"/>
        <v>#REF!</v>
      </c>
      <c r="L29" s="472" t="e">
        <f t="shared" si="87"/>
        <v>#REF!</v>
      </c>
      <c r="M29" s="469" t="e">
        <f>M129</f>
        <v>#REF!</v>
      </c>
      <c r="N29" s="470" t="e">
        <f t="shared" ref="N29" si="118">(M29*$B29)-$D29</f>
        <v>#REF!</v>
      </c>
      <c r="O29" s="469" t="e">
        <f>O129</f>
        <v>#REF!</v>
      </c>
      <c r="P29" s="470" t="e">
        <f t="shared" ref="P29" si="119">(O29*$B29)-$D29</f>
        <v>#REF!</v>
      </c>
      <c r="Q29" s="469" t="e">
        <f>Q129</f>
        <v>#REF!</v>
      </c>
      <c r="R29" s="470" t="e">
        <f t="shared" ref="R29" si="120">(Q29*$B29)-$D29</f>
        <v>#REF!</v>
      </c>
      <c r="S29" s="471" t="e">
        <f t="shared" si="85"/>
        <v>#REF!</v>
      </c>
      <c r="T29" s="472" t="e">
        <f t="shared" si="91"/>
        <v>#REF!</v>
      </c>
    </row>
    <row r="30" spans="1:20" ht="15.75" thickBot="1" x14ac:dyDescent="0.3">
      <c r="A30" s="438" t="s">
        <v>341</v>
      </c>
      <c r="B30" s="439">
        <v>30</v>
      </c>
      <c r="C30" s="440" t="e">
        <f>C134</f>
        <v>#REF!</v>
      </c>
      <c r="D30" s="441" t="e">
        <f t="shared" ref="D30" si="121">C30*B30</f>
        <v>#REF!</v>
      </c>
      <c r="E30" s="442" t="e">
        <f>E134</f>
        <v>#REF!</v>
      </c>
      <c r="F30" s="443" t="e">
        <f t="shared" ref="F30" si="122">(E30*$B30)-$D30</f>
        <v>#REF!</v>
      </c>
      <c r="G30" s="442" t="e">
        <f>G134</f>
        <v>#REF!</v>
      </c>
      <c r="H30" s="443" t="e">
        <f t="shared" ref="H30" si="123">(G30*$B30)-$D30</f>
        <v>#REF!</v>
      </c>
      <c r="I30" s="442" t="e">
        <f>I134</f>
        <v>#REF!</v>
      </c>
      <c r="J30" s="443" t="e">
        <f t="shared" ref="J30" si="124">(I30*$B30)-$D30</f>
        <v>#REF!</v>
      </c>
      <c r="K30" s="444" t="e">
        <f t="shared" si="83"/>
        <v>#REF!</v>
      </c>
      <c r="L30" s="445" t="e">
        <f t="shared" si="87"/>
        <v>#REF!</v>
      </c>
      <c r="M30" s="442" t="e">
        <f>M134</f>
        <v>#REF!</v>
      </c>
      <c r="N30" s="443" t="e">
        <f t="shared" ref="N30" si="125">(M30*$B30)-$D30</f>
        <v>#REF!</v>
      </c>
      <c r="O30" s="442" t="e">
        <f>O134</f>
        <v>#REF!</v>
      </c>
      <c r="P30" s="443" t="e">
        <f t="shared" ref="P30" si="126">(O30*$B30)-$D30</f>
        <v>#REF!</v>
      </c>
      <c r="Q30" s="442" t="e">
        <f>Q134</f>
        <v>#REF!</v>
      </c>
      <c r="R30" s="443" t="e">
        <f t="shared" ref="R30" si="127">(Q30*$B30)-$D30</f>
        <v>#REF!</v>
      </c>
      <c r="S30" s="444" t="e">
        <f t="shared" ref="S30" si="128">SUM(M30,O30,Q30)</f>
        <v>#REF!</v>
      </c>
      <c r="T30" s="445" t="e">
        <f t="shared" ref="T30" si="129">(S30*$B30)-$D30*3</f>
        <v>#REF!</v>
      </c>
    </row>
    <row r="31" spans="1:20" x14ac:dyDescent="0.25">
      <c r="A31" s="430" t="s">
        <v>332</v>
      </c>
      <c r="B31" s="431">
        <v>30</v>
      </c>
      <c r="C31" s="432" t="e">
        <f>C140</f>
        <v>#REF!</v>
      </c>
      <c r="D31" s="433" t="e">
        <f t="shared" si="116"/>
        <v>#REF!</v>
      </c>
      <c r="E31" s="434" t="e">
        <f>E140</f>
        <v>#REF!</v>
      </c>
      <c r="F31" s="435" t="e">
        <f t="shared" si="9"/>
        <v>#REF!</v>
      </c>
      <c r="G31" s="434" t="e">
        <f>G140</f>
        <v>#REF!</v>
      </c>
      <c r="H31" s="435" t="e">
        <f t="shared" si="9"/>
        <v>#REF!</v>
      </c>
      <c r="I31" s="434" t="e">
        <f>I140</f>
        <v>#REF!</v>
      </c>
      <c r="J31" s="435" t="e">
        <f t="shared" ref="J31" si="130">(I31*$B31)-$D31</f>
        <v>#REF!</v>
      </c>
      <c r="K31" s="436" t="e">
        <f t="shared" si="83"/>
        <v>#REF!</v>
      </c>
      <c r="L31" s="437" t="e">
        <f t="shared" si="87"/>
        <v>#REF!</v>
      </c>
      <c r="M31" s="434" t="e">
        <f>M140</f>
        <v>#REF!</v>
      </c>
      <c r="N31" s="435" t="e">
        <f t="shared" ref="N31" si="131">(M31*$B31)-$D31</f>
        <v>#REF!</v>
      </c>
      <c r="O31" s="434" t="e">
        <f>O140</f>
        <v>#REF!</v>
      </c>
      <c r="P31" s="435" t="e">
        <f t="shared" ref="P31" si="132">(O31*$B31)-$D31</f>
        <v>#REF!</v>
      </c>
      <c r="Q31" s="434" t="e">
        <f>Q140</f>
        <v>#REF!</v>
      </c>
      <c r="R31" s="435" t="e">
        <f t="shared" ref="R31" si="133">(Q31*$B31)-$D31</f>
        <v>#REF!</v>
      </c>
      <c r="S31" s="436" t="e">
        <f t="shared" si="85"/>
        <v>#REF!</v>
      </c>
      <c r="T31" s="437" t="e">
        <f t="shared" si="91"/>
        <v>#REF!</v>
      </c>
    </row>
    <row r="32" spans="1:20" ht="15.75" thickBot="1" x14ac:dyDescent="0.3">
      <c r="A32" s="438" t="s">
        <v>333</v>
      </c>
      <c r="B32" s="439">
        <v>40</v>
      </c>
      <c r="C32" s="440" t="e">
        <f>C139</f>
        <v>#REF!</v>
      </c>
      <c r="D32" s="441" t="e">
        <f t="shared" ref="D32:D34" si="134">C32*B32</f>
        <v>#REF!</v>
      </c>
      <c r="E32" s="442" t="e">
        <f>E139</f>
        <v>#REF!</v>
      </c>
      <c r="F32" s="443" t="e">
        <f t="shared" si="9"/>
        <v>#REF!</v>
      </c>
      <c r="G32" s="442" t="e">
        <f>G139</f>
        <v>#REF!</v>
      </c>
      <c r="H32" s="443" t="e">
        <f t="shared" si="9"/>
        <v>#REF!</v>
      </c>
      <c r="I32" s="442" t="e">
        <f>I139</f>
        <v>#REF!</v>
      </c>
      <c r="J32" s="443" t="e">
        <f t="shared" ref="J32" si="135">(I32*$B32)-$D32</f>
        <v>#REF!</v>
      </c>
      <c r="K32" s="444" t="e">
        <f t="shared" si="83"/>
        <v>#REF!</v>
      </c>
      <c r="L32" s="445" t="e">
        <f t="shared" si="87"/>
        <v>#REF!</v>
      </c>
      <c r="M32" s="442" t="e">
        <f>M139</f>
        <v>#REF!</v>
      </c>
      <c r="N32" s="443" t="e">
        <f t="shared" ref="N32" si="136">(M32*$B32)-$D32</f>
        <v>#REF!</v>
      </c>
      <c r="O32" s="442" t="e">
        <f>O139</f>
        <v>#REF!</v>
      </c>
      <c r="P32" s="443" t="e">
        <f t="shared" ref="P32" si="137">(O32*$B32)-$D32</f>
        <v>#REF!</v>
      </c>
      <c r="Q32" s="442" t="e">
        <f>Q139</f>
        <v>#REF!</v>
      </c>
      <c r="R32" s="443" t="e">
        <f t="shared" ref="R32" si="138">(Q32*$B32)-$D32</f>
        <v>#REF!</v>
      </c>
      <c r="S32" s="444" t="e">
        <f t="shared" ref="S32:S34" si="139">SUM(M32,O32,Q32)</f>
        <v>#REF!</v>
      </c>
      <c r="T32" s="445" t="e">
        <f t="shared" ref="T32:T34" si="140">(S32*$B32)-$D32*3</f>
        <v>#REF!</v>
      </c>
    </row>
    <row r="33" spans="1:20" ht="15.75" thickBot="1" x14ac:dyDescent="0.3">
      <c r="A33" s="455" t="s">
        <v>339</v>
      </c>
      <c r="B33" s="456">
        <f>SUM(B31:B32)</f>
        <v>70</v>
      </c>
      <c r="C33" s="300" t="e">
        <f t="shared" ref="C33" si="141">SUM(C31:C32)</f>
        <v>#REF!</v>
      </c>
      <c r="D33" s="300" t="e">
        <f>SUM(D31:D32)</f>
        <v>#REF!</v>
      </c>
      <c r="E33" s="226" t="e">
        <f t="shared" ref="E33" si="142">SUM(E31:E32)</f>
        <v>#REF!</v>
      </c>
      <c r="F33" s="454" t="e">
        <f>SUM(F31:F32)</f>
        <v>#REF!</v>
      </c>
      <c r="G33" s="226" t="e">
        <f t="shared" ref="G33" si="143">SUM(G31:G32)</f>
        <v>#REF!</v>
      </c>
      <c r="H33" s="454" t="e">
        <f t="shared" ref="H33" si="144">SUM(H31:H32)</f>
        <v>#REF!</v>
      </c>
      <c r="I33" s="226" t="e">
        <f t="shared" ref="I33" si="145">SUM(I31:I32)</f>
        <v>#REF!</v>
      </c>
      <c r="J33" s="454" t="e">
        <f t="shared" ref="J33:L33" si="146">SUM(J31:J32)</f>
        <v>#REF!</v>
      </c>
      <c r="K33" s="226" t="e">
        <f t="shared" si="146"/>
        <v>#REF!</v>
      </c>
      <c r="L33" s="454" t="e">
        <f t="shared" si="146"/>
        <v>#REF!</v>
      </c>
      <c r="M33" s="226" t="e">
        <f t="shared" ref="M33" si="147">SUM(M31:M32)</f>
        <v>#REF!</v>
      </c>
      <c r="N33" s="454" t="e">
        <f t="shared" ref="N33" si="148">SUM(N31:N32)</f>
        <v>#REF!</v>
      </c>
      <c r="O33" s="226" t="e">
        <f t="shared" ref="O33" si="149">SUM(O31:O32)</f>
        <v>#REF!</v>
      </c>
      <c r="P33" s="454" t="e">
        <f t="shared" ref="P33" si="150">SUM(P31:P32)</f>
        <v>#REF!</v>
      </c>
      <c r="Q33" s="226" t="e">
        <f t="shared" ref="Q33" si="151">SUM(Q31:Q32)</f>
        <v>#REF!</v>
      </c>
      <c r="R33" s="454" t="e">
        <f t="shared" ref="R33" si="152">SUM(R31:R32)</f>
        <v>#REF!</v>
      </c>
      <c r="S33" s="226" t="e">
        <f t="shared" ref="S33" si="153">SUM(S31:S32)</f>
        <v>#REF!</v>
      </c>
      <c r="T33" s="454" t="e">
        <f t="shared" ref="T33" si="154">SUM(T31:T32)</f>
        <v>#REF!</v>
      </c>
    </row>
    <row r="34" spans="1:20" x14ac:dyDescent="0.25">
      <c r="A34" s="430" t="s">
        <v>334</v>
      </c>
      <c r="B34" s="431">
        <v>36</v>
      </c>
      <c r="C34" s="432" t="e">
        <f>C146</f>
        <v>#REF!</v>
      </c>
      <c r="D34" s="433" t="e">
        <f t="shared" si="134"/>
        <v>#REF!</v>
      </c>
      <c r="E34" s="434" t="e">
        <f>E146</f>
        <v>#REF!</v>
      </c>
      <c r="F34" s="435" t="e">
        <f t="shared" si="9"/>
        <v>#REF!</v>
      </c>
      <c r="G34" s="434" t="e">
        <f>G146</f>
        <v>#REF!</v>
      </c>
      <c r="H34" s="435" t="e">
        <f t="shared" si="9"/>
        <v>#REF!</v>
      </c>
      <c r="I34" s="434" t="e">
        <f>I146</f>
        <v>#REF!</v>
      </c>
      <c r="J34" s="435" t="e">
        <f t="shared" ref="J34" si="155">(I34*$B34)-$D34</f>
        <v>#REF!</v>
      </c>
      <c r="K34" s="436" t="e">
        <f t="shared" ref="K34:K35" si="156">SUM(E34,G34,I34)</f>
        <v>#REF!</v>
      </c>
      <c r="L34" s="437" t="e">
        <f t="shared" ref="L34:L35" si="157">(K34*$B34)-$D34*3</f>
        <v>#REF!</v>
      </c>
      <c r="M34" s="434" t="e">
        <f>M146</f>
        <v>#REF!</v>
      </c>
      <c r="N34" s="435" t="e">
        <f t="shared" ref="N34" si="158">(M34*$B34)-$D34</f>
        <v>#REF!</v>
      </c>
      <c r="O34" s="434" t="e">
        <f>O146</f>
        <v>#REF!</v>
      </c>
      <c r="P34" s="435" t="e">
        <f t="shared" ref="P34" si="159">(O34*$B34)-$D34</f>
        <v>#REF!</v>
      </c>
      <c r="Q34" s="434" t="e">
        <f>Q146</f>
        <v>#REF!</v>
      </c>
      <c r="R34" s="435" t="e">
        <f t="shared" ref="R34" si="160">(Q34*$B34)-$D34</f>
        <v>#REF!</v>
      </c>
      <c r="S34" s="436" t="e">
        <f t="shared" si="139"/>
        <v>#REF!</v>
      </c>
      <c r="T34" s="437" t="e">
        <f t="shared" si="140"/>
        <v>#REF!</v>
      </c>
    </row>
    <row r="35" spans="1:20" ht="15.75" thickBot="1" x14ac:dyDescent="0.3">
      <c r="A35" s="446" t="s">
        <v>335</v>
      </c>
      <c r="B35" s="447">
        <v>40</v>
      </c>
      <c r="C35" s="448" t="e">
        <f>C145</f>
        <v>#REF!</v>
      </c>
      <c r="D35" s="449" t="e">
        <f t="shared" si="116"/>
        <v>#REF!</v>
      </c>
      <c r="E35" s="450" t="e">
        <f>E145</f>
        <v>#REF!</v>
      </c>
      <c r="F35" s="451" t="e">
        <f t="shared" si="9"/>
        <v>#REF!</v>
      </c>
      <c r="G35" s="450" t="e">
        <f>G145</f>
        <v>#REF!</v>
      </c>
      <c r="H35" s="451" t="e">
        <f t="shared" si="9"/>
        <v>#REF!</v>
      </c>
      <c r="I35" s="450" t="e">
        <f>I145</f>
        <v>#REF!</v>
      </c>
      <c r="J35" s="451" t="e">
        <f t="shared" ref="J35" si="161">(I35*$B35)-$D35</f>
        <v>#REF!</v>
      </c>
      <c r="K35" s="452" t="e">
        <f t="shared" si="156"/>
        <v>#REF!</v>
      </c>
      <c r="L35" s="453" t="e">
        <f t="shared" si="157"/>
        <v>#REF!</v>
      </c>
      <c r="M35" s="450" t="e">
        <f>M145</f>
        <v>#REF!</v>
      </c>
      <c r="N35" s="451" t="e">
        <f t="shared" ref="N35" si="162">(M35*$B35)-$D35</f>
        <v>#REF!</v>
      </c>
      <c r="O35" s="450" t="e">
        <f>O145</f>
        <v>#REF!</v>
      </c>
      <c r="P35" s="451" t="e">
        <f t="shared" ref="P35" si="163">(O35*$B35)-$D35</f>
        <v>#REF!</v>
      </c>
      <c r="Q35" s="450" t="e">
        <f>Q145</f>
        <v>#REF!</v>
      </c>
      <c r="R35" s="451" t="e">
        <f t="shared" ref="R35" si="164">(Q35*$B35)-$D35</f>
        <v>#REF!</v>
      </c>
      <c r="S35" s="452" t="e">
        <f t="shared" si="85"/>
        <v>#REF!</v>
      </c>
      <c r="T35" s="453" t="e">
        <f t="shared" si="91"/>
        <v>#REF!</v>
      </c>
    </row>
    <row r="36" spans="1:20" ht="15.75" thickBot="1" x14ac:dyDescent="0.3">
      <c r="A36" s="455" t="s">
        <v>340</v>
      </c>
      <c r="B36" s="456">
        <f>SUM(B34:B35)</f>
        <v>76</v>
      </c>
      <c r="C36" s="300" t="e">
        <f>SUM(C34:C35)</f>
        <v>#REF!</v>
      </c>
      <c r="D36" s="300" t="e">
        <f>SUM(D34:D35)</f>
        <v>#REF!</v>
      </c>
      <c r="E36" s="226" t="e">
        <f t="shared" ref="E36" si="165">SUM(E34:E35)</f>
        <v>#REF!</v>
      </c>
      <c r="F36" s="454" t="e">
        <f>SUM(F34:F35)</f>
        <v>#REF!</v>
      </c>
      <c r="G36" s="226" t="e">
        <f t="shared" ref="G36" si="166">SUM(G34:G35)</f>
        <v>#REF!</v>
      </c>
      <c r="H36" s="454" t="e">
        <f t="shared" ref="H36" si="167">SUM(H34:H35)</f>
        <v>#REF!</v>
      </c>
      <c r="I36" s="226" t="e">
        <f t="shared" ref="I36" si="168">SUM(I34:I35)</f>
        <v>#REF!</v>
      </c>
      <c r="J36" s="454" t="e">
        <f t="shared" ref="J36:L36" si="169">SUM(J34:J35)</f>
        <v>#REF!</v>
      </c>
      <c r="K36" s="226" t="e">
        <f t="shared" si="169"/>
        <v>#REF!</v>
      </c>
      <c r="L36" s="454" t="e">
        <f t="shared" si="169"/>
        <v>#REF!</v>
      </c>
      <c r="M36" s="226" t="e">
        <f t="shared" ref="M36" si="170">SUM(M34:M35)</f>
        <v>#REF!</v>
      </c>
      <c r="N36" s="454" t="e">
        <f t="shared" ref="N36" si="171">SUM(N34:N35)</f>
        <v>#REF!</v>
      </c>
      <c r="O36" s="226" t="e">
        <f t="shared" ref="O36" si="172">SUM(O34:O35)</f>
        <v>#REF!</v>
      </c>
      <c r="P36" s="454" t="e">
        <f t="shared" ref="P36" si="173">SUM(P34:P35)</f>
        <v>#REF!</v>
      </c>
      <c r="Q36" s="226" t="e">
        <f t="shared" ref="Q36" si="174">SUM(Q34:Q35)</f>
        <v>#REF!</v>
      </c>
      <c r="R36" s="454" t="e">
        <f t="shared" ref="R36" si="175">SUM(R34:R35)</f>
        <v>#REF!</v>
      </c>
      <c r="S36" s="226" t="e">
        <f t="shared" ref="S36" si="176">SUM(S34:S35)</f>
        <v>#REF!</v>
      </c>
      <c r="T36" s="454" t="e">
        <f t="shared" ref="T36" si="177">SUM(T34:T35)</f>
        <v>#REF!</v>
      </c>
    </row>
    <row r="37" spans="1:20" ht="15.75" thickBot="1" x14ac:dyDescent="0.3">
      <c r="A37" s="425" t="s">
        <v>7</v>
      </c>
      <c r="B37" s="426">
        <f>SUM(B6:B35)</f>
        <v>1186</v>
      </c>
      <c r="C37" s="427" t="e">
        <f t="shared" ref="C37:T37" si="178">SUM(C6:C29)</f>
        <v>#REF!</v>
      </c>
      <c r="D37" s="427" t="e">
        <f t="shared" si="178"/>
        <v>#REF!</v>
      </c>
      <c r="E37" s="428" t="e">
        <f t="shared" si="178"/>
        <v>#REF!</v>
      </c>
      <c r="F37" s="429" t="e">
        <f t="shared" si="178"/>
        <v>#REF!</v>
      </c>
      <c r="G37" s="428" t="e">
        <f t="shared" si="178"/>
        <v>#REF!</v>
      </c>
      <c r="H37" s="429" t="e">
        <f t="shared" si="178"/>
        <v>#REF!</v>
      </c>
      <c r="I37" s="428" t="e">
        <f t="shared" si="178"/>
        <v>#REF!</v>
      </c>
      <c r="J37" s="429" t="e">
        <f t="shared" si="178"/>
        <v>#REF!</v>
      </c>
      <c r="K37" s="428" t="e">
        <f t="shared" ref="K37:L37" si="179">SUM(K6:K29)</f>
        <v>#REF!</v>
      </c>
      <c r="L37" s="429" t="e">
        <f t="shared" si="179"/>
        <v>#REF!</v>
      </c>
      <c r="M37" s="428" t="e">
        <f t="shared" si="178"/>
        <v>#REF!</v>
      </c>
      <c r="N37" s="429" t="e">
        <f t="shared" si="178"/>
        <v>#REF!</v>
      </c>
      <c r="O37" s="428" t="e">
        <f t="shared" si="178"/>
        <v>#REF!</v>
      </c>
      <c r="P37" s="429" t="e">
        <f t="shared" si="178"/>
        <v>#REF!</v>
      </c>
      <c r="Q37" s="428" t="e">
        <f t="shared" si="178"/>
        <v>#REF!</v>
      </c>
      <c r="R37" s="429" t="e">
        <f t="shared" si="178"/>
        <v>#REF!</v>
      </c>
      <c r="S37" s="428" t="e">
        <f t="shared" si="178"/>
        <v>#REF!</v>
      </c>
      <c r="T37" s="429" t="e">
        <f t="shared" si="178"/>
        <v>#REF!</v>
      </c>
    </row>
    <row r="38" spans="1:20" x14ac:dyDescent="0.25">
      <c r="A38" s="410"/>
      <c r="B38" s="411"/>
      <c r="C38" s="23"/>
      <c r="D38" s="23"/>
      <c r="E38" s="412"/>
      <c r="F38" s="413"/>
      <c r="G38" s="412"/>
      <c r="H38" s="413"/>
      <c r="I38" s="412"/>
      <c r="J38" s="413"/>
      <c r="K38" s="412"/>
      <c r="L38" s="413"/>
      <c r="M38" s="412"/>
      <c r="N38" s="413"/>
      <c r="O38" s="412"/>
      <c r="P38" s="413"/>
      <c r="Q38" s="412"/>
      <c r="R38" s="413"/>
      <c r="S38" s="412"/>
      <c r="T38" s="413"/>
    </row>
    <row r="39" spans="1:20" x14ac:dyDescent="0.25">
      <c r="A39" s="410"/>
      <c r="B39" s="411"/>
      <c r="C39" s="23"/>
      <c r="D39" s="23"/>
      <c r="E39" s="412"/>
      <c r="F39" s="413"/>
      <c r="G39" s="412"/>
      <c r="H39" s="413"/>
      <c r="I39" s="412"/>
      <c r="J39" s="413"/>
      <c r="K39" s="412"/>
      <c r="L39" s="413"/>
      <c r="M39" s="412"/>
      <c r="N39" s="413"/>
      <c r="O39" s="412"/>
      <c r="P39" s="413"/>
      <c r="Q39" s="412"/>
      <c r="R39" s="413"/>
      <c r="S39" s="412"/>
      <c r="T39" s="413"/>
    </row>
    <row r="40" spans="1:20" x14ac:dyDescent="0.25">
      <c r="A40" s="410"/>
      <c r="B40" s="411"/>
      <c r="C40" s="23"/>
      <c r="D40" s="23"/>
      <c r="E40" s="412"/>
      <c r="F40" s="413"/>
      <c r="G40" s="412"/>
      <c r="H40" s="413"/>
      <c r="I40" s="412"/>
      <c r="J40" s="413"/>
      <c r="K40" s="412"/>
      <c r="L40" s="413"/>
      <c r="M40" s="412"/>
      <c r="N40" s="413"/>
      <c r="O40" s="412"/>
      <c r="P40" s="413"/>
      <c r="Q40" s="412"/>
      <c r="R40" s="413"/>
      <c r="S40" s="412"/>
      <c r="T40" s="413"/>
    </row>
    <row r="41" spans="1:20" ht="15.75" hidden="1" x14ac:dyDescent="0.25">
      <c r="A41" s="1000" t="s">
        <v>260</v>
      </c>
      <c r="B41" s="1001"/>
      <c r="C41" s="1001"/>
      <c r="D41" s="1001"/>
      <c r="E41" s="1001"/>
      <c r="F41" s="1001"/>
      <c r="G41" s="1001"/>
      <c r="H41" s="1001"/>
      <c r="I41" s="1001"/>
      <c r="J41" s="1001"/>
      <c r="K41" s="1001"/>
      <c r="L41" s="1001"/>
      <c r="M41" s="1001"/>
      <c r="N41" s="1001"/>
      <c r="O41" s="1001"/>
      <c r="P41" s="1001"/>
      <c r="Q41" s="1001"/>
      <c r="R41" s="1001"/>
      <c r="S41" s="1001"/>
      <c r="T41" s="1001"/>
    </row>
    <row r="42" spans="1:20" ht="36.75" hidden="1" thickBot="1" x14ac:dyDescent="0.3">
      <c r="A42" s="74" t="s">
        <v>14</v>
      </c>
      <c r="B42" s="260" t="s">
        <v>216</v>
      </c>
      <c r="C42" s="90" t="s">
        <v>165</v>
      </c>
      <c r="D42" s="288" t="s">
        <v>217</v>
      </c>
      <c r="E42" s="329" t="s">
        <v>2</v>
      </c>
      <c r="F42" s="330" t="s">
        <v>219</v>
      </c>
      <c r="G42" s="329" t="s">
        <v>3</v>
      </c>
      <c r="H42" s="330" t="s">
        <v>220</v>
      </c>
      <c r="I42" s="329" t="s">
        <v>4</v>
      </c>
      <c r="J42" s="330" t="s">
        <v>221</v>
      </c>
      <c r="K42" s="237" t="s">
        <v>193</v>
      </c>
      <c r="L42" s="328" t="s">
        <v>218</v>
      </c>
      <c r="M42" s="329" t="s">
        <v>5</v>
      </c>
      <c r="N42" s="330" t="s">
        <v>222</v>
      </c>
      <c r="O42" s="331" t="s">
        <v>190</v>
      </c>
      <c r="P42" s="330" t="s">
        <v>223</v>
      </c>
      <c r="Q42" s="331" t="s">
        <v>191</v>
      </c>
      <c r="R42" s="330" t="s">
        <v>224</v>
      </c>
      <c r="S42" s="237" t="s">
        <v>193</v>
      </c>
      <c r="T42" s="328" t="s">
        <v>218</v>
      </c>
    </row>
    <row r="43" spans="1:20" ht="15.75" hidden="1" thickTop="1" x14ac:dyDescent="0.25">
      <c r="A43" s="77" t="s">
        <v>18</v>
      </c>
      <c r="B43" s="262">
        <v>40</v>
      </c>
      <c r="C43" s="73" t="e">
        <f>'Pque N Mundo I'!#REF!</f>
        <v>#REF!</v>
      </c>
      <c r="D43" s="283" t="e">
        <f t="shared" ref="D43:D44" si="180">C43*B43</f>
        <v>#REF!</v>
      </c>
      <c r="E43" s="92" t="e">
        <f>'Pque N Mundo I'!#REF!</f>
        <v>#REF!</v>
      </c>
      <c r="F43" s="303" t="e">
        <f t="shared" ref="F43:H44" si="181">(E43*$B43)-$D43</f>
        <v>#REF!</v>
      </c>
      <c r="G43" s="92" t="e">
        <f>'Pque N Mundo I'!#REF!</f>
        <v>#REF!</v>
      </c>
      <c r="H43" s="303" t="e">
        <f t="shared" si="181"/>
        <v>#REF!</v>
      </c>
      <c r="I43" s="92" t="e">
        <f>'Pque N Mundo I'!#REF!</f>
        <v>#REF!</v>
      </c>
      <c r="J43" s="303" t="e">
        <f t="shared" ref="J43:J44" si="182">(I43*$B43)-$D43</f>
        <v>#REF!</v>
      </c>
      <c r="K43" s="239" t="e">
        <f t="shared" ref="K43:K44" si="183">SUM(E43,G43,I43)</f>
        <v>#REF!</v>
      </c>
      <c r="L43" s="316" t="e">
        <f t="shared" ref="L43:L44" si="184">(K43*$B43)-$D43*3</f>
        <v>#REF!</v>
      </c>
      <c r="M43" s="92" t="e">
        <f>'Pque N Mundo I'!#REF!</f>
        <v>#REF!</v>
      </c>
      <c r="N43" s="303" t="e">
        <f t="shared" ref="N43:N44" si="185">(M43*$B43)-$D43</f>
        <v>#REF!</v>
      </c>
      <c r="O43" s="92" t="e">
        <f>'Pque N Mundo I'!#REF!</f>
        <v>#REF!</v>
      </c>
      <c r="P43" s="303" t="e">
        <f t="shared" ref="P43:P44" si="186">(O43*$B43)-$D43</f>
        <v>#REF!</v>
      </c>
      <c r="Q43" s="92" t="e">
        <f>'Pque N Mundo I'!#REF!</f>
        <v>#REF!</v>
      </c>
      <c r="R43" s="303" t="e">
        <f t="shared" ref="R43:R44" si="187">(Q43*$B43)-$D43</f>
        <v>#REF!</v>
      </c>
      <c r="S43" s="239" t="e">
        <f t="shared" ref="S43:S44" si="188">SUM(M43,O43,Q43)</f>
        <v>#REF!</v>
      </c>
      <c r="T43" s="316" t="e">
        <f t="shared" ref="T43:T44" si="189">(S43*$B43)-$D43*3</f>
        <v>#REF!</v>
      </c>
    </row>
    <row r="44" spans="1:20" hidden="1" x14ac:dyDescent="0.25">
      <c r="A44" s="77" t="s">
        <v>25</v>
      </c>
      <c r="B44" s="262">
        <v>30</v>
      </c>
      <c r="C44" s="73" t="e">
        <f>'Pque N Mundo I'!#REF!</f>
        <v>#REF!</v>
      </c>
      <c r="D44" s="283" t="e">
        <f t="shared" si="180"/>
        <v>#REF!</v>
      </c>
      <c r="E44" s="92" t="e">
        <f>'Pque N Mundo I'!#REF!</f>
        <v>#REF!</v>
      </c>
      <c r="F44" s="303" t="e">
        <f t="shared" si="181"/>
        <v>#REF!</v>
      </c>
      <c r="G44" s="92" t="e">
        <f>'Pque N Mundo I'!#REF!</f>
        <v>#REF!</v>
      </c>
      <c r="H44" s="303" t="e">
        <f t="shared" si="181"/>
        <v>#REF!</v>
      </c>
      <c r="I44" s="92" t="e">
        <f>'Pque N Mundo I'!#REF!</f>
        <v>#REF!</v>
      </c>
      <c r="J44" s="303" t="e">
        <f t="shared" si="182"/>
        <v>#REF!</v>
      </c>
      <c r="K44" s="239" t="e">
        <f t="shared" si="183"/>
        <v>#REF!</v>
      </c>
      <c r="L44" s="316" t="e">
        <f t="shared" si="184"/>
        <v>#REF!</v>
      </c>
      <c r="M44" s="92" t="e">
        <f>'Pque N Mundo I'!#REF!</f>
        <v>#REF!</v>
      </c>
      <c r="N44" s="303" t="e">
        <f t="shared" si="185"/>
        <v>#REF!</v>
      </c>
      <c r="O44" s="92" t="e">
        <f>'Pque N Mundo I'!#REF!</f>
        <v>#REF!</v>
      </c>
      <c r="P44" s="303" t="e">
        <f t="shared" si="186"/>
        <v>#REF!</v>
      </c>
      <c r="Q44" s="92" t="e">
        <f>'Pque N Mundo I'!#REF!</f>
        <v>#REF!</v>
      </c>
      <c r="R44" s="303" t="e">
        <f t="shared" si="187"/>
        <v>#REF!</v>
      </c>
      <c r="S44" s="239" t="e">
        <f t="shared" si="188"/>
        <v>#REF!</v>
      </c>
      <c r="T44" s="316" t="e">
        <f t="shared" si="189"/>
        <v>#REF!</v>
      </c>
    </row>
    <row r="45" spans="1:20" ht="15.75" hidden="1" thickBot="1" x14ac:dyDescent="0.3">
      <c r="A45" s="5" t="s">
        <v>7</v>
      </c>
      <c r="B45" s="279">
        <f t="shared" ref="B45:T45" si="190">SUM(B43:B44)</f>
        <v>70</v>
      </c>
      <c r="C45" s="6" t="e">
        <f t="shared" si="190"/>
        <v>#REF!</v>
      </c>
      <c r="D45" s="286" t="e">
        <f t="shared" si="190"/>
        <v>#REF!</v>
      </c>
      <c r="E45" s="7" t="e">
        <f t="shared" si="190"/>
        <v>#REF!</v>
      </c>
      <c r="F45" s="305" t="e">
        <f t="shared" si="190"/>
        <v>#REF!</v>
      </c>
      <c r="G45" s="7" t="e">
        <f t="shared" si="190"/>
        <v>#REF!</v>
      </c>
      <c r="H45" s="305" t="e">
        <f t="shared" si="190"/>
        <v>#REF!</v>
      </c>
      <c r="I45" s="7" t="e">
        <f t="shared" si="190"/>
        <v>#REF!</v>
      </c>
      <c r="J45" s="305" t="e">
        <f t="shared" si="190"/>
        <v>#REF!</v>
      </c>
      <c r="K45" s="71" t="e">
        <f t="shared" ref="K45:L45" si="191">SUM(K43:K44)</f>
        <v>#REF!</v>
      </c>
      <c r="L45" s="318" t="e">
        <f t="shared" si="191"/>
        <v>#REF!</v>
      </c>
      <c r="M45" s="7" t="e">
        <f t="shared" si="190"/>
        <v>#REF!</v>
      </c>
      <c r="N45" s="305" t="e">
        <f t="shared" si="190"/>
        <v>#REF!</v>
      </c>
      <c r="O45" s="7" t="e">
        <f t="shared" si="190"/>
        <v>#REF!</v>
      </c>
      <c r="P45" s="305" t="e">
        <f t="shared" si="190"/>
        <v>#REF!</v>
      </c>
      <c r="Q45" s="7" t="e">
        <f t="shared" si="190"/>
        <v>#REF!</v>
      </c>
      <c r="R45" s="305" t="e">
        <f t="shared" si="190"/>
        <v>#REF!</v>
      </c>
      <c r="S45" s="71" t="e">
        <f t="shared" si="190"/>
        <v>#REF!</v>
      </c>
      <c r="T45" s="318" t="e">
        <f t="shared" si="190"/>
        <v>#REF!</v>
      </c>
    </row>
    <row r="46" spans="1:20" hidden="1" x14ac:dyDescent="0.25"/>
    <row r="47" spans="1:20" ht="15.75" hidden="1" x14ac:dyDescent="0.25">
      <c r="A47" s="1000" t="s">
        <v>47</v>
      </c>
      <c r="B47" s="1001"/>
      <c r="C47" s="1001"/>
      <c r="D47" s="1001"/>
      <c r="E47" s="1001"/>
      <c r="F47" s="1001"/>
      <c r="G47" s="1001"/>
      <c r="H47" s="1001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29" t="s">
        <v>2</v>
      </c>
      <c r="F48" s="330" t="s">
        <v>219</v>
      </c>
      <c r="G48" s="329" t="s">
        <v>3</v>
      </c>
      <c r="H48" s="330" t="s">
        <v>220</v>
      </c>
      <c r="I48" s="329" t="s">
        <v>4</v>
      </c>
      <c r="J48" s="330" t="s">
        <v>221</v>
      </c>
      <c r="K48" s="237" t="s">
        <v>193</v>
      </c>
      <c r="L48" s="328" t="s">
        <v>218</v>
      </c>
      <c r="M48" s="329" t="s">
        <v>5</v>
      </c>
      <c r="N48" s="330" t="s">
        <v>222</v>
      </c>
      <c r="O48" s="331" t="s">
        <v>190</v>
      </c>
      <c r="P48" s="330" t="s">
        <v>223</v>
      </c>
      <c r="Q48" s="331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18</v>
      </c>
      <c r="B49" s="262">
        <v>40</v>
      </c>
      <c r="C49" s="73" t="e">
        <f>'Pque N Mundo II'!#REF!</f>
        <v>#REF!</v>
      </c>
      <c r="D49" s="283" t="e">
        <f t="shared" ref="D49:D50" si="192">C49*B49</f>
        <v>#REF!</v>
      </c>
      <c r="E49" s="92" t="e">
        <f>'Pque N Mundo II'!#REF!</f>
        <v>#REF!</v>
      </c>
      <c r="F49" s="303" t="e">
        <f t="shared" ref="F49" si="193">(E49*$B49)-$D49</f>
        <v>#REF!</v>
      </c>
      <c r="G49" s="92" t="e">
        <f>'Pque N Mundo II'!#REF!</f>
        <v>#REF!</v>
      </c>
      <c r="H49" s="303" t="e">
        <f t="shared" ref="H49" si="194">(G49*$B49)-$D49</f>
        <v>#REF!</v>
      </c>
      <c r="I49" s="92" t="e">
        <f>'Pque N Mundo II'!#REF!</f>
        <v>#REF!</v>
      </c>
      <c r="J49" s="303" t="e">
        <f t="shared" ref="J49:J50" si="195">(I49*$B49)-$D49</f>
        <v>#REF!</v>
      </c>
      <c r="K49" s="239" t="e">
        <f t="shared" ref="K49:K50" si="196">SUM(E49,G49,I49)</f>
        <v>#REF!</v>
      </c>
      <c r="L49" s="316" t="e">
        <f t="shared" ref="L49:L50" si="197">(K49*$B49)-$D49*3</f>
        <v>#REF!</v>
      </c>
      <c r="M49" s="92" t="e">
        <f>'Pque N Mundo II'!#REF!</f>
        <v>#REF!</v>
      </c>
      <c r="N49" s="303" t="e">
        <f t="shared" ref="N49:N50" si="198">(M49*$B49)-$D49</f>
        <v>#REF!</v>
      </c>
      <c r="O49" s="92" t="e">
        <f>'Pque N Mundo II'!#REF!</f>
        <v>#REF!</v>
      </c>
      <c r="P49" s="303" t="e">
        <f t="shared" ref="P49:P50" si="199">(O49*$B49)-$D49</f>
        <v>#REF!</v>
      </c>
      <c r="Q49" s="92" t="e">
        <f>'Pque N Mundo II'!#REF!</f>
        <v>#REF!</v>
      </c>
      <c r="R49" s="303" t="e">
        <f t="shared" ref="R49:R50" si="200">(Q49*$B49)-$D49</f>
        <v>#REF!</v>
      </c>
      <c r="S49" s="239" t="e">
        <f t="shared" ref="S49:S50" si="201">SUM(M49,O49,Q49)</f>
        <v>#REF!</v>
      </c>
      <c r="T49" s="316" t="e">
        <f t="shared" ref="T49:T50" si="202">(S49*$B49)-$D49*3</f>
        <v>#REF!</v>
      </c>
    </row>
    <row r="50" spans="1:20" ht="15.75" hidden="1" thickBot="1" x14ac:dyDescent="0.3">
      <c r="A50" s="77" t="s">
        <v>25</v>
      </c>
      <c r="B50" s="262">
        <v>30</v>
      </c>
      <c r="C50" s="73" t="e">
        <f>'Pque N Mundo II'!#REF!</f>
        <v>#REF!</v>
      </c>
      <c r="D50" s="283" t="e">
        <f t="shared" si="192"/>
        <v>#REF!</v>
      </c>
      <c r="E50" s="92" t="e">
        <f>'Pque N Mundo II'!#REF!</f>
        <v>#REF!</v>
      </c>
      <c r="F50" s="303" t="e">
        <f>(E50*$B50)-$D50</f>
        <v>#REF!</v>
      </c>
      <c r="G50" s="92" t="e">
        <f>'Pque N Mundo II'!#REF!</f>
        <v>#REF!</v>
      </c>
      <c r="H50" s="303" t="e">
        <f>(G50*$B50)-$D50</f>
        <v>#REF!</v>
      </c>
      <c r="I50" s="92" t="e">
        <f>'Pque N Mundo II'!#REF!</f>
        <v>#REF!</v>
      </c>
      <c r="J50" s="303" t="e">
        <f t="shared" si="195"/>
        <v>#REF!</v>
      </c>
      <c r="K50" s="239" t="e">
        <f t="shared" si="196"/>
        <v>#REF!</v>
      </c>
      <c r="L50" s="316" t="e">
        <f t="shared" si="197"/>
        <v>#REF!</v>
      </c>
      <c r="M50" s="92" t="e">
        <f>'Pque N Mundo II'!#REF!</f>
        <v>#REF!</v>
      </c>
      <c r="N50" s="303" t="e">
        <f t="shared" si="198"/>
        <v>#REF!</v>
      </c>
      <c r="O50" s="92" t="e">
        <f>'Pque N Mundo II'!#REF!</f>
        <v>#REF!</v>
      </c>
      <c r="P50" s="303" t="e">
        <f t="shared" si="199"/>
        <v>#REF!</v>
      </c>
      <c r="Q50" s="92" t="e">
        <f>'Pque N Mundo II'!#REF!</f>
        <v>#REF!</v>
      </c>
      <c r="R50" s="303" t="e">
        <f t="shared" si="200"/>
        <v>#REF!</v>
      </c>
      <c r="S50" s="239" t="e">
        <f t="shared" si="201"/>
        <v>#REF!</v>
      </c>
      <c r="T50" s="316" t="e">
        <f t="shared" si="202"/>
        <v>#REF!</v>
      </c>
    </row>
    <row r="51" spans="1:20" ht="15.75" hidden="1" thickBot="1" x14ac:dyDescent="0.3">
      <c r="A51" s="333" t="s">
        <v>7</v>
      </c>
      <c r="B51" s="334">
        <f t="shared" ref="B51:T51" si="203">SUM(B49:B50)</f>
        <v>70</v>
      </c>
      <c r="C51" s="335" t="e">
        <f t="shared" si="203"/>
        <v>#REF!</v>
      </c>
      <c r="D51" s="336" t="e">
        <f t="shared" si="203"/>
        <v>#REF!</v>
      </c>
      <c r="E51" s="337" t="e">
        <f t="shared" si="203"/>
        <v>#REF!</v>
      </c>
      <c r="F51" s="338" t="e">
        <f t="shared" si="203"/>
        <v>#REF!</v>
      </c>
      <c r="G51" s="337" t="e">
        <f t="shared" si="203"/>
        <v>#REF!</v>
      </c>
      <c r="H51" s="338" t="e">
        <f t="shared" si="203"/>
        <v>#REF!</v>
      </c>
      <c r="I51" s="337" t="e">
        <f t="shared" si="203"/>
        <v>#REF!</v>
      </c>
      <c r="J51" s="338" t="e">
        <f t="shared" si="203"/>
        <v>#REF!</v>
      </c>
      <c r="K51" s="339" t="e">
        <f t="shared" ref="K51:L51" si="204">SUM(K49:K50)</f>
        <v>#REF!</v>
      </c>
      <c r="L51" s="318" t="e">
        <f t="shared" si="204"/>
        <v>#REF!</v>
      </c>
      <c r="M51" s="337" t="e">
        <f t="shared" si="203"/>
        <v>#REF!</v>
      </c>
      <c r="N51" s="338" t="e">
        <f t="shared" si="203"/>
        <v>#REF!</v>
      </c>
      <c r="O51" s="337" t="e">
        <f t="shared" si="203"/>
        <v>#REF!</v>
      </c>
      <c r="P51" s="338" t="e">
        <f t="shared" si="203"/>
        <v>#REF!</v>
      </c>
      <c r="Q51" s="337" t="e">
        <f t="shared" si="203"/>
        <v>#REF!</v>
      </c>
      <c r="R51" s="338" t="e">
        <f t="shared" si="203"/>
        <v>#REF!</v>
      </c>
      <c r="S51" s="339" t="e">
        <f t="shared" si="203"/>
        <v>#REF!</v>
      </c>
      <c r="T51" s="318" t="e">
        <f t="shared" si="203"/>
        <v>#REF!</v>
      </c>
    </row>
    <row r="52" spans="1:20" hidden="1" x14ac:dyDescent="0.25"/>
    <row r="53" spans="1:20" ht="15.75" hidden="1" x14ac:dyDescent="0.25">
      <c r="A53" s="1000" t="s">
        <v>264</v>
      </c>
      <c r="B53" s="1001"/>
      <c r="C53" s="1001"/>
      <c r="D53" s="1001"/>
      <c r="E53" s="1001"/>
      <c r="F53" s="1001"/>
      <c r="G53" s="1001"/>
      <c r="H53" s="1001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</row>
    <row r="54" spans="1:20" ht="36.75" hidden="1" thickBot="1" x14ac:dyDescent="0.3">
      <c r="A54" s="74" t="s">
        <v>14</v>
      </c>
      <c r="B54" s="260" t="s">
        <v>216</v>
      </c>
      <c r="C54" s="90" t="s">
        <v>165</v>
      </c>
      <c r="D54" s="288" t="s">
        <v>217</v>
      </c>
      <c r="E54" s="329" t="s">
        <v>2</v>
      </c>
      <c r="F54" s="330" t="s">
        <v>219</v>
      </c>
      <c r="G54" s="329" t="s">
        <v>3</v>
      </c>
      <c r="H54" s="330" t="s">
        <v>220</v>
      </c>
      <c r="I54" s="329" t="s">
        <v>4</v>
      </c>
      <c r="J54" s="330" t="s">
        <v>221</v>
      </c>
      <c r="K54" s="237" t="s">
        <v>193</v>
      </c>
      <c r="L54" s="328" t="s">
        <v>218</v>
      </c>
      <c r="M54" s="329" t="s">
        <v>5</v>
      </c>
      <c r="N54" s="330" t="s">
        <v>222</v>
      </c>
      <c r="O54" s="331" t="s">
        <v>190</v>
      </c>
      <c r="P54" s="330" t="s">
        <v>223</v>
      </c>
      <c r="Q54" s="331" t="s">
        <v>191</v>
      </c>
      <c r="R54" s="330" t="s">
        <v>224</v>
      </c>
      <c r="S54" s="237" t="s">
        <v>193</v>
      </c>
      <c r="T54" s="328" t="s">
        <v>218</v>
      </c>
    </row>
    <row r="55" spans="1:20" ht="15.75" hidden="1" thickTop="1" x14ac:dyDescent="0.25">
      <c r="A55" s="77" t="s">
        <v>25</v>
      </c>
      <c r="B55" s="262">
        <v>30</v>
      </c>
      <c r="C55" s="78" t="e">
        <f>'AMA_UBS J Brasil'!#REF!</f>
        <v>#REF!</v>
      </c>
      <c r="D55" s="290" t="e">
        <f t="shared" ref="D55:D57" si="205">C55*B55</f>
        <v>#REF!</v>
      </c>
      <c r="E55" s="92" t="e">
        <f>'AMA_UBS J Brasil'!#REF!</f>
        <v>#REF!</v>
      </c>
      <c r="F55" s="303" t="e">
        <f t="shared" ref="F55:F57" si="206">(E55*$B55)-$D55</f>
        <v>#REF!</v>
      </c>
      <c r="G55" s="92" t="e">
        <f>'AMA_UBS J Brasil'!#REF!</f>
        <v>#REF!</v>
      </c>
      <c r="H55" s="303" t="e">
        <f t="shared" ref="H55:H57" si="207">(G55*$B55)-$D55</f>
        <v>#REF!</v>
      </c>
      <c r="I55" s="92" t="e">
        <f>'AMA_UBS J Brasil'!#REF!</f>
        <v>#REF!</v>
      </c>
      <c r="J55" s="303" t="e">
        <f t="shared" ref="J55:J57" si="208">(I55*$B55)-$D55</f>
        <v>#REF!</v>
      </c>
      <c r="K55" s="239" t="e">
        <f t="shared" ref="K55:K57" si="209">SUM(E55,G55,I55)</f>
        <v>#REF!</v>
      </c>
      <c r="L55" s="316" t="e">
        <f t="shared" ref="L55" si="210">(K55*$B55)-$D55*3</f>
        <v>#REF!</v>
      </c>
      <c r="M55" s="92" t="e">
        <f>'AMA_UBS J Brasil'!#REF!</f>
        <v>#REF!</v>
      </c>
      <c r="N55" s="303" t="e">
        <f t="shared" ref="N55:N57" si="211">(M55*$B55)-$D55</f>
        <v>#REF!</v>
      </c>
      <c r="O55" s="92" t="e">
        <f>'AMA_UBS J Brasil'!#REF!</f>
        <v>#REF!</v>
      </c>
      <c r="P55" s="303" t="e">
        <f t="shared" ref="P55:P57" si="212">(O55*$B55)-$D55</f>
        <v>#REF!</v>
      </c>
      <c r="Q55" s="92" t="e">
        <f>'AMA_UBS J Brasil'!#REF!</f>
        <v>#REF!</v>
      </c>
      <c r="R55" s="303" t="e">
        <f t="shared" ref="R55:R57" si="213">(Q55*$B55)-$D55</f>
        <v>#REF!</v>
      </c>
      <c r="S55" s="239" t="e">
        <f t="shared" ref="S55:S57" si="214">SUM(M55,O55,Q55)</f>
        <v>#REF!</v>
      </c>
      <c r="T55" s="316" t="e">
        <f t="shared" ref="T55:T57" si="215">(S55*$B55)-$D55*3</f>
        <v>#REF!</v>
      </c>
    </row>
    <row r="56" spans="1:20" hidden="1" x14ac:dyDescent="0.25">
      <c r="A56" s="61" t="s">
        <v>167</v>
      </c>
      <c r="B56" s="262">
        <v>36</v>
      </c>
      <c r="C56" s="78">
        <v>8</v>
      </c>
      <c r="D56" s="290">
        <f>C56*B56</f>
        <v>288</v>
      </c>
      <c r="E56" s="92" t="e">
        <f>'AMA_UBS J Brasil'!#REF!</f>
        <v>#REF!</v>
      </c>
      <c r="F56" s="303" t="e">
        <f>(E56*$B56)-$D56</f>
        <v>#REF!</v>
      </c>
      <c r="G56" s="92" t="e">
        <f>'AMA_UBS J Brasil'!#REF!</f>
        <v>#REF!</v>
      </c>
      <c r="H56" s="303" t="e">
        <f>(G56*$B56)-$D56</f>
        <v>#REF!</v>
      </c>
      <c r="I56" s="92" t="e">
        <f>'AMA_UBS J Brasil'!#REF!</f>
        <v>#REF!</v>
      </c>
      <c r="J56" s="303" t="e">
        <f>(I56*$B56)-$D56</f>
        <v>#REF!</v>
      </c>
      <c r="K56" s="239" t="e">
        <f t="shared" si="209"/>
        <v>#REF!</v>
      </c>
      <c r="L56" s="316" t="e">
        <f>(K56*$B56)-$D56*3</f>
        <v>#REF!</v>
      </c>
      <c r="M56" s="92" t="e">
        <f>'AMA_UBS J Brasil'!#REF!</f>
        <v>#REF!</v>
      </c>
      <c r="N56" s="303" t="e">
        <f>(M56*$B56)-$D56</f>
        <v>#REF!</v>
      </c>
      <c r="O56" s="92" t="e">
        <f>'AMA_UBS J Brasil'!#REF!</f>
        <v>#REF!</v>
      </c>
      <c r="P56" s="303" t="e">
        <f>(O56*$B56)-$D56</f>
        <v>#REF!</v>
      </c>
      <c r="Q56" s="92" t="e">
        <f>'AMA_UBS J Brasil'!#REF!</f>
        <v>#REF!</v>
      </c>
      <c r="R56" s="303" t="e">
        <f>(Q56*$B56)-$D56</f>
        <v>#REF!</v>
      </c>
      <c r="S56" s="239" t="e">
        <f t="shared" si="214"/>
        <v>#REF!</v>
      </c>
      <c r="T56" s="316" t="e">
        <f>(S56*$B56)-$D56*3</f>
        <v>#REF!</v>
      </c>
    </row>
    <row r="57" spans="1:20" ht="15.75" hidden="1" thickBot="1" x14ac:dyDescent="0.3">
      <c r="A57" s="66" t="s">
        <v>45</v>
      </c>
      <c r="B57" s="262">
        <v>40</v>
      </c>
      <c r="C57" s="78"/>
      <c r="D57" s="290">
        <f t="shared" si="205"/>
        <v>0</v>
      </c>
      <c r="E57" s="92" t="e">
        <f>'AMA_UBS J Brasil'!#REF!</f>
        <v>#REF!</v>
      </c>
      <c r="F57" s="303" t="e">
        <f t="shared" si="206"/>
        <v>#REF!</v>
      </c>
      <c r="G57" s="92" t="e">
        <f>'AMA_UBS J Brasil'!#REF!</f>
        <v>#REF!</v>
      </c>
      <c r="H57" s="303" t="e">
        <f t="shared" si="207"/>
        <v>#REF!</v>
      </c>
      <c r="I57" s="92" t="e">
        <f>'AMA_UBS J Brasil'!#REF!</f>
        <v>#REF!</v>
      </c>
      <c r="J57" s="303" t="e">
        <f t="shared" si="208"/>
        <v>#REF!</v>
      </c>
      <c r="K57" s="239" t="e">
        <f t="shared" si="209"/>
        <v>#REF!</v>
      </c>
      <c r="L57" s="316" t="e">
        <f t="shared" ref="L57" si="216">(K57*$B57)-$D57*3</f>
        <v>#REF!</v>
      </c>
      <c r="M57" s="92" t="e">
        <f>'AMA_UBS J Brasil'!#REF!</f>
        <v>#REF!</v>
      </c>
      <c r="N57" s="303" t="e">
        <f t="shared" si="211"/>
        <v>#REF!</v>
      </c>
      <c r="O57" s="92" t="e">
        <f>'AMA_UBS J Brasil'!#REF!</f>
        <v>#REF!</v>
      </c>
      <c r="P57" s="303" t="e">
        <f t="shared" si="212"/>
        <v>#REF!</v>
      </c>
      <c r="Q57" s="92" t="e">
        <f>'AMA_UBS J Brasil'!#REF!</f>
        <v>#REF!</v>
      </c>
      <c r="R57" s="303" t="e">
        <f t="shared" si="213"/>
        <v>#REF!</v>
      </c>
      <c r="S57" s="239" t="e">
        <f t="shared" si="214"/>
        <v>#REF!</v>
      </c>
      <c r="T57" s="316" t="e">
        <f t="shared" si="215"/>
        <v>#REF!</v>
      </c>
    </row>
    <row r="58" spans="1:20" ht="15.75" hidden="1" thickBot="1" x14ac:dyDescent="0.3">
      <c r="A58" s="341" t="s">
        <v>7</v>
      </c>
      <c r="B58" s="342">
        <f t="shared" ref="B58:T58" si="217">SUM(B55:B57)</f>
        <v>106</v>
      </c>
      <c r="C58" s="363" t="e">
        <f t="shared" si="217"/>
        <v>#REF!</v>
      </c>
      <c r="D58" s="364" t="e">
        <f t="shared" si="217"/>
        <v>#REF!</v>
      </c>
      <c r="E58" s="343" t="e">
        <f t="shared" si="217"/>
        <v>#REF!</v>
      </c>
      <c r="F58" s="344" t="e">
        <f t="shared" si="217"/>
        <v>#REF!</v>
      </c>
      <c r="G58" s="343" t="e">
        <f t="shared" si="217"/>
        <v>#REF!</v>
      </c>
      <c r="H58" s="344" t="e">
        <f t="shared" si="217"/>
        <v>#REF!</v>
      </c>
      <c r="I58" s="343" t="e">
        <f t="shared" si="217"/>
        <v>#REF!</v>
      </c>
      <c r="J58" s="344" t="e">
        <f t="shared" si="217"/>
        <v>#REF!</v>
      </c>
      <c r="K58" s="345" t="e">
        <f t="shared" ref="K58:L58" si="218">SUM(K55:K57)</f>
        <v>#REF!</v>
      </c>
      <c r="L58" s="346" t="e">
        <f t="shared" si="218"/>
        <v>#REF!</v>
      </c>
      <c r="M58" s="343" t="e">
        <f t="shared" si="217"/>
        <v>#REF!</v>
      </c>
      <c r="N58" s="344" t="e">
        <f t="shared" si="217"/>
        <v>#REF!</v>
      </c>
      <c r="O58" s="343" t="e">
        <f t="shared" si="217"/>
        <v>#REF!</v>
      </c>
      <c r="P58" s="344" t="e">
        <f t="shared" si="217"/>
        <v>#REF!</v>
      </c>
      <c r="Q58" s="343" t="e">
        <f t="shared" si="217"/>
        <v>#REF!</v>
      </c>
      <c r="R58" s="344" t="e">
        <f t="shared" si="217"/>
        <v>#REF!</v>
      </c>
      <c r="S58" s="345" t="e">
        <f t="shared" si="217"/>
        <v>#REF!</v>
      </c>
      <c r="T58" s="346" t="e">
        <f t="shared" si="217"/>
        <v>#REF!</v>
      </c>
    </row>
    <row r="59" spans="1:20" hidden="1" x14ac:dyDescent="0.25"/>
    <row r="60" spans="1:20" ht="15.75" hidden="1" x14ac:dyDescent="0.25">
      <c r="A60" s="1000" t="s">
        <v>266</v>
      </c>
      <c r="B60" s="1001"/>
      <c r="C60" s="1001"/>
      <c r="D60" s="1001"/>
      <c r="E60" s="1001"/>
      <c r="F60" s="1001"/>
      <c r="G60" s="1001"/>
      <c r="H60" s="1001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25</v>
      </c>
      <c r="B62" s="262">
        <v>30</v>
      </c>
      <c r="C62" s="78" t="e">
        <f>'UBS V Guilherme'!#REF!</f>
        <v>#REF!</v>
      </c>
      <c r="D62" s="290" t="e">
        <f t="shared" ref="D62:D64" si="219">C62*B62</f>
        <v>#REF!</v>
      </c>
      <c r="E62" s="92" t="e">
        <f>'UBS V Guilherme'!#REF!</f>
        <v>#REF!</v>
      </c>
      <c r="F62" s="303" t="e">
        <f t="shared" ref="F62:F64" si="220">(E62*$B62)-$D62</f>
        <v>#REF!</v>
      </c>
      <c r="G62" s="92" t="e">
        <f>'UBS V Guilherme'!#REF!</f>
        <v>#REF!</v>
      </c>
      <c r="H62" s="303" t="e">
        <f t="shared" ref="H62:H64" si="221">(G62*$B62)-$D62</f>
        <v>#REF!</v>
      </c>
      <c r="I62" s="92" t="e">
        <f>'UBS V Guilherme'!#REF!</f>
        <v>#REF!</v>
      </c>
      <c r="J62" s="303" t="e">
        <f t="shared" ref="J62:J64" si="222">(I62*$B62)-$D62</f>
        <v>#REF!</v>
      </c>
      <c r="K62" s="239" t="e">
        <f t="shared" ref="K62:K64" si="223">SUM(E62,G62,I62)</f>
        <v>#REF!</v>
      </c>
      <c r="L62" s="316" t="e">
        <f t="shared" ref="L62:L64" si="224">(K62*$B62)-$D62*3</f>
        <v>#REF!</v>
      </c>
      <c r="M62" s="92" t="e">
        <f>'UBS V Guilherme'!#REF!</f>
        <v>#REF!</v>
      </c>
      <c r="N62" s="303" t="e">
        <f t="shared" ref="N62:N64" si="225">(M62*$B62)-$D62</f>
        <v>#REF!</v>
      </c>
      <c r="O62" s="92" t="e">
        <f>'UBS V Guilherme'!#REF!</f>
        <v>#REF!</v>
      </c>
      <c r="P62" s="303" t="e">
        <f t="shared" ref="P62:P64" si="226">(O62*$B62)-$D62</f>
        <v>#REF!</v>
      </c>
      <c r="Q62" s="92" t="e">
        <f>'UBS V Guilherme'!#REF!</f>
        <v>#REF!</v>
      </c>
      <c r="R62" s="303" t="e">
        <f t="shared" ref="R62:R64" si="227">(Q62*$B62)-$D62</f>
        <v>#REF!</v>
      </c>
      <c r="S62" s="239" t="e">
        <f t="shared" ref="S62:S64" si="228">SUM(M62,O62,Q62)</f>
        <v>#REF!</v>
      </c>
      <c r="T62" s="316" t="e">
        <f t="shared" ref="T62:T64" si="229">(S62*$B62)-$D62*3</f>
        <v>#REF!</v>
      </c>
    </row>
    <row r="63" spans="1:20" hidden="1" x14ac:dyDescent="0.25">
      <c r="A63" s="61" t="s">
        <v>167</v>
      </c>
      <c r="B63" s="270">
        <v>36</v>
      </c>
      <c r="C63" s="332">
        <v>3</v>
      </c>
      <c r="D63" s="290">
        <f t="shared" si="219"/>
        <v>108</v>
      </c>
      <c r="E63" s="92" t="e">
        <f>'UBS V Guilherme'!#REF!</f>
        <v>#REF!</v>
      </c>
      <c r="F63" s="303" t="e">
        <f t="shared" si="220"/>
        <v>#REF!</v>
      </c>
      <c r="G63" s="92" t="e">
        <f>'UBS V Guilherme'!#REF!</f>
        <v>#REF!</v>
      </c>
      <c r="H63" s="303" t="e">
        <f t="shared" si="221"/>
        <v>#REF!</v>
      </c>
      <c r="I63" s="92" t="e">
        <f>'UBS V Guilherme'!#REF!</f>
        <v>#REF!</v>
      </c>
      <c r="J63" s="303" t="e">
        <f t="shared" si="222"/>
        <v>#REF!</v>
      </c>
      <c r="K63" s="239" t="e">
        <f t="shared" si="223"/>
        <v>#REF!</v>
      </c>
      <c r="L63" s="316" t="e">
        <f t="shared" si="224"/>
        <v>#REF!</v>
      </c>
      <c r="M63" s="92" t="e">
        <f>'UBS V Guilherme'!#REF!</f>
        <v>#REF!</v>
      </c>
      <c r="N63" s="303" t="e">
        <f t="shared" si="225"/>
        <v>#REF!</v>
      </c>
      <c r="O63" s="92" t="e">
        <f>'UBS V Guilherme'!#REF!</f>
        <v>#REF!</v>
      </c>
      <c r="P63" s="303" t="e">
        <f t="shared" si="226"/>
        <v>#REF!</v>
      </c>
      <c r="Q63" s="92" t="e">
        <f>'UBS V Guilherme'!#REF!</f>
        <v>#REF!</v>
      </c>
      <c r="R63" s="303" t="e">
        <f t="shared" si="227"/>
        <v>#REF!</v>
      </c>
      <c r="S63" s="239" t="e">
        <f t="shared" si="228"/>
        <v>#REF!</v>
      </c>
      <c r="T63" s="316" t="e">
        <f t="shared" si="229"/>
        <v>#REF!</v>
      </c>
    </row>
    <row r="64" spans="1:20" ht="15.75" hidden="1" thickBot="1" x14ac:dyDescent="0.3">
      <c r="A64" s="66" t="s">
        <v>45</v>
      </c>
      <c r="B64" s="270">
        <v>40</v>
      </c>
      <c r="C64" s="332">
        <v>1</v>
      </c>
      <c r="D64" s="290">
        <f t="shared" si="219"/>
        <v>40</v>
      </c>
      <c r="E64" s="92" t="e">
        <f>'UBS V Guilherme'!#REF!</f>
        <v>#REF!</v>
      </c>
      <c r="F64" s="303" t="e">
        <f t="shared" si="220"/>
        <v>#REF!</v>
      </c>
      <c r="G64" s="92" t="e">
        <f>'UBS V Guilherme'!#REF!</f>
        <v>#REF!</v>
      </c>
      <c r="H64" s="303" t="e">
        <f t="shared" si="221"/>
        <v>#REF!</v>
      </c>
      <c r="I64" s="92" t="e">
        <f>'UBS V Guilherme'!#REF!</f>
        <v>#REF!</v>
      </c>
      <c r="J64" s="303" t="e">
        <f t="shared" si="222"/>
        <v>#REF!</v>
      </c>
      <c r="K64" s="239" t="e">
        <f t="shared" si="223"/>
        <v>#REF!</v>
      </c>
      <c r="L64" s="316" t="e">
        <f t="shared" si="224"/>
        <v>#REF!</v>
      </c>
      <c r="M64" s="92" t="e">
        <f>'UBS V Guilherme'!#REF!</f>
        <v>#REF!</v>
      </c>
      <c r="N64" s="303" t="e">
        <f t="shared" si="225"/>
        <v>#REF!</v>
      </c>
      <c r="O64" s="92" t="e">
        <f>'UBS V Guilherme'!#REF!</f>
        <v>#REF!</v>
      </c>
      <c r="P64" s="303" t="e">
        <f t="shared" si="226"/>
        <v>#REF!</v>
      </c>
      <c r="Q64" s="92" t="e">
        <f>'UBS V Guilherme'!#REF!</f>
        <v>#REF!</v>
      </c>
      <c r="R64" s="303" t="e">
        <f t="shared" si="227"/>
        <v>#REF!</v>
      </c>
      <c r="S64" s="239" t="e">
        <f t="shared" si="228"/>
        <v>#REF!</v>
      </c>
      <c r="T64" s="316" t="e">
        <f t="shared" si="229"/>
        <v>#REF!</v>
      </c>
    </row>
    <row r="65" spans="1:20" ht="15.75" hidden="1" thickBot="1" x14ac:dyDescent="0.3">
      <c r="A65" s="347" t="s">
        <v>7</v>
      </c>
      <c r="B65" s="348">
        <f t="shared" ref="B65:T65" si="230">SUM(B62:B64)</f>
        <v>106</v>
      </c>
      <c r="C65" s="349" t="e">
        <f t="shared" si="230"/>
        <v>#REF!</v>
      </c>
      <c r="D65" s="350" t="e">
        <f t="shared" si="230"/>
        <v>#REF!</v>
      </c>
      <c r="E65" s="351" t="e">
        <f t="shared" si="230"/>
        <v>#REF!</v>
      </c>
      <c r="F65" s="352" t="e">
        <f t="shared" si="230"/>
        <v>#REF!</v>
      </c>
      <c r="G65" s="351" t="e">
        <f t="shared" si="230"/>
        <v>#REF!</v>
      </c>
      <c r="H65" s="352" t="e">
        <f t="shared" si="230"/>
        <v>#REF!</v>
      </c>
      <c r="I65" s="351" t="e">
        <f t="shared" si="230"/>
        <v>#REF!</v>
      </c>
      <c r="J65" s="352" t="e">
        <f t="shared" si="230"/>
        <v>#REF!</v>
      </c>
      <c r="K65" s="353" t="e">
        <f t="shared" ref="K65:L65" si="231">SUM(K62:K64)</f>
        <v>#REF!</v>
      </c>
      <c r="L65" s="354" t="e">
        <f t="shared" si="231"/>
        <v>#REF!</v>
      </c>
      <c r="M65" s="351" t="e">
        <f t="shared" si="230"/>
        <v>#REF!</v>
      </c>
      <c r="N65" s="352" t="e">
        <f t="shared" si="230"/>
        <v>#REF!</v>
      </c>
      <c r="O65" s="351" t="e">
        <f t="shared" si="230"/>
        <v>#REF!</v>
      </c>
      <c r="P65" s="352" t="e">
        <f t="shared" si="230"/>
        <v>#REF!</v>
      </c>
      <c r="Q65" s="351" t="e">
        <f t="shared" si="230"/>
        <v>#REF!</v>
      </c>
      <c r="R65" s="352" t="e">
        <f t="shared" si="230"/>
        <v>#REF!</v>
      </c>
      <c r="S65" s="353" t="e">
        <f t="shared" si="230"/>
        <v>#REF!</v>
      </c>
      <c r="T65" s="354" t="e">
        <f t="shared" si="230"/>
        <v>#REF!</v>
      </c>
    </row>
    <row r="66" spans="1:20" hidden="1" x14ac:dyDescent="0.25"/>
    <row r="67" spans="1:20" ht="15.75" hidden="1" x14ac:dyDescent="0.25">
      <c r="A67" s="1000" t="s">
        <v>270</v>
      </c>
      <c r="B67" s="1001"/>
      <c r="C67" s="1001"/>
      <c r="D67" s="1001"/>
      <c r="E67" s="1001"/>
      <c r="F67" s="1001"/>
      <c r="G67" s="1001"/>
      <c r="H67" s="1001"/>
      <c r="I67" s="1001"/>
      <c r="J67" s="1001"/>
      <c r="K67" s="1001"/>
      <c r="L67" s="1001"/>
      <c r="M67" s="1001"/>
      <c r="N67" s="1001"/>
      <c r="O67" s="1001"/>
      <c r="P67" s="1001"/>
      <c r="Q67" s="1001"/>
      <c r="R67" s="1001"/>
      <c r="S67" s="1001"/>
      <c r="T67" s="1001"/>
    </row>
    <row r="68" spans="1:20" ht="36.75" hidden="1" thickBot="1" x14ac:dyDescent="0.3">
      <c r="A68" s="74" t="s">
        <v>14</v>
      </c>
      <c r="B68" s="260" t="s">
        <v>216</v>
      </c>
      <c r="C68" s="90" t="s">
        <v>165</v>
      </c>
      <c r="D68" s="288" t="s">
        <v>217</v>
      </c>
      <c r="E68" s="329" t="s">
        <v>2</v>
      </c>
      <c r="F68" s="330" t="s">
        <v>219</v>
      </c>
      <c r="G68" s="329" t="s">
        <v>3</v>
      </c>
      <c r="H68" s="330" t="s">
        <v>220</v>
      </c>
      <c r="I68" s="329" t="s">
        <v>4</v>
      </c>
      <c r="J68" s="330" t="s">
        <v>221</v>
      </c>
      <c r="K68" s="237" t="s">
        <v>193</v>
      </c>
      <c r="L68" s="328" t="s">
        <v>218</v>
      </c>
      <c r="M68" s="329" t="s">
        <v>5</v>
      </c>
      <c r="N68" s="330" t="s">
        <v>222</v>
      </c>
      <c r="O68" s="331" t="s">
        <v>190</v>
      </c>
      <c r="P68" s="330" t="s">
        <v>223</v>
      </c>
      <c r="Q68" s="331" t="s">
        <v>191</v>
      </c>
      <c r="R68" s="330" t="s">
        <v>224</v>
      </c>
      <c r="S68" s="237" t="s">
        <v>193</v>
      </c>
      <c r="T68" s="328" t="s">
        <v>218</v>
      </c>
    </row>
    <row r="69" spans="1:20" ht="15.75" hidden="1" thickTop="1" x14ac:dyDescent="0.25">
      <c r="A69" s="66" t="s">
        <v>45</v>
      </c>
      <c r="B69" s="265">
        <v>40</v>
      </c>
      <c r="C69" s="64" t="e">
        <f>'AMA_UBS V Medeiros'!#REF!</f>
        <v>#REF!</v>
      </c>
      <c r="D69" s="291" t="e">
        <f t="shared" ref="D69:D71" si="232">C69*B69</f>
        <v>#REF!</v>
      </c>
      <c r="E69" s="91" t="e">
        <f>'AMA_UBS V Medeiros'!#REF!</f>
        <v>#REF!</v>
      </c>
      <c r="F69" s="302" t="e">
        <f t="shared" ref="F69:F71" si="233">(E69*$B69)-$D69</f>
        <v>#REF!</v>
      </c>
      <c r="G69" s="91" t="e">
        <f>'AMA_UBS V Medeiros'!#REF!</f>
        <v>#REF!</v>
      </c>
      <c r="H69" s="302" t="e">
        <f t="shared" ref="H69:H71" si="234">(G69*$B69)-$D69</f>
        <v>#REF!</v>
      </c>
      <c r="I69" s="91" t="e">
        <f>'AMA_UBS V Medeiros'!#REF!</f>
        <v>#REF!</v>
      </c>
      <c r="J69" s="302" t="e">
        <f t="shared" ref="J69:J71" si="235">(I69*$B69)-$D69</f>
        <v>#REF!</v>
      </c>
      <c r="K69" s="227" t="e">
        <f t="shared" ref="K69:K71" si="236">SUM(E69,G69,I69)</f>
        <v>#REF!</v>
      </c>
      <c r="L69" s="315" t="e">
        <f t="shared" ref="L69:L71" si="237">(K69*$B69)-$D69*3</f>
        <v>#REF!</v>
      </c>
      <c r="M69" s="91" t="e">
        <f>'AMA_UBS V Medeiros'!#REF!</f>
        <v>#REF!</v>
      </c>
      <c r="N69" s="302" t="e">
        <f t="shared" ref="N69:N71" si="238">(M69*$B69)-$D69</f>
        <v>#REF!</v>
      </c>
      <c r="O69" s="91" t="e">
        <f>'AMA_UBS V Medeiros'!#REF!</f>
        <v>#REF!</v>
      </c>
      <c r="P69" s="302" t="e">
        <f t="shared" ref="P69:P71" si="239">(O69*$B69)-$D69</f>
        <v>#REF!</v>
      </c>
      <c r="Q69" s="91" t="e">
        <f>'AMA_UBS V Medeiros'!#REF!</f>
        <v>#REF!</v>
      </c>
      <c r="R69" s="302" t="e">
        <f t="shared" ref="R69:R71" si="240">(Q69*$B69)-$D69</f>
        <v>#REF!</v>
      </c>
      <c r="S69" s="227" t="e">
        <f t="shared" ref="S69:S71" si="241">SUM(M69,O69,Q69)</f>
        <v>#REF!</v>
      </c>
      <c r="T69" s="315" t="e">
        <f t="shared" ref="T69:T71" si="242">(S69*$B69)-$D69*3</f>
        <v>#REF!</v>
      </c>
    </row>
    <row r="70" spans="1:20" hidden="1" x14ac:dyDescent="0.25">
      <c r="A70" s="66" t="s">
        <v>167</v>
      </c>
      <c r="B70" s="265">
        <v>36</v>
      </c>
      <c r="C70" s="64" t="e">
        <f>'AMA_UBS V Medeiros'!#REF!</f>
        <v>#REF!</v>
      </c>
      <c r="D70" s="291" t="e">
        <f t="shared" si="232"/>
        <v>#REF!</v>
      </c>
      <c r="E70" s="91" t="e">
        <f>'AMA_UBS V Medeiros'!#REF!</f>
        <v>#REF!</v>
      </c>
      <c r="F70" s="302" t="e">
        <f t="shared" si="233"/>
        <v>#REF!</v>
      </c>
      <c r="G70" s="91" t="e">
        <f>'AMA_UBS V Medeiros'!#REF!</f>
        <v>#REF!</v>
      </c>
      <c r="H70" s="302" t="e">
        <f t="shared" si="234"/>
        <v>#REF!</v>
      </c>
      <c r="I70" s="91" t="e">
        <f>'AMA_UBS V Medeiros'!#REF!</f>
        <v>#REF!</v>
      </c>
      <c r="J70" s="302" t="e">
        <f t="shared" si="235"/>
        <v>#REF!</v>
      </c>
      <c r="K70" s="227" t="e">
        <f t="shared" si="236"/>
        <v>#REF!</v>
      </c>
      <c r="L70" s="315" t="e">
        <f t="shared" si="237"/>
        <v>#REF!</v>
      </c>
      <c r="M70" s="91" t="e">
        <f>'AMA_UBS V Medeiros'!#REF!</f>
        <v>#REF!</v>
      </c>
      <c r="N70" s="302" t="e">
        <f t="shared" si="238"/>
        <v>#REF!</v>
      </c>
      <c r="O70" s="91" t="e">
        <f>'AMA_UBS V Medeiros'!#REF!</f>
        <v>#REF!</v>
      </c>
      <c r="P70" s="302" t="e">
        <f t="shared" si="239"/>
        <v>#REF!</v>
      </c>
      <c r="Q70" s="91" t="e">
        <f>'AMA_UBS V Medeiros'!#REF!</f>
        <v>#REF!</v>
      </c>
      <c r="R70" s="302" t="e">
        <f t="shared" si="240"/>
        <v>#REF!</v>
      </c>
      <c r="S70" s="227" t="e">
        <f t="shared" si="241"/>
        <v>#REF!</v>
      </c>
      <c r="T70" s="315" t="e">
        <f t="shared" si="242"/>
        <v>#REF!</v>
      </c>
    </row>
    <row r="71" spans="1:20" ht="15.75" hidden="1" thickBot="1" x14ac:dyDescent="0.3">
      <c r="A71" s="77" t="s">
        <v>25</v>
      </c>
      <c r="B71" s="262">
        <v>30</v>
      </c>
      <c r="C71" s="73" t="e">
        <f>'AMA_UBS V Medeiros'!#REF!</f>
        <v>#REF!</v>
      </c>
      <c r="D71" s="283" t="e">
        <f t="shared" si="232"/>
        <v>#REF!</v>
      </c>
      <c r="E71" s="92" t="e">
        <f>'AMA_UBS V Medeiros'!#REF!</f>
        <v>#REF!</v>
      </c>
      <c r="F71" s="303" t="e">
        <f t="shared" si="233"/>
        <v>#REF!</v>
      </c>
      <c r="G71" s="92" t="e">
        <f>'AMA_UBS V Medeiros'!#REF!</f>
        <v>#REF!</v>
      </c>
      <c r="H71" s="303" t="e">
        <f t="shared" si="234"/>
        <v>#REF!</v>
      </c>
      <c r="I71" s="92" t="e">
        <f>'AMA_UBS V Medeiros'!#REF!</f>
        <v>#REF!</v>
      </c>
      <c r="J71" s="303" t="e">
        <f t="shared" si="235"/>
        <v>#REF!</v>
      </c>
      <c r="K71" s="239" t="e">
        <f t="shared" si="236"/>
        <v>#REF!</v>
      </c>
      <c r="L71" s="316" t="e">
        <f t="shared" si="237"/>
        <v>#REF!</v>
      </c>
      <c r="M71" s="92" t="e">
        <f>'AMA_UBS V Medeiros'!#REF!</f>
        <v>#REF!</v>
      </c>
      <c r="N71" s="303" t="e">
        <f t="shared" si="238"/>
        <v>#REF!</v>
      </c>
      <c r="O71" s="92" t="e">
        <f>'AMA_UBS V Medeiros'!#REF!</f>
        <v>#REF!</v>
      </c>
      <c r="P71" s="303" t="e">
        <f t="shared" si="239"/>
        <v>#REF!</v>
      </c>
      <c r="Q71" s="92" t="e">
        <f>'AMA_UBS V Medeiros'!#REF!</f>
        <v>#REF!</v>
      </c>
      <c r="R71" s="303" t="e">
        <f t="shared" si="240"/>
        <v>#REF!</v>
      </c>
      <c r="S71" s="239" t="e">
        <f t="shared" si="241"/>
        <v>#REF!</v>
      </c>
      <c r="T71" s="316" t="e">
        <f t="shared" si="242"/>
        <v>#REF!</v>
      </c>
    </row>
    <row r="72" spans="1:20" ht="15.75" hidden="1" thickBot="1" x14ac:dyDescent="0.3">
      <c r="A72" s="355" t="s">
        <v>7</v>
      </c>
      <c r="B72" s="348">
        <f t="shared" ref="B72:T72" si="243">SUM(B69:B71)</f>
        <v>106</v>
      </c>
      <c r="C72" s="349" t="e">
        <f t="shared" si="243"/>
        <v>#REF!</v>
      </c>
      <c r="D72" s="350" t="e">
        <f t="shared" si="243"/>
        <v>#REF!</v>
      </c>
      <c r="E72" s="351" t="e">
        <f t="shared" si="243"/>
        <v>#REF!</v>
      </c>
      <c r="F72" s="352" t="e">
        <f t="shared" si="243"/>
        <v>#REF!</v>
      </c>
      <c r="G72" s="351" t="e">
        <f t="shared" si="243"/>
        <v>#REF!</v>
      </c>
      <c r="H72" s="352" t="e">
        <f t="shared" si="243"/>
        <v>#REF!</v>
      </c>
      <c r="I72" s="351" t="e">
        <f t="shared" si="243"/>
        <v>#REF!</v>
      </c>
      <c r="J72" s="352" t="e">
        <f t="shared" si="243"/>
        <v>#REF!</v>
      </c>
      <c r="K72" s="353" t="e">
        <f t="shared" ref="K72:L72" si="244">SUM(K69:K71)</f>
        <v>#REF!</v>
      </c>
      <c r="L72" s="354" t="e">
        <f t="shared" si="244"/>
        <v>#REF!</v>
      </c>
      <c r="M72" s="351" t="e">
        <f t="shared" si="243"/>
        <v>#REF!</v>
      </c>
      <c r="N72" s="352" t="e">
        <f t="shared" si="243"/>
        <v>#REF!</v>
      </c>
      <c r="O72" s="351" t="e">
        <f t="shared" si="243"/>
        <v>#REF!</v>
      </c>
      <c r="P72" s="352" t="e">
        <f t="shared" si="243"/>
        <v>#REF!</v>
      </c>
      <c r="Q72" s="351" t="e">
        <f t="shared" si="243"/>
        <v>#REF!</v>
      </c>
      <c r="R72" s="352" t="e">
        <f t="shared" si="243"/>
        <v>#REF!</v>
      </c>
      <c r="S72" s="353" t="e">
        <f t="shared" si="243"/>
        <v>#REF!</v>
      </c>
      <c r="T72" s="354" t="e">
        <f t="shared" si="243"/>
        <v>#REF!</v>
      </c>
    </row>
    <row r="73" spans="1:20" hidden="1" x14ac:dyDescent="0.25"/>
    <row r="74" spans="1:20" ht="15.75" hidden="1" x14ac:dyDescent="0.25">
      <c r="A74" s="1000" t="s">
        <v>272</v>
      </c>
      <c r="B74" s="1001"/>
      <c r="C74" s="1001"/>
      <c r="D74" s="1001"/>
      <c r="E74" s="1001"/>
      <c r="F74" s="1001"/>
      <c r="G74" s="1001"/>
      <c r="H74" s="1001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</row>
    <row r="75" spans="1:20" ht="36.75" hidden="1" thickBot="1" x14ac:dyDescent="0.3">
      <c r="A75" s="74" t="s">
        <v>14</v>
      </c>
      <c r="B75" s="260" t="s">
        <v>216</v>
      </c>
      <c r="C75" s="90" t="s">
        <v>165</v>
      </c>
      <c r="D75" s="288" t="s">
        <v>217</v>
      </c>
      <c r="E75" s="329" t="s">
        <v>2</v>
      </c>
      <c r="F75" s="330" t="s">
        <v>219</v>
      </c>
      <c r="G75" s="329" t="s">
        <v>3</v>
      </c>
      <c r="H75" s="330" t="s">
        <v>220</v>
      </c>
      <c r="I75" s="329" t="s">
        <v>4</v>
      </c>
      <c r="J75" s="330" t="s">
        <v>221</v>
      </c>
      <c r="K75" s="237" t="s">
        <v>193</v>
      </c>
      <c r="L75" s="328" t="s">
        <v>218</v>
      </c>
      <c r="M75" s="329" t="s">
        <v>5</v>
      </c>
      <c r="N75" s="330" t="s">
        <v>222</v>
      </c>
      <c r="O75" s="331" t="s">
        <v>190</v>
      </c>
      <c r="P75" s="330" t="s">
        <v>223</v>
      </c>
      <c r="Q75" s="331" t="s">
        <v>191</v>
      </c>
      <c r="R75" s="330" t="s">
        <v>224</v>
      </c>
      <c r="S75" s="237" t="s">
        <v>193</v>
      </c>
      <c r="T75" s="328" t="s">
        <v>218</v>
      </c>
    </row>
    <row r="76" spans="1:20" ht="15.75" hidden="1" thickTop="1" x14ac:dyDescent="0.25">
      <c r="A76" s="77" t="s">
        <v>25</v>
      </c>
      <c r="B76" s="262">
        <v>30</v>
      </c>
      <c r="C76" s="78">
        <f>'UBS Izolina Mazzei'!B63</f>
        <v>4</v>
      </c>
      <c r="D76" s="290">
        <f t="shared" ref="D76:D77" si="245">C76*B76</f>
        <v>120</v>
      </c>
      <c r="E76" s="92">
        <f>'UBS Izolina Mazzei'!C63</f>
        <v>4</v>
      </c>
      <c r="F76" s="303">
        <f t="shared" ref="F76:F77" si="246">(E76*$B76)-$D76</f>
        <v>0</v>
      </c>
      <c r="G76" s="92" t="e">
        <f>'UBS Izolina Mazzei'!#REF!</f>
        <v>#REF!</v>
      </c>
      <c r="H76" s="303" t="e">
        <f t="shared" ref="H76:H77" si="247">(G76*$B76)-$D76</f>
        <v>#REF!</v>
      </c>
      <c r="I76" s="92" t="e">
        <f>'UBS Izolina Mazzei'!#REF!</f>
        <v>#REF!</v>
      </c>
      <c r="J76" s="303" t="e">
        <f t="shared" ref="J76:J77" si="248">(I76*$B76)-$D76</f>
        <v>#REF!</v>
      </c>
      <c r="K76" s="239" t="e">
        <f t="shared" ref="K76:K77" si="249">SUM(E76,G76,I76)</f>
        <v>#REF!</v>
      </c>
      <c r="L76" s="316" t="e">
        <f t="shared" ref="L76:L77" si="250">(K76*$B76)-$D76*3</f>
        <v>#REF!</v>
      </c>
      <c r="M76" s="92" t="e">
        <f>'UBS Izolina Mazzei'!#REF!</f>
        <v>#REF!</v>
      </c>
      <c r="N76" s="303" t="e">
        <f t="shared" ref="N76:N77" si="251">(M76*$B76)-$D76</f>
        <v>#REF!</v>
      </c>
      <c r="O76" s="92" t="e">
        <f>'UBS Izolina Mazzei'!#REF!</f>
        <v>#REF!</v>
      </c>
      <c r="P76" s="303" t="e">
        <f t="shared" ref="P76:P77" si="252">(O76*$B76)-$D76</f>
        <v>#REF!</v>
      </c>
      <c r="Q76" s="92" t="e">
        <f>'UBS Izolina Mazzei'!#REF!</f>
        <v>#REF!</v>
      </c>
      <c r="R76" s="303" t="e">
        <f t="shared" ref="R76:R77" si="253">(Q76*$B76)-$D76</f>
        <v>#REF!</v>
      </c>
      <c r="S76" s="239" t="e">
        <f t="shared" ref="S76:S77" si="254">SUM(M76,O76,Q76)</f>
        <v>#REF!</v>
      </c>
      <c r="T76" s="316" t="e">
        <f t="shared" ref="T76:T77" si="255">(S76*$B76)-$D76*3</f>
        <v>#REF!</v>
      </c>
    </row>
    <row r="77" spans="1:20" hidden="1" x14ac:dyDescent="0.25">
      <c r="A77" s="66" t="s">
        <v>45</v>
      </c>
      <c r="B77" s="265">
        <v>40</v>
      </c>
      <c r="C77" s="64">
        <f>'UBS Izolina Mazzei'!B64</f>
        <v>1</v>
      </c>
      <c r="D77" s="291">
        <f t="shared" si="245"/>
        <v>40</v>
      </c>
      <c r="E77" s="91">
        <f>'UBS Izolina Mazzei'!C64</f>
        <v>1</v>
      </c>
      <c r="F77" s="302">
        <f t="shared" si="246"/>
        <v>0</v>
      </c>
      <c r="G77" s="91" t="e">
        <f>'UBS Izolina Mazzei'!#REF!</f>
        <v>#REF!</v>
      </c>
      <c r="H77" s="302" t="e">
        <f t="shared" si="247"/>
        <v>#REF!</v>
      </c>
      <c r="I77" s="91" t="e">
        <f>'UBS Izolina Mazzei'!#REF!</f>
        <v>#REF!</v>
      </c>
      <c r="J77" s="302" t="e">
        <f t="shared" si="248"/>
        <v>#REF!</v>
      </c>
      <c r="K77" s="227" t="e">
        <f t="shared" si="249"/>
        <v>#REF!</v>
      </c>
      <c r="L77" s="315" t="e">
        <f t="shared" si="250"/>
        <v>#REF!</v>
      </c>
      <c r="M77" s="91" t="e">
        <f>'UBS Izolina Mazzei'!#REF!</f>
        <v>#REF!</v>
      </c>
      <c r="N77" s="302" t="e">
        <f t="shared" si="251"/>
        <v>#REF!</v>
      </c>
      <c r="O77" s="91" t="e">
        <f>'UBS Izolina Mazzei'!#REF!</f>
        <v>#REF!</v>
      </c>
      <c r="P77" s="302" t="e">
        <f t="shared" si="252"/>
        <v>#REF!</v>
      </c>
      <c r="Q77" s="91" t="e">
        <f>'UBS Izolina Mazzei'!#REF!</f>
        <v>#REF!</v>
      </c>
      <c r="R77" s="302" t="e">
        <f t="shared" si="253"/>
        <v>#REF!</v>
      </c>
      <c r="S77" s="227" t="e">
        <f t="shared" si="254"/>
        <v>#REF!</v>
      </c>
      <c r="T77" s="315" t="e">
        <f t="shared" si="255"/>
        <v>#REF!</v>
      </c>
    </row>
    <row r="78" spans="1:20" ht="15.75" hidden="1" thickBot="1" x14ac:dyDescent="0.3">
      <c r="A78" s="5" t="s">
        <v>7</v>
      </c>
      <c r="B78" s="279">
        <f t="shared" ref="B78:T78" si="256">SUM(B76:B77)</f>
        <v>70</v>
      </c>
      <c r="C78" s="6">
        <f t="shared" si="256"/>
        <v>5</v>
      </c>
      <c r="D78" s="286">
        <f t="shared" si="256"/>
        <v>160</v>
      </c>
      <c r="E78" s="7">
        <f t="shared" si="256"/>
        <v>5</v>
      </c>
      <c r="F78" s="305">
        <f t="shared" si="256"/>
        <v>0</v>
      </c>
      <c r="G78" s="7" t="e">
        <f t="shared" si="256"/>
        <v>#REF!</v>
      </c>
      <c r="H78" s="305" t="e">
        <f t="shared" si="256"/>
        <v>#REF!</v>
      </c>
      <c r="I78" s="7" t="e">
        <f t="shared" si="256"/>
        <v>#REF!</v>
      </c>
      <c r="J78" s="305" t="e">
        <f t="shared" si="256"/>
        <v>#REF!</v>
      </c>
      <c r="K78" s="71" t="e">
        <f t="shared" ref="K78:L78" si="257">SUM(K76:K77)</f>
        <v>#REF!</v>
      </c>
      <c r="L78" s="318" t="e">
        <f t="shared" si="257"/>
        <v>#REF!</v>
      </c>
      <c r="M78" s="7" t="e">
        <f t="shared" si="256"/>
        <v>#REF!</v>
      </c>
      <c r="N78" s="305" t="e">
        <f t="shared" si="256"/>
        <v>#REF!</v>
      </c>
      <c r="O78" s="7" t="e">
        <f t="shared" si="256"/>
        <v>#REF!</v>
      </c>
      <c r="P78" s="305" t="e">
        <f t="shared" si="256"/>
        <v>#REF!</v>
      </c>
      <c r="Q78" s="7" t="e">
        <f t="shared" si="256"/>
        <v>#REF!</v>
      </c>
      <c r="R78" s="305" t="e">
        <f t="shared" si="256"/>
        <v>#REF!</v>
      </c>
      <c r="S78" s="71" t="e">
        <f t="shared" si="256"/>
        <v>#REF!</v>
      </c>
      <c r="T78" s="318" t="e">
        <f t="shared" si="256"/>
        <v>#REF!</v>
      </c>
    </row>
    <row r="79" spans="1:20" hidden="1" x14ac:dyDescent="0.25"/>
    <row r="80" spans="1:20" ht="15.75" hidden="1" x14ac:dyDescent="0.25">
      <c r="A80" s="1000" t="s">
        <v>274</v>
      </c>
      <c r="B80" s="1001"/>
      <c r="C80" s="1001"/>
      <c r="D80" s="1001"/>
      <c r="E80" s="1001"/>
      <c r="F80" s="1001"/>
      <c r="G80" s="1001"/>
      <c r="H80" s="1001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t="15.75" hidden="1" thickTop="1" x14ac:dyDescent="0.25">
      <c r="A82" s="77" t="s">
        <v>25</v>
      </c>
      <c r="B82" s="262">
        <v>30</v>
      </c>
      <c r="C82" s="73" t="e">
        <f>'UBS Jardim Japão'!#REF!</f>
        <v>#REF!</v>
      </c>
      <c r="D82" s="283" t="e">
        <f t="shared" ref="D82:D83" si="258">C82*B82</f>
        <v>#REF!</v>
      </c>
      <c r="E82" s="92" t="e">
        <f>'UBS Jardim Japão'!#REF!</f>
        <v>#REF!</v>
      </c>
      <c r="F82" s="303" t="e">
        <f t="shared" ref="F82:F83" si="259">(E82*$B82)-$D82</f>
        <v>#REF!</v>
      </c>
      <c r="G82" s="92" t="e">
        <f>'UBS Jardim Japão'!#REF!</f>
        <v>#REF!</v>
      </c>
      <c r="H82" s="303" t="e">
        <f t="shared" ref="H82:H83" si="260">(G82*$B82)-$D82</f>
        <v>#REF!</v>
      </c>
      <c r="I82" s="92" t="e">
        <f>'UBS Jardim Japão'!#REF!</f>
        <v>#REF!</v>
      </c>
      <c r="J82" s="303" t="e">
        <f t="shared" ref="J82:J83" si="261">(I82*$B82)-$D82</f>
        <v>#REF!</v>
      </c>
      <c r="K82" s="239" t="e">
        <f t="shared" ref="K82:K83" si="262">SUM(E82,G82,I82)</f>
        <v>#REF!</v>
      </c>
      <c r="L82" s="316" t="e">
        <f t="shared" ref="L82:L83" si="263">(K82*$B82)-$D82*3</f>
        <v>#REF!</v>
      </c>
      <c r="M82" s="92" t="e">
        <f>'UBS Jardim Japão'!#REF!</f>
        <v>#REF!</v>
      </c>
      <c r="N82" s="303" t="e">
        <f t="shared" ref="N82:N83" si="264">(M82*$B82)-$D82</f>
        <v>#REF!</v>
      </c>
      <c r="O82" s="92" t="e">
        <f>'UBS Jardim Japão'!#REF!</f>
        <v>#REF!</v>
      </c>
      <c r="P82" s="303" t="e">
        <f t="shared" ref="P82:P83" si="265">(O82*$B82)-$D82</f>
        <v>#REF!</v>
      </c>
      <c r="Q82" s="92" t="e">
        <f>'UBS Jardim Japão'!#REF!</f>
        <v>#REF!</v>
      </c>
      <c r="R82" s="303" t="e">
        <f t="shared" ref="R82:R83" si="266">(Q82*$B82)-$D82</f>
        <v>#REF!</v>
      </c>
      <c r="S82" s="239" t="e">
        <f t="shared" ref="S82:S83" si="267">SUM(M82,O82,Q82)</f>
        <v>#REF!</v>
      </c>
      <c r="T82" s="316" t="e">
        <f t="shared" ref="T82:T83" si="268">(S82*$B82)-$D82*3</f>
        <v>#REF!</v>
      </c>
    </row>
    <row r="83" spans="1:20" hidden="1" x14ac:dyDescent="0.25">
      <c r="A83" s="77" t="s">
        <v>45</v>
      </c>
      <c r="B83" s="262">
        <v>40</v>
      </c>
      <c r="C83" s="73" t="e">
        <f>'UBS Jardim Japão'!#REF!</f>
        <v>#REF!</v>
      </c>
      <c r="D83" s="283" t="e">
        <f t="shared" si="258"/>
        <v>#REF!</v>
      </c>
      <c r="E83" s="92" t="e">
        <f>'UBS Jardim Japão'!#REF!</f>
        <v>#REF!</v>
      </c>
      <c r="F83" s="303" t="e">
        <f t="shared" si="259"/>
        <v>#REF!</v>
      </c>
      <c r="G83" s="92" t="e">
        <f>'UBS Jardim Japão'!#REF!</f>
        <v>#REF!</v>
      </c>
      <c r="H83" s="303" t="e">
        <f t="shared" si="260"/>
        <v>#REF!</v>
      </c>
      <c r="I83" s="92" t="e">
        <f>'UBS Jardim Japão'!#REF!</f>
        <v>#REF!</v>
      </c>
      <c r="J83" s="303" t="e">
        <f t="shared" si="261"/>
        <v>#REF!</v>
      </c>
      <c r="K83" s="239" t="e">
        <f t="shared" si="262"/>
        <v>#REF!</v>
      </c>
      <c r="L83" s="316" t="e">
        <f t="shared" si="263"/>
        <v>#REF!</v>
      </c>
      <c r="M83" s="92" t="e">
        <f>'UBS Jardim Japão'!#REF!</f>
        <v>#REF!</v>
      </c>
      <c r="N83" s="303" t="e">
        <f t="shared" si="264"/>
        <v>#REF!</v>
      </c>
      <c r="O83" s="92" t="e">
        <f>'UBS Jardim Japão'!#REF!</f>
        <v>#REF!</v>
      </c>
      <c r="P83" s="303" t="e">
        <f t="shared" si="265"/>
        <v>#REF!</v>
      </c>
      <c r="Q83" s="92" t="e">
        <f>'UBS Jardim Japão'!#REF!</f>
        <v>#REF!</v>
      </c>
      <c r="R83" s="303" t="e">
        <f t="shared" si="266"/>
        <v>#REF!</v>
      </c>
      <c r="S83" s="239" t="e">
        <f t="shared" si="267"/>
        <v>#REF!</v>
      </c>
      <c r="T83" s="316" t="e">
        <f t="shared" si="268"/>
        <v>#REF!</v>
      </c>
    </row>
    <row r="84" spans="1:20" ht="15.75" hidden="1" thickBot="1" x14ac:dyDescent="0.3">
      <c r="A84" s="5" t="s">
        <v>7</v>
      </c>
      <c r="B84" s="279">
        <f t="shared" ref="B84:T84" si="269">SUM(B82:B83)</f>
        <v>70</v>
      </c>
      <c r="C84" s="6" t="e">
        <f t="shared" si="269"/>
        <v>#REF!</v>
      </c>
      <c r="D84" s="286" t="e">
        <f t="shared" si="269"/>
        <v>#REF!</v>
      </c>
      <c r="E84" s="7" t="e">
        <f t="shared" si="269"/>
        <v>#REF!</v>
      </c>
      <c r="F84" s="305" t="e">
        <f t="shared" si="269"/>
        <v>#REF!</v>
      </c>
      <c r="G84" s="7" t="e">
        <f t="shared" si="269"/>
        <v>#REF!</v>
      </c>
      <c r="H84" s="305" t="e">
        <f t="shared" si="269"/>
        <v>#REF!</v>
      </c>
      <c r="I84" s="7" t="e">
        <f t="shared" si="269"/>
        <v>#REF!</v>
      </c>
      <c r="J84" s="305" t="e">
        <f t="shared" si="269"/>
        <v>#REF!</v>
      </c>
      <c r="K84" s="71" t="e">
        <f t="shared" ref="K84:L84" si="270">SUM(K82:K83)</f>
        <v>#REF!</v>
      </c>
      <c r="L84" s="318" t="e">
        <f t="shared" si="270"/>
        <v>#REF!</v>
      </c>
      <c r="M84" s="7" t="e">
        <f t="shared" si="269"/>
        <v>#REF!</v>
      </c>
      <c r="N84" s="305" t="e">
        <f t="shared" si="269"/>
        <v>#REF!</v>
      </c>
      <c r="O84" s="7" t="e">
        <f t="shared" si="269"/>
        <v>#REF!</v>
      </c>
      <c r="P84" s="305" t="e">
        <f t="shared" si="269"/>
        <v>#REF!</v>
      </c>
      <c r="Q84" s="7" t="e">
        <f t="shared" si="269"/>
        <v>#REF!</v>
      </c>
      <c r="R84" s="305" t="e">
        <f t="shared" si="269"/>
        <v>#REF!</v>
      </c>
      <c r="S84" s="71" t="e">
        <f t="shared" si="269"/>
        <v>#REF!</v>
      </c>
      <c r="T84" s="318" t="e">
        <f t="shared" si="269"/>
        <v>#REF!</v>
      </c>
    </row>
    <row r="85" spans="1:20" hidden="1" x14ac:dyDescent="0.25"/>
    <row r="86" spans="1:20" ht="15.75" hidden="1" x14ac:dyDescent="0.25">
      <c r="A86" s="1000" t="s">
        <v>302</v>
      </c>
      <c r="B86" s="1001"/>
      <c r="C86" s="1001"/>
      <c r="D86" s="1001"/>
      <c r="E86" s="1001"/>
      <c r="F86" s="1001"/>
      <c r="G86" s="1001"/>
      <c r="H86" s="1001"/>
      <c r="I86" s="1001"/>
      <c r="J86" s="1001"/>
      <c r="K86" s="1001"/>
      <c r="L86" s="1001"/>
      <c r="M86" s="1001"/>
      <c r="N86" s="1001"/>
      <c r="O86" s="1001"/>
      <c r="P86" s="1001"/>
      <c r="Q86" s="1001"/>
      <c r="R86" s="1001"/>
      <c r="S86" s="1001"/>
      <c r="T86" s="1001"/>
    </row>
    <row r="87" spans="1:20" ht="36.75" hidden="1" thickBot="1" x14ac:dyDescent="0.3">
      <c r="A87" s="74" t="s">
        <v>14</v>
      </c>
      <c r="B87" s="260" t="s">
        <v>216</v>
      </c>
      <c r="C87" s="90" t="s">
        <v>165</v>
      </c>
      <c r="D87" s="288" t="s">
        <v>217</v>
      </c>
      <c r="E87" s="329" t="s">
        <v>2</v>
      </c>
      <c r="F87" s="330" t="s">
        <v>219</v>
      </c>
      <c r="G87" s="329" t="s">
        <v>3</v>
      </c>
      <c r="H87" s="330" t="s">
        <v>220</v>
      </c>
      <c r="I87" s="329" t="s">
        <v>4</v>
      </c>
      <c r="J87" s="330" t="s">
        <v>221</v>
      </c>
      <c r="K87" s="237" t="s">
        <v>193</v>
      </c>
      <c r="L87" s="328" t="s">
        <v>218</v>
      </c>
      <c r="M87" s="329" t="s">
        <v>5</v>
      </c>
      <c r="N87" s="330" t="s">
        <v>222</v>
      </c>
      <c r="O87" s="331" t="s">
        <v>190</v>
      </c>
      <c r="P87" s="330" t="s">
        <v>223</v>
      </c>
      <c r="Q87" s="331" t="s">
        <v>191</v>
      </c>
      <c r="R87" s="330" t="s">
        <v>224</v>
      </c>
      <c r="S87" s="237" t="s">
        <v>193</v>
      </c>
      <c r="T87" s="328" t="s">
        <v>218</v>
      </c>
    </row>
    <row r="88" spans="1:20" ht="15.75" hidden="1" thickTop="1" x14ac:dyDescent="0.25">
      <c r="A88" s="8" t="s">
        <v>147</v>
      </c>
      <c r="B88" s="261">
        <v>40</v>
      </c>
      <c r="C88" s="76" t="e">
        <f>'EMAD na UBS JD JAPÃO'!#REF!</f>
        <v>#REF!</v>
      </c>
      <c r="D88" s="289" t="e">
        <f t="shared" ref="D88:D89" si="271">C88*B88</f>
        <v>#REF!</v>
      </c>
      <c r="E88" s="91" t="e">
        <f>'EMAD na UBS JD JAPÃO'!#REF!</f>
        <v>#REF!</v>
      </c>
      <c r="F88" s="302" t="e">
        <f>(E88*$B88)-$D88</f>
        <v>#REF!</v>
      </c>
      <c r="G88" s="91" t="e">
        <f>'EMAD na UBS JD JAPÃO'!#REF!</f>
        <v>#REF!</v>
      </c>
      <c r="H88" s="302" t="e">
        <f>(G88*$B88)-$D88</f>
        <v>#REF!</v>
      </c>
      <c r="I88" s="91" t="e">
        <f>'EMAD na UBS JD JAPÃO'!#REF!</f>
        <v>#REF!</v>
      </c>
      <c r="J88" s="302" t="e">
        <f>(I88*$B88)-$D88</f>
        <v>#REF!</v>
      </c>
      <c r="K88" s="227" t="e">
        <f t="shared" ref="K88:K89" si="272">SUM(E88,G88,I88)</f>
        <v>#REF!</v>
      </c>
      <c r="L88" s="315" t="e">
        <f t="shared" ref="L88:L89" si="273">(K88*$B88)-$D88*3</f>
        <v>#REF!</v>
      </c>
      <c r="M88" s="91" t="e">
        <f>'EMAD na UBS JD JAPÃO'!#REF!</f>
        <v>#REF!</v>
      </c>
      <c r="N88" s="302" t="e">
        <f>(M88*$B88)-$D88</f>
        <v>#REF!</v>
      </c>
      <c r="O88" s="91" t="e">
        <f>'EMAD na UBS JD JAPÃO'!#REF!</f>
        <v>#REF!</v>
      </c>
      <c r="P88" s="302" t="e">
        <f t="shared" ref="P88:P89" si="274">(O88*$B88)-$D88</f>
        <v>#REF!</v>
      </c>
      <c r="Q88" s="91" t="e">
        <f>'EMAD na UBS JD JAPÃO'!#REF!</f>
        <v>#REF!</v>
      </c>
      <c r="R88" s="302" t="e">
        <f t="shared" ref="R88:R89" si="275">(Q88*$B88)-$D88</f>
        <v>#REF!</v>
      </c>
      <c r="S88" s="227" t="e">
        <f t="shared" ref="S88:S89" si="276">SUM(M88,O88,Q88)</f>
        <v>#REF!</v>
      </c>
      <c r="T88" s="315" t="e">
        <f t="shared" ref="T88:T89" si="277">(S88*$B88)-$D88*3</f>
        <v>#REF!</v>
      </c>
    </row>
    <row r="89" spans="1:20" hidden="1" x14ac:dyDescent="0.25">
      <c r="A89" s="67" t="s">
        <v>172</v>
      </c>
      <c r="B89" s="268">
        <v>30</v>
      </c>
      <c r="C89" s="63" t="e">
        <f>'EMAD na UBS JD JAPÃO'!#REF!</f>
        <v>#REF!</v>
      </c>
      <c r="D89" s="291" t="e">
        <f t="shared" si="271"/>
        <v>#REF!</v>
      </c>
      <c r="E89" s="91" t="e">
        <f>'EMAD na UBS JD JAPÃO'!#REF!</f>
        <v>#REF!</v>
      </c>
      <c r="F89" s="302" t="e">
        <f t="shared" ref="F89" si="278">(E89*$B89)-$D89</f>
        <v>#REF!</v>
      </c>
      <c r="G89" s="91" t="e">
        <f>'EMAD na UBS JD JAPÃO'!#REF!</f>
        <v>#REF!</v>
      </c>
      <c r="H89" s="302" t="e">
        <f t="shared" ref="H89" si="279">(G89*$B89)-$D89</f>
        <v>#REF!</v>
      </c>
      <c r="I89" s="91" t="e">
        <f>'EMAD na UBS JD JAPÃO'!#REF!</f>
        <v>#REF!</v>
      </c>
      <c r="J89" s="302" t="e">
        <f t="shared" ref="J89" si="280">(I89*$B89)-$D89</f>
        <v>#REF!</v>
      </c>
      <c r="K89" s="227" t="e">
        <f t="shared" si="272"/>
        <v>#REF!</v>
      </c>
      <c r="L89" s="315" t="e">
        <f t="shared" si="273"/>
        <v>#REF!</v>
      </c>
      <c r="M89" s="91" t="e">
        <f>'EMAD na UBS JD JAPÃO'!#REF!</f>
        <v>#REF!</v>
      </c>
      <c r="N89" s="302" t="e">
        <f t="shared" ref="N89" si="281">(M89*$B89)-$D89</f>
        <v>#REF!</v>
      </c>
      <c r="O89" s="91" t="e">
        <f>'EMAD na UBS JD JAPÃO'!#REF!</f>
        <v>#REF!</v>
      </c>
      <c r="P89" s="302" t="e">
        <f t="shared" si="274"/>
        <v>#REF!</v>
      </c>
      <c r="Q89" s="91" t="e">
        <f>'EMAD na UBS JD JAPÃO'!#REF!</f>
        <v>#REF!</v>
      </c>
      <c r="R89" s="302" t="e">
        <f t="shared" si="275"/>
        <v>#REF!</v>
      </c>
      <c r="S89" s="227" t="e">
        <f t="shared" si="276"/>
        <v>#REF!</v>
      </c>
      <c r="T89" s="315" t="e">
        <f t="shared" si="277"/>
        <v>#REF!</v>
      </c>
    </row>
    <row r="90" spans="1:20" ht="15.75" hidden="1" thickBot="1" x14ac:dyDescent="0.3">
      <c r="A90" s="5" t="s">
        <v>7</v>
      </c>
      <c r="B90" s="279">
        <f t="shared" ref="B90:T90" si="282">SUM(B88:B89)</f>
        <v>70</v>
      </c>
      <c r="C90" s="6" t="e">
        <f t="shared" si="282"/>
        <v>#REF!</v>
      </c>
      <c r="D90" s="286" t="e">
        <f t="shared" si="282"/>
        <v>#REF!</v>
      </c>
      <c r="E90" s="7" t="e">
        <f t="shared" si="282"/>
        <v>#REF!</v>
      </c>
      <c r="F90" s="305" t="e">
        <f t="shared" si="282"/>
        <v>#REF!</v>
      </c>
      <c r="G90" s="7" t="e">
        <f t="shared" si="282"/>
        <v>#REF!</v>
      </c>
      <c r="H90" s="305" t="e">
        <f t="shared" si="282"/>
        <v>#REF!</v>
      </c>
      <c r="I90" s="7" t="e">
        <f t="shared" si="282"/>
        <v>#REF!</v>
      </c>
      <c r="J90" s="305" t="e">
        <f t="shared" si="282"/>
        <v>#REF!</v>
      </c>
      <c r="K90" s="71" t="e">
        <f t="shared" ref="K90:L90" si="283">SUM(K88:K89)</f>
        <v>#REF!</v>
      </c>
      <c r="L90" s="318" t="e">
        <f t="shared" si="283"/>
        <v>#REF!</v>
      </c>
      <c r="M90" s="7" t="e">
        <f t="shared" si="282"/>
        <v>#REF!</v>
      </c>
      <c r="N90" s="305" t="e">
        <f t="shared" si="282"/>
        <v>#REF!</v>
      </c>
      <c r="O90" s="7" t="e">
        <f t="shared" si="282"/>
        <v>#REF!</v>
      </c>
      <c r="P90" s="305" t="e">
        <f t="shared" si="282"/>
        <v>#REF!</v>
      </c>
      <c r="Q90" s="7" t="e">
        <f t="shared" si="282"/>
        <v>#REF!</v>
      </c>
      <c r="R90" s="305" t="e">
        <f t="shared" si="282"/>
        <v>#REF!</v>
      </c>
      <c r="S90" s="71" t="e">
        <f t="shared" si="282"/>
        <v>#REF!</v>
      </c>
      <c r="T90" s="318" t="e">
        <f t="shared" si="282"/>
        <v>#REF!</v>
      </c>
    </row>
    <row r="91" spans="1:20" hidden="1" x14ac:dyDescent="0.25"/>
    <row r="92" spans="1:20" ht="15.75" hidden="1" x14ac:dyDescent="0.25">
      <c r="A92" s="1000" t="s">
        <v>277</v>
      </c>
      <c r="B92" s="1001"/>
      <c r="C92" s="1001"/>
      <c r="D92" s="1001"/>
      <c r="E92" s="1001"/>
      <c r="F92" s="1001"/>
      <c r="G92" s="1001"/>
      <c r="H92" s="1001"/>
      <c r="I92" s="1001"/>
      <c r="J92" s="1001"/>
      <c r="K92" s="1001"/>
      <c r="L92" s="1001"/>
      <c r="M92" s="1001"/>
      <c r="N92" s="1001"/>
      <c r="O92" s="1001"/>
      <c r="P92" s="1001"/>
      <c r="Q92" s="1001"/>
      <c r="R92" s="1001"/>
      <c r="S92" s="1001"/>
      <c r="T92" s="1001"/>
    </row>
    <row r="93" spans="1:20" ht="36.75" hidden="1" thickBot="1" x14ac:dyDescent="0.3">
      <c r="A93" s="74" t="s">
        <v>14</v>
      </c>
      <c r="B93" s="260" t="s">
        <v>216</v>
      </c>
      <c r="C93" s="90" t="s">
        <v>165</v>
      </c>
      <c r="D93" s="288" t="s">
        <v>217</v>
      </c>
      <c r="E93" s="329" t="s">
        <v>2</v>
      </c>
      <c r="F93" s="330" t="s">
        <v>219</v>
      </c>
      <c r="G93" s="329" t="s">
        <v>3</v>
      </c>
      <c r="H93" s="330" t="s">
        <v>220</v>
      </c>
      <c r="I93" s="329" t="s">
        <v>4</v>
      </c>
      <c r="J93" s="330" t="s">
        <v>221</v>
      </c>
      <c r="K93" s="237" t="s">
        <v>193</v>
      </c>
      <c r="L93" s="328" t="s">
        <v>218</v>
      </c>
      <c r="M93" s="329" t="s">
        <v>5</v>
      </c>
      <c r="N93" s="330" t="s">
        <v>222</v>
      </c>
      <c r="O93" s="331" t="s">
        <v>190</v>
      </c>
      <c r="P93" s="330" t="s">
        <v>223</v>
      </c>
      <c r="Q93" s="331" t="s">
        <v>191</v>
      </c>
      <c r="R93" s="330" t="s">
        <v>224</v>
      </c>
      <c r="S93" s="237" t="s">
        <v>193</v>
      </c>
      <c r="T93" s="328" t="s">
        <v>218</v>
      </c>
    </row>
    <row r="94" spans="1:20" ht="16.5" hidden="1" thickTop="1" thickBot="1" x14ac:dyDescent="0.3">
      <c r="A94" s="77" t="s">
        <v>25</v>
      </c>
      <c r="B94" s="262">
        <v>30</v>
      </c>
      <c r="C94" s="73" t="e">
        <f>'UBS Vila Ede'!#REF!</f>
        <v>#REF!</v>
      </c>
      <c r="D94" s="283" t="e">
        <f t="shared" ref="D94" si="284">C94*B94</f>
        <v>#REF!</v>
      </c>
      <c r="E94" s="92" t="e">
        <f>'UBS Vila Ede'!#REF!</f>
        <v>#REF!</v>
      </c>
      <c r="F94" s="303" t="e">
        <f t="shared" ref="F94" si="285">(E94*$B94)-$D94</f>
        <v>#REF!</v>
      </c>
      <c r="G94" s="92" t="e">
        <f>'UBS Vila Ede'!#REF!</f>
        <v>#REF!</v>
      </c>
      <c r="H94" s="303" t="e">
        <f t="shared" ref="H94" si="286">(G94*$B94)-$D94</f>
        <v>#REF!</v>
      </c>
      <c r="I94" s="92" t="e">
        <f>'UBS Vila Ede'!#REF!</f>
        <v>#REF!</v>
      </c>
      <c r="J94" s="303" t="e">
        <f t="shared" ref="J94" si="287">(I94*$B94)-$D94</f>
        <v>#REF!</v>
      </c>
      <c r="K94" s="239" t="e">
        <f t="shared" ref="K94" si="288">SUM(E94,G94,I94)</f>
        <v>#REF!</v>
      </c>
      <c r="L94" s="316" t="e">
        <f t="shared" ref="L94" si="289">(K94*$B94)-$D94*3</f>
        <v>#REF!</v>
      </c>
      <c r="M94" s="92" t="e">
        <f>'UBS Vila Ede'!#REF!</f>
        <v>#REF!</v>
      </c>
      <c r="N94" s="303" t="e">
        <f t="shared" ref="N94" si="290">(M94*$B94)-$D94</f>
        <v>#REF!</v>
      </c>
      <c r="O94" s="92" t="e">
        <f>'UBS Vila Ede'!#REF!</f>
        <v>#REF!</v>
      </c>
      <c r="P94" s="303" t="e">
        <f t="shared" ref="P94" si="291">(O94*$B94)-$D94</f>
        <v>#REF!</v>
      </c>
      <c r="Q94" s="92" t="e">
        <f>'UBS Vila Ede'!#REF!</f>
        <v>#REF!</v>
      </c>
      <c r="R94" s="303" t="e">
        <f t="shared" ref="R94" si="292">(Q94*$B94)-$D94</f>
        <v>#REF!</v>
      </c>
      <c r="S94" s="239" t="e">
        <f t="shared" ref="S94" si="293">SUM(M94,O94,Q94)</f>
        <v>#REF!</v>
      </c>
      <c r="T94" s="316" t="e">
        <f t="shared" ref="T94" si="294">(S94*$B94)-$D94*3</f>
        <v>#REF!</v>
      </c>
    </row>
    <row r="95" spans="1:20" ht="15.75" hidden="1" thickBot="1" x14ac:dyDescent="0.3">
      <c r="A95" s="355" t="s">
        <v>7</v>
      </c>
      <c r="B95" s="348">
        <f t="shared" ref="B95:T95" si="295">SUM(B94:B94)</f>
        <v>30</v>
      </c>
      <c r="C95" s="349" t="e">
        <f t="shared" si="295"/>
        <v>#REF!</v>
      </c>
      <c r="D95" s="350" t="e">
        <f t="shared" si="295"/>
        <v>#REF!</v>
      </c>
      <c r="E95" s="351" t="e">
        <f t="shared" si="295"/>
        <v>#REF!</v>
      </c>
      <c r="F95" s="352" t="e">
        <f t="shared" si="295"/>
        <v>#REF!</v>
      </c>
      <c r="G95" s="351" t="e">
        <f t="shared" si="295"/>
        <v>#REF!</v>
      </c>
      <c r="H95" s="352" t="e">
        <f t="shared" si="295"/>
        <v>#REF!</v>
      </c>
      <c r="I95" s="351" t="e">
        <f t="shared" si="295"/>
        <v>#REF!</v>
      </c>
      <c r="J95" s="352" t="e">
        <f t="shared" si="295"/>
        <v>#REF!</v>
      </c>
      <c r="K95" s="353" t="e">
        <f t="shared" ref="K95:L95" si="296">SUM(K94:K94)</f>
        <v>#REF!</v>
      </c>
      <c r="L95" s="354" t="e">
        <f t="shared" si="296"/>
        <v>#REF!</v>
      </c>
      <c r="M95" s="351" t="e">
        <f t="shared" si="295"/>
        <v>#REF!</v>
      </c>
      <c r="N95" s="352" t="e">
        <f t="shared" si="295"/>
        <v>#REF!</v>
      </c>
      <c r="O95" s="351" t="e">
        <f t="shared" si="295"/>
        <v>#REF!</v>
      </c>
      <c r="P95" s="352" t="e">
        <f t="shared" si="295"/>
        <v>#REF!</v>
      </c>
      <c r="Q95" s="351" t="e">
        <f t="shared" si="295"/>
        <v>#REF!</v>
      </c>
      <c r="R95" s="352" t="e">
        <f t="shared" si="295"/>
        <v>#REF!</v>
      </c>
      <c r="S95" s="353" t="e">
        <f t="shared" si="295"/>
        <v>#REF!</v>
      </c>
      <c r="T95" s="354" t="e">
        <f t="shared" si="295"/>
        <v>#REF!</v>
      </c>
    </row>
    <row r="96" spans="1:20" hidden="1" x14ac:dyDescent="0.25"/>
    <row r="97" spans="1:20" ht="15.75" hidden="1" x14ac:dyDescent="0.25">
      <c r="A97" s="1000" t="s">
        <v>279</v>
      </c>
      <c r="B97" s="1001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</row>
    <row r="98" spans="1:20" ht="36.75" hidden="1" thickBot="1" x14ac:dyDescent="0.3">
      <c r="A98" s="74" t="s">
        <v>14</v>
      </c>
      <c r="B98" s="260" t="s">
        <v>216</v>
      </c>
      <c r="C98" s="90" t="s">
        <v>165</v>
      </c>
      <c r="D98" s="288" t="s">
        <v>217</v>
      </c>
      <c r="E98" s="329" t="s">
        <v>2</v>
      </c>
      <c r="F98" s="330" t="s">
        <v>219</v>
      </c>
      <c r="G98" s="329" t="s">
        <v>3</v>
      </c>
      <c r="H98" s="330" t="s">
        <v>220</v>
      </c>
      <c r="I98" s="329" t="s">
        <v>4</v>
      </c>
      <c r="J98" s="330" t="s">
        <v>221</v>
      </c>
      <c r="K98" s="237" t="s">
        <v>193</v>
      </c>
      <c r="L98" s="328" t="s">
        <v>218</v>
      </c>
      <c r="M98" s="329" t="s">
        <v>5</v>
      </c>
      <c r="N98" s="330" t="s">
        <v>222</v>
      </c>
      <c r="O98" s="331" t="s">
        <v>190</v>
      </c>
      <c r="P98" s="330" t="s">
        <v>223</v>
      </c>
      <c r="Q98" s="331" t="s">
        <v>191</v>
      </c>
      <c r="R98" s="330" t="s">
        <v>224</v>
      </c>
      <c r="S98" s="237" t="s">
        <v>193</v>
      </c>
      <c r="T98" s="328" t="s">
        <v>218</v>
      </c>
    </row>
    <row r="99" spans="1:20" ht="16.5" hidden="1" thickTop="1" thickBot="1" x14ac:dyDescent="0.3">
      <c r="A99" s="77" t="s">
        <v>25</v>
      </c>
      <c r="B99" s="262">
        <v>30</v>
      </c>
      <c r="C99" s="73" t="e">
        <f>'UBS Vila Leonor'!#REF!</f>
        <v>#REF!</v>
      </c>
      <c r="D99" s="283" t="e">
        <f t="shared" ref="D99" si="297">C99*B99</f>
        <v>#REF!</v>
      </c>
      <c r="E99" s="92" t="e">
        <f>'UBS Vila Leonor'!#REF!</f>
        <v>#REF!</v>
      </c>
      <c r="F99" s="303" t="e">
        <f t="shared" ref="F99" si="298">(E99*$B99)-$D99</f>
        <v>#REF!</v>
      </c>
      <c r="G99" s="92" t="e">
        <f>'UBS Vila Leonor'!#REF!</f>
        <v>#REF!</v>
      </c>
      <c r="H99" s="303" t="e">
        <f t="shared" ref="H99" si="299">(G99*$B99)-$D99</f>
        <v>#REF!</v>
      </c>
      <c r="I99" s="92" t="e">
        <f>'UBS Vila Leonor'!#REF!</f>
        <v>#REF!</v>
      </c>
      <c r="J99" s="303" t="e">
        <f t="shared" ref="J99" si="300">(I99*$B99)-$D99</f>
        <v>#REF!</v>
      </c>
      <c r="K99" s="239" t="e">
        <f t="shared" ref="K99" si="301">SUM(E99,G99,I99)</f>
        <v>#REF!</v>
      </c>
      <c r="L99" s="316" t="e">
        <f t="shared" ref="L99" si="302">(K99*$B99)-$D99*3</f>
        <v>#REF!</v>
      </c>
      <c r="M99" s="171" t="e">
        <f>'UBS Vila Leonor'!#REF!</f>
        <v>#REF!</v>
      </c>
      <c r="N99" s="303" t="e">
        <f t="shared" ref="N99" si="303">(M99*$B99)-$D99</f>
        <v>#REF!</v>
      </c>
      <c r="O99" s="92" t="e">
        <f>'UBS Vila Leonor'!#REF!</f>
        <v>#REF!</v>
      </c>
      <c r="P99" s="303" t="e">
        <f t="shared" ref="P99" si="304">(O99*$B99)-$D99</f>
        <v>#REF!</v>
      </c>
      <c r="Q99" s="92" t="e">
        <f>'UBS Vila Leonor'!#REF!</f>
        <v>#REF!</v>
      </c>
      <c r="R99" s="303" t="e">
        <f t="shared" ref="R99" si="305">(Q99*$B99)-$D99</f>
        <v>#REF!</v>
      </c>
      <c r="S99" s="239" t="e">
        <f t="shared" ref="S99" si="306">SUM(M99,O99,Q99)</f>
        <v>#REF!</v>
      </c>
      <c r="T99" s="316" t="e">
        <f t="shared" ref="T99" si="307">(S99*$B99)-$D99*3</f>
        <v>#REF!</v>
      </c>
    </row>
    <row r="100" spans="1:20" ht="15.75" hidden="1" thickBot="1" x14ac:dyDescent="0.3">
      <c r="A100" s="355" t="s">
        <v>7</v>
      </c>
      <c r="B100" s="348">
        <f t="shared" ref="B100:T100" si="308">SUM(B99:B99)</f>
        <v>30</v>
      </c>
      <c r="C100" s="349" t="e">
        <f t="shared" si="308"/>
        <v>#REF!</v>
      </c>
      <c r="D100" s="350" t="e">
        <f t="shared" si="308"/>
        <v>#REF!</v>
      </c>
      <c r="E100" s="351" t="e">
        <f t="shared" si="308"/>
        <v>#REF!</v>
      </c>
      <c r="F100" s="352" t="e">
        <f t="shared" si="308"/>
        <v>#REF!</v>
      </c>
      <c r="G100" s="351" t="e">
        <f t="shared" si="308"/>
        <v>#REF!</v>
      </c>
      <c r="H100" s="352" t="e">
        <f t="shared" si="308"/>
        <v>#REF!</v>
      </c>
      <c r="I100" s="351" t="e">
        <f t="shared" si="308"/>
        <v>#REF!</v>
      </c>
      <c r="J100" s="352" t="e">
        <f t="shared" si="308"/>
        <v>#REF!</v>
      </c>
      <c r="K100" s="353" t="e">
        <f t="shared" ref="K100:L100" si="309">SUM(K99:K99)</f>
        <v>#REF!</v>
      </c>
      <c r="L100" s="354" t="e">
        <f t="shared" si="309"/>
        <v>#REF!</v>
      </c>
      <c r="M100" s="351" t="e">
        <f t="shared" si="308"/>
        <v>#REF!</v>
      </c>
      <c r="N100" s="352" t="e">
        <f t="shared" si="308"/>
        <v>#REF!</v>
      </c>
      <c r="O100" s="351" t="e">
        <f t="shared" si="308"/>
        <v>#REF!</v>
      </c>
      <c r="P100" s="352" t="e">
        <f t="shared" si="308"/>
        <v>#REF!</v>
      </c>
      <c r="Q100" s="351" t="e">
        <f t="shared" si="308"/>
        <v>#REF!</v>
      </c>
      <c r="R100" s="352" t="e">
        <f t="shared" si="308"/>
        <v>#REF!</v>
      </c>
      <c r="S100" s="353" t="e">
        <f t="shared" si="308"/>
        <v>#REF!</v>
      </c>
      <c r="T100" s="354" t="e">
        <f t="shared" si="308"/>
        <v>#REF!</v>
      </c>
    </row>
    <row r="101" spans="1:20" hidden="1" x14ac:dyDescent="0.25"/>
    <row r="102" spans="1:20" ht="15.75" hidden="1" x14ac:dyDescent="0.25">
      <c r="A102" s="1000" t="s">
        <v>281</v>
      </c>
      <c r="B102" s="1001"/>
      <c r="C102" s="1001"/>
      <c r="D102" s="1001"/>
      <c r="E102" s="1001"/>
      <c r="F102" s="1001"/>
      <c r="G102" s="1001"/>
      <c r="H102" s="1001"/>
      <c r="I102" s="1001"/>
      <c r="J102" s="1001"/>
      <c r="K102" s="1001"/>
      <c r="L102" s="1001"/>
      <c r="M102" s="1001"/>
      <c r="N102" s="1001"/>
      <c r="O102" s="1001"/>
      <c r="P102" s="1001"/>
      <c r="Q102" s="1001"/>
      <c r="R102" s="1001"/>
      <c r="S102" s="1001"/>
      <c r="T102" s="1001"/>
    </row>
    <row r="103" spans="1:20" ht="36.75" hidden="1" thickBot="1" x14ac:dyDescent="0.3">
      <c r="A103" s="74" t="s">
        <v>14</v>
      </c>
      <c r="B103" s="260" t="s">
        <v>216</v>
      </c>
      <c r="C103" s="90" t="s">
        <v>165</v>
      </c>
      <c r="D103" s="288" t="s">
        <v>217</v>
      </c>
      <c r="E103" s="329" t="s">
        <v>2</v>
      </c>
      <c r="F103" s="330" t="s">
        <v>219</v>
      </c>
      <c r="G103" s="329" t="s">
        <v>3</v>
      </c>
      <c r="H103" s="330" t="s">
        <v>220</v>
      </c>
      <c r="I103" s="329" t="s">
        <v>4</v>
      </c>
      <c r="J103" s="330" t="s">
        <v>221</v>
      </c>
      <c r="K103" s="237" t="s">
        <v>193</v>
      </c>
      <c r="L103" s="328" t="s">
        <v>218</v>
      </c>
      <c r="M103" s="329" t="s">
        <v>5</v>
      </c>
      <c r="N103" s="330" t="s">
        <v>222</v>
      </c>
      <c r="O103" s="331" t="s">
        <v>190</v>
      </c>
      <c r="P103" s="330" t="s">
        <v>223</v>
      </c>
      <c r="Q103" s="331" t="s">
        <v>191</v>
      </c>
      <c r="R103" s="330" t="s">
        <v>224</v>
      </c>
      <c r="S103" s="237" t="s">
        <v>193</v>
      </c>
      <c r="T103" s="328" t="s">
        <v>218</v>
      </c>
    </row>
    <row r="104" spans="1:20" ht="16.5" hidden="1" thickTop="1" thickBot="1" x14ac:dyDescent="0.3">
      <c r="A104" s="77" t="s">
        <v>25</v>
      </c>
      <c r="B104" s="262">
        <v>30</v>
      </c>
      <c r="C104" s="73" t="e">
        <f>'UBS Vila Sabrina'!#REF!</f>
        <v>#REF!</v>
      </c>
      <c r="D104" s="283" t="e">
        <f t="shared" ref="D104" si="310">C104*B104</f>
        <v>#REF!</v>
      </c>
      <c r="E104" s="92" t="e">
        <f>'UBS Vila Sabrina'!#REF!</f>
        <v>#REF!</v>
      </c>
      <c r="F104" s="303" t="e">
        <f t="shared" ref="F104" si="311">(E104*$B104)-$D104</f>
        <v>#REF!</v>
      </c>
      <c r="G104" s="92" t="e">
        <f>'UBS Vila Sabrina'!#REF!</f>
        <v>#REF!</v>
      </c>
      <c r="H104" s="303" t="e">
        <f t="shared" ref="H104" si="312">(G104*$B104)-$D104</f>
        <v>#REF!</v>
      </c>
      <c r="I104" s="92" t="e">
        <f>'UBS Vila Sabrina'!#REF!</f>
        <v>#REF!</v>
      </c>
      <c r="J104" s="303" t="e">
        <f t="shared" ref="J104" si="313">(I104*$B104)-$D104</f>
        <v>#REF!</v>
      </c>
      <c r="K104" s="239" t="e">
        <f t="shared" ref="K104" si="314">SUM(E104,G104,I104)</f>
        <v>#REF!</v>
      </c>
      <c r="L104" s="316" t="e">
        <f t="shared" ref="L104" si="315">(K104*$B104)-$D104*3</f>
        <v>#REF!</v>
      </c>
      <c r="M104" s="92" t="e">
        <f>'UBS Vila Sabrina'!#REF!</f>
        <v>#REF!</v>
      </c>
      <c r="N104" s="303" t="e">
        <f t="shared" ref="N104" si="316">(M104*$B104)-$D104</f>
        <v>#REF!</v>
      </c>
      <c r="O104" s="92" t="e">
        <f>'UBS Vila Sabrina'!#REF!</f>
        <v>#REF!</v>
      </c>
      <c r="P104" s="303" t="e">
        <f t="shared" ref="P104" si="317">(O104*$B104)-$D104</f>
        <v>#REF!</v>
      </c>
      <c r="Q104" s="92" t="e">
        <f>'UBS Vila Sabrina'!#REF!</f>
        <v>#REF!</v>
      </c>
      <c r="R104" s="303" t="e">
        <f t="shared" ref="R104" si="318">(Q104*$B104)-$D104</f>
        <v>#REF!</v>
      </c>
      <c r="S104" s="239" t="e">
        <f t="shared" ref="S104" si="319">SUM(M104,O104,Q104)</f>
        <v>#REF!</v>
      </c>
      <c r="T104" s="316" t="e">
        <f t="shared" ref="T104" si="320">(S104*$B104)-$D104*3</f>
        <v>#REF!</v>
      </c>
    </row>
    <row r="105" spans="1:20" ht="15.75" hidden="1" thickBot="1" x14ac:dyDescent="0.3">
      <c r="A105" s="355" t="s">
        <v>7</v>
      </c>
      <c r="B105" s="348">
        <f t="shared" ref="B105:T105" si="321">SUM(B104:B104)</f>
        <v>30</v>
      </c>
      <c r="C105" s="349" t="e">
        <f t="shared" si="321"/>
        <v>#REF!</v>
      </c>
      <c r="D105" s="350" t="e">
        <f t="shared" si="321"/>
        <v>#REF!</v>
      </c>
      <c r="E105" s="351" t="e">
        <f t="shared" si="321"/>
        <v>#REF!</v>
      </c>
      <c r="F105" s="352" t="e">
        <f t="shared" si="321"/>
        <v>#REF!</v>
      </c>
      <c r="G105" s="351" t="e">
        <f t="shared" si="321"/>
        <v>#REF!</v>
      </c>
      <c r="H105" s="352" t="e">
        <f t="shared" si="321"/>
        <v>#REF!</v>
      </c>
      <c r="I105" s="351" t="e">
        <f t="shared" si="321"/>
        <v>#REF!</v>
      </c>
      <c r="J105" s="352" t="e">
        <f t="shared" si="321"/>
        <v>#REF!</v>
      </c>
      <c r="K105" s="353" t="e">
        <f t="shared" ref="K105:L105" si="322">SUM(K104:K104)</f>
        <v>#REF!</v>
      </c>
      <c r="L105" s="354" t="e">
        <f t="shared" si="322"/>
        <v>#REF!</v>
      </c>
      <c r="M105" s="351" t="e">
        <f t="shared" si="321"/>
        <v>#REF!</v>
      </c>
      <c r="N105" s="352" t="e">
        <f t="shared" si="321"/>
        <v>#REF!</v>
      </c>
      <c r="O105" s="351" t="e">
        <f t="shared" si="321"/>
        <v>#REF!</v>
      </c>
      <c r="P105" s="352" t="e">
        <f t="shared" si="321"/>
        <v>#REF!</v>
      </c>
      <c r="Q105" s="351" t="e">
        <f t="shared" si="321"/>
        <v>#REF!</v>
      </c>
      <c r="R105" s="352" t="e">
        <f t="shared" si="321"/>
        <v>#REF!</v>
      </c>
      <c r="S105" s="353" t="e">
        <f t="shared" si="321"/>
        <v>#REF!</v>
      </c>
      <c r="T105" s="354" t="e">
        <f t="shared" si="321"/>
        <v>#REF!</v>
      </c>
    </row>
    <row r="106" spans="1:20" hidden="1" x14ac:dyDescent="0.25"/>
    <row r="107" spans="1:20" ht="15.75" hidden="1" x14ac:dyDescent="0.25">
      <c r="A107" s="1000" t="s">
        <v>283</v>
      </c>
      <c r="B107" s="1001"/>
      <c r="C107" s="1001"/>
      <c r="D107" s="1001"/>
      <c r="E107" s="1001"/>
      <c r="F107" s="1001"/>
      <c r="G107" s="1001"/>
      <c r="H107" s="1001"/>
      <c r="I107" s="1001"/>
      <c r="J107" s="1001"/>
      <c r="K107" s="1001"/>
      <c r="L107" s="1001"/>
      <c r="M107" s="1001"/>
      <c r="N107" s="1001"/>
      <c r="O107" s="1001"/>
      <c r="P107" s="1001"/>
      <c r="Q107" s="1001"/>
      <c r="R107" s="1001"/>
      <c r="S107" s="1001"/>
      <c r="T107" s="1001"/>
    </row>
    <row r="108" spans="1:20" ht="36.75" hidden="1" thickBot="1" x14ac:dyDescent="0.3">
      <c r="A108" s="74" t="s">
        <v>14</v>
      </c>
      <c r="B108" s="260" t="s">
        <v>216</v>
      </c>
      <c r="C108" s="90" t="s">
        <v>165</v>
      </c>
      <c r="D108" s="288" t="s">
        <v>217</v>
      </c>
      <c r="E108" s="329" t="s">
        <v>2</v>
      </c>
      <c r="F108" s="330" t="s">
        <v>219</v>
      </c>
      <c r="G108" s="329" t="s">
        <v>3</v>
      </c>
      <c r="H108" s="330" t="s">
        <v>220</v>
      </c>
      <c r="I108" s="329" t="s">
        <v>4</v>
      </c>
      <c r="J108" s="330" t="s">
        <v>221</v>
      </c>
      <c r="K108" s="237" t="s">
        <v>193</v>
      </c>
      <c r="L108" s="328" t="s">
        <v>218</v>
      </c>
      <c r="M108" s="329" t="s">
        <v>5</v>
      </c>
      <c r="N108" s="330" t="s">
        <v>222</v>
      </c>
      <c r="O108" s="331" t="s">
        <v>190</v>
      </c>
      <c r="P108" s="330" t="s">
        <v>223</v>
      </c>
      <c r="Q108" s="331" t="s">
        <v>191</v>
      </c>
      <c r="R108" s="330" t="s">
        <v>224</v>
      </c>
      <c r="S108" s="237" t="s">
        <v>193</v>
      </c>
      <c r="T108" s="328" t="s">
        <v>218</v>
      </c>
    </row>
    <row r="109" spans="1:20" ht="16.5" hidden="1" thickTop="1" thickBot="1" x14ac:dyDescent="0.3">
      <c r="A109" s="77" t="s">
        <v>25</v>
      </c>
      <c r="B109" s="262">
        <v>30</v>
      </c>
      <c r="C109" s="73" t="e">
        <f>'UBS Carandiru'!#REF!</f>
        <v>#REF!</v>
      </c>
      <c r="D109" s="283" t="e">
        <f t="shared" ref="D109" si="323">C109*B109</f>
        <v>#REF!</v>
      </c>
      <c r="E109" s="92" t="e">
        <f>'UBS Carandiru'!#REF!</f>
        <v>#REF!</v>
      </c>
      <c r="F109" s="303" t="e">
        <f t="shared" ref="F109" si="324">(E109*$B109)-$D109</f>
        <v>#REF!</v>
      </c>
      <c r="G109" s="92" t="e">
        <f>'UBS Carandiru'!#REF!</f>
        <v>#REF!</v>
      </c>
      <c r="H109" s="303" t="e">
        <f t="shared" ref="H109" si="325">(G109*$B109)-$D109</f>
        <v>#REF!</v>
      </c>
      <c r="I109" s="92" t="e">
        <f>'UBS Carandiru'!#REF!</f>
        <v>#REF!</v>
      </c>
      <c r="J109" s="303" t="e">
        <f t="shared" ref="J109" si="326">(I109*$B109)-$D109</f>
        <v>#REF!</v>
      </c>
      <c r="K109" s="239" t="e">
        <f t="shared" ref="K109" si="327">SUM(E109,G109,I109)</f>
        <v>#REF!</v>
      </c>
      <c r="L109" s="316" t="e">
        <f t="shared" ref="L109" si="328">(K109*$B109)-$D109*3</f>
        <v>#REF!</v>
      </c>
      <c r="M109" s="92" t="e">
        <f>'UBS Carandiru'!#REF!</f>
        <v>#REF!</v>
      </c>
      <c r="N109" s="303" t="e">
        <f t="shared" ref="N109" si="329">(M109*$B109)-$D109</f>
        <v>#REF!</v>
      </c>
      <c r="O109" s="92" t="e">
        <f>'UBS Carandiru'!#REF!</f>
        <v>#REF!</v>
      </c>
      <c r="P109" s="303" t="e">
        <f t="shared" ref="P109" si="330">(O109*$B109)-$D109</f>
        <v>#REF!</v>
      </c>
      <c r="Q109" s="92" t="e">
        <f>'UBS Carandiru'!#REF!</f>
        <v>#REF!</v>
      </c>
      <c r="R109" s="303" t="e">
        <f t="shared" ref="R109" si="331">(Q109*$B109)-$D109</f>
        <v>#REF!</v>
      </c>
      <c r="S109" s="239" t="e">
        <f t="shared" ref="S109" si="332">SUM(M109,O109,Q109)</f>
        <v>#REF!</v>
      </c>
      <c r="T109" s="316" t="e">
        <f t="shared" ref="T109" si="333">(S109*$B109)-$D109*3</f>
        <v>#REF!</v>
      </c>
    </row>
    <row r="110" spans="1:20" ht="15.75" hidden="1" thickBot="1" x14ac:dyDescent="0.3">
      <c r="A110" s="355" t="s">
        <v>7</v>
      </c>
      <c r="B110" s="348">
        <f t="shared" ref="B110:T110" si="334">SUM(B109:B109)</f>
        <v>30</v>
      </c>
      <c r="C110" s="349" t="e">
        <f t="shared" si="334"/>
        <v>#REF!</v>
      </c>
      <c r="D110" s="350" t="e">
        <f t="shared" si="334"/>
        <v>#REF!</v>
      </c>
      <c r="E110" s="351" t="e">
        <f t="shared" si="334"/>
        <v>#REF!</v>
      </c>
      <c r="F110" s="352" t="e">
        <f t="shared" si="334"/>
        <v>#REF!</v>
      </c>
      <c r="G110" s="351" t="e">
        <f t="shared" si="334"/>
        <v>#REF!</v>
      </c>
      <c r="H110" s="352" t="e">
        <f t="shared" si="334"/>
        <v>#REF!</v>
      </c>
      <c r="I110" s="351" t="e">
        <f t="shared" si="334"/>
        <v>#REF!</v>
      </c>
      <c r="J110" s="352" t="e">
        <f t="shared" si="334"/>
        <v>#REF!</v>
      </c>
      <c r="K110" s="353" t="e">
        <f t="shared" ref="K110:L110" si="335">SUM(K109:K109)</f>
        <v>#REF!</v>
      </c>
      <c r="L110" s="354" t="e">
        <f t="shared" si="335"/>
        <v>#REF!</v>
      </c>
      <c r="M110" s="351" t="e">
        <f t="shared" si="334"/>
        <v>#REF!</v>
      </c>
      <c r="N110" s="352" t="e">
        <f t="shared" si="334"/>
        <v>#REF!</v>
      </c>
      <c r="O110" s="351" t="e">
        <f t="shared" si="334"/>
        <v>#REF!</v>
      </c>
      <c r="P110" s="352" t="e">
        <f t="shared" si="334"/>
        <v>#REF!</v>
      </c>
      <c r="Q110" s="351" t="e">
        <f t="shared" si="334"/>
        <v>#REF!</v>
      </c>
      <c r="R110" s="352" t="e">
        <f t="shared" si="334"/>
        <v>#REF!</v>
      </c>
      <c r="S110" s="353" t="e">
        <f t="shared" si="334"/>
        <v>#REF!</v>
      </c>
      <c r="T110" s="354" t="e">
        <f t="shared" si="334"/>
        <v>#REF!</v>
      </c>
    </row>
    <row r="111" spans="1:20" hidden="1" x14ac:dyDescent="0.25"/>
    <row r="112" spans="1:20" ht="15.75" hidden="1" x14ac:dyDescent="0.25">
      <c r="A112" s="1000" t="s">
        <v>287</v>
      </c>
      <c r="B112" s="1001"/>
      <c r="C112" s="1001"/>
      <c r="D112" s="1001"/>
      <c r="E112" s="1001"/>
      <c r="F112" s="1001"/>
      <c r="G112" s="1001"/>
      <c r="H112" s="1001"/>
      <c r="I112" s="1001"/>
      <c r="J112" s="1001"/>
      <c r="K112" s="1001"/>
      <c r="L112" s="1001"/>
      <c r="M112" s="1001"/>
      <c r="N112" s="1001"/>
      <c r="O112" s="1001"/>
      <c r="P112" s="1001"/>
      <c r="Q112" s="1001"/>
      <c r="R112" s="1001"/>
      <c r="S112" s="1001"/>
      <c r="T112" s="1001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29" t="s">
        <v>2</v>
      </c>
      <c r="F113" s="330" t="s">
        <v>219</v>
      </c>
      <c r="G113" s="329" t="s">
        <v>3</v>
      </c>
      <c r="H113" s="330" t="s">
        <v>220</v>
      </c>
      <c r="I113" s="329" t="s">
        <v>4</v>
      </c>
      <c r="J113" s="330" t="s">
        <v>221</v>
      </c>
      <c r="K113" s="237" t="s">
        <v>193</v>
      </c>
      <c r="L113" s="328" t="s">
        <v>218</v>
      </c>
      <c r="M113" s="329" t="s">
        <v>5</v>
      </c>
      <c r="N113" s="330" t="s">
        <v>222</v>
      </c>
      <c r="O113" s="331" t="s">
        <v>190</v>
      </c>
      <c r="P113" s="330" t="s">
        <v>223</v>
      </c>
      <c r="Q113" s="331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140</v>
      </c>
      <c r="B114" s="261">
        <v>30</v>
      </c>
      <c r="C114" s="9" t="e">
        <f>'CER Carandiru'!#REF!</f>
        <v>#REF!</v>
      </c>
      <c r="D114" s="282" t="e">
        <f t="shared" ref="D114" si="336">C114*B114</f>
        <v>#REF!</v>
      </c>
      <c r="E114" s="91" t="e">
        <f>'CER Carandiru'!#REF!</f>
        <v>#REF!</v>
      </c>
      <c r="F114" s="302" t="e">
        <f t="shared" ref="F114" si="337">(E114*$B114)-$D114</f>
        <v>#REF!</v>
      </c>
      <c r="G114" s="91" t="e">
        <f>'CER Carandiru'!#REF!</f>
        <v>#REF!</v>
      </c>
      <c r="H114" s="302" t="e">
        <f t="shared" ref="H114" si="338">(G114*$B114)-$D114</f>
        <v>#REF!</v>
      </c>
      <c r="I114" s="91" t="e">
        <f>'CER Carandiru'!#REF!</f>
        <v>#REF!</v>
      </c>
      <c r="J114" s="302" t="e">
        <f t="shared" ref="J114" si="339">(I114*$B114)-$D114</f>
        <v>#REF!</v>
      </c>
      <c r="K114" s="227" t="e">
        <f t="shared" ref="K114" si="340">SUM(E114,G114,I114)</f>
        <v>#REF!</v>
      </c>
      <c r="L114" s="315" t="e">
        <f t="shared" ref="L114" si="341">(K114*$B114)-$D114*3</f>
        <v>#REF!</v>
      </c>
      <c r="M114" s="91" t="e">
        <f>'CER Carandiru'!#REF!</f>
        <v>#REF!</v>
      </c>
      <c r="N114" s="302" t="e">
        <f t="shared" ref="N114" si="342">(M114*$B114)-$D114</f>
        <v>#REF!</v>
      </c>
      <c r="O114" s="91" t="e">
        <f>'CER Carandiru'!#REF!</f>
        <v>#REF!</v>
      </c>
      <c r="P114" s="302" t="e">
        <f t="shared" ref="P114" si="343">(O114*$B114)-$D114</f>
        <v>#REF!</v>
      </c>
      <c r="Q114" s="91" t="e">
        <f>'CER Carandiru'!#REF!</f>
        <v>#REF!</v>
      </c>
      <c r="R114" s="302" t="e">
        <f t="shared" ref="R114" si="344">(Q114*$B114)-$D114</f>
        <v>#REF!</v>
      </c>
      <c r="S114" s="227" t="e">
        <f t="shared" ref="S114" si="345">SUM(M114,O114,Q114)</f>
        <v>#REF!</v>
      </c>
      <c r="T114" s="315" t="e">
        <f t="shared" ref="T114" si="346">(S114*$B114)-$D114*3</f>
        <v>#REF!</v>
      </c>
    </row>
    <row r="115" spans="1:20" ht="15.75" hidden="1" thickBot="1" x14ac:dyDescent="0.3">
      <c r="A115" s="5" t="s">
        <v>7</v>
      </c>
      <c r="B115" s="279">
        <f t="shared" ref="B115:T115" si="347">SUM(B114:B114)</f>
        <v>30</v>
      </c>
      <c r="C115" s="6" t="e">
        <f t="shared" si="347"/>
        <v>#REF!</v>
      </c>
      <c r="D115" s="286" t="e">
        <f t="shared" si="347"/>
        <v>#REF!</v>
      </c>
      <c r="E115" s="7" t="e">
        <f t="shared" si="347"/>
        <v>#REF!</v>
      </c>
      <c r="F115" s="305" t="e">
        <f t="shared" si="347"/>
        <v>#REF!</v>
      </c>
      <c r="G115" s="7" t="e">
        <f t="shared" si="347"/>
        <v>#REF!</v>
      </c>
      <c r="H115" s="305" t="e">
        <f t="shared" si="347"/>
        <v>#REF!</v>
      </c>
      <c r="I115" s="7" t="e">
        <f t="shared" si="347"/>
        <v>#REF!</v>
      </c>
      <c r="J115" s="305" t="e">
        <f t="shared" si="347"/>
        <v>#REF!</v>
      </c>
      <c r="K115" s="71" t="e">
        <f t="shared" ref="K115:L115" si="348">SUM(K114:K114)</f>
        <v>#REF!</v>
      </c>
      <c r="L115" s="318" t="e">
        <f t="shared" si="348"/>
        <v>#REF!</v>
      </c>
      <c r="M115" s="7" t="e">
        <f t="shared" si="347"/>
        <v>#REF!</v>
      </c>
      <c r="N115" s="305" t="e">
        <f t="shared" si="347"/>
        <v>#REF!</v>
      </c>
      <c r="O115" s="7" t="e">
        <f t="shared" si="347"/>
        <v>#REF!</v>
      </c>
      <c r="P115" s="305" t="e">
        <f t="shared" si="347"/>
        <v>#REF!</v>
      </c>
      <c r="Q115" s="7" t="e">
        <f t="shared" si="347"/>
        <v>#REF!</v>
      </c>
      <c r="R115" s="305" t="e">
        <f t="shared" si="347"/>
        <v>#REF!</v>
      </c>
      <c r="S115" s="71" t="e">
        <f t="shared" si="347"/>
        <v>#REF!</v>
      </c>
      <c r="T115" s="318" t="e">
        <f t="shared" si="347"/>
        <v>#REF!</v>
      </c>
    </row>
    <row r="116" spans="1:20" hidden="1" x14ac:dyDescent="0.25"/>
    <row r="117" spans="1:20" ht="15.75" hidden="1" x14ac:dyDescent="0.25">
      <c r="A117" s="1000" t="s">
        <v>289</v>
      </c>
      <c r="B117" s="1001"/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</row>
    <row r="118" spans="1:20" ht="36.75" hidden="1" thickBot="1" x14ac:dyDescent="0.3">
      <c r="A118" s="74" t="s">
        <v>14</v>
      </c>
      <c r="B118" s="260" t="s">
        <v>216</v>
      </c>
      <c r="C118" s="90" t="s">
        <v>165</v>
      </c>
      <c r="D118" s="288" t="s">
        <v>217</v>
      </c>
      <c r="E118" s="329" t="s">
        <v>2</v>
      </c>
      <c r="F118" s="330" t="s">
        <v>219</v>
      </c>
      <c r="G118" s="329" t="s">
        <v>3</v>
      </c>
      <c r="H118" s="330" t="s">
        <v>220</v>
      </c>
      <c r="I118" s="329" t="s">
        <v>4</v>
      </c>
      <c r="J118" s="330" t="s">
        <v>221</v>
      </c>
      <c r="K118" s="237" t="s">
        <v>193</v>
      </c>
      <c r="L118" s="328" t="s">
        <v>218</v>
      </c>
      <c r="M118" s="329" t="s">
        <v>5</v>
      </c>
      <c r="N118" s="330" t="s">
        <v>222</v>
      </c>
      <c r="O118" s="331" t="s">
        <v>190</v>
      </c>
      <c r="P118" s="330" t="s">
        <v>223</v>
      </c>
      <c r="Q118" s="331" t="s">
        <v>191</v>
      </c>
      <c r="R118" s="330" t="s">
        <v>224</v>
      </c>
      <c r="S118" s="237" t="s">
        <v>193</v>
      </c>
      <c r="T118" s="328" t="s">
        <v>218</v>
      </c>
    </row>
    <row r="119" spans="1:20" ht="15.75" hidden="1" thickTop="1" x14ac:dyDescent="0.25">
      <c r="A119" s="77" t="s">
        <v>130</v>
      </c>
      <c r="B119" s="262">
        <v>40</v>
      </c>
      <c r="C119" s="73" t="e">
        <f>'APD no CER III Carandiru'!#REF!</f>
        <v>#REF!</v>
      </c>
      <c r="D119" s="283" t="e">
        <f t="shared" ref="D119" si="349">C119*B119</f>
        <v>#REF!</v>
      </c>
      <c r="E119" s="92" t="e">
        <f>'APD no CER III Carandiru'!#REF!</f>
        <v>#REF!</v>
      </c>
      <c r="F119" s="303" t="e">
        <f t="shared" ref="F119" si="350">(E119*$B119)-$D119</f>
        <v>#REF!</v>
      </c>
      <c r="G119" s="92" t="e">
        <f>'APD no CER III Carandiru'!#REF!</f>
        <v>#REF!</v>
      </c>
      <c r="H119" s="303" t="e">
        <f t="shared" ref="H119" si="351">(G119*$B119)-$D119</f>
        <v>#REF!</v>
      </c>
      <c r="I119" s="92" t="e">
        <f>'APD no CER III Carandiru'!#REF!</f>
        <v>#REF!</v>
      </c>
      <c r="J119" s="303" t="e">
        <f t="shared" ref="J119" si="352">(I119*$B119)-$D119</f>
        <v>#REF!</v>
      </c>
      <c r="K119" s="239" t="e">
        <f t="shared" ref="K119" si="353">SUM(E119,G119,I119)</f>
        <v>#REF!</v>
      </c>
      <c r="L119" s="316" t="e">
        <f t="shared" ref="L119" si="354">(K119*$B119)-$D119*3</f>
        <v>#REF!</v>
      </c>
      <c r="M119" s="92" t="e">
        <f>'APD no CER III Carandiru'!#REF!</f>
        <v>#REF!</v>
      </c>
      <c r="N119" s="303" t="e">
        <f t="shared" ref="N119" si="355">(M119*$B119)-$D119</f>
        <v>#REF!</v>
      </c>
      <c r="O119" s="92" t="e">
        <f>'APD no CER III Carandiru'!#REF!</f>
        <v>#REF!</v>
      </c>
      <c r="P119" s="303" t="e">
        <f t="shared" ref="P119" si="356">(O119*$B119)-$D119</f>
        <v>#REF!</v>
      </c>
      <c r="Q119" s="92" t="e">
        <f>'APD no CER III Carandiru'!#REF!</f>
        <v>#REF!</v>
      </c>
      <c r="R119" s="303" t="e">
        <f t="shared" ref="R119" si="357">(Q119*$B119)-$D119</f>
        <v>#REF!</v>
      </c>
      <c r="S119" s="239" t="e">
        <f t="shared" ref="S119" si="358">SUM(M119,O119,Q119)</f>
        <v>#REF!</v>
      </c>
      <c r="T119" s="316" t="e">
        <f t="shared" ref="T119" si="359">(S119*$B119)-$D119*3</f>
        <v>#REF!</v>
      </c>
    </row>
    <row r="120" spans="1:20" ht="15.75" hidden="1" thickBot="1" x14ac:dyDescent="0.3">
      <c r="A120" s="5" t="s">
        <v>7</v>
      </c>
      <c r="B120" s="279">
        <f t="shared" ref="B120:T120" si="360">SUM(B119:B119)</f>
        <v>40</v>
      </c>
      <c r="C120" s="6" t="e">
        <f t="shared" si="360"/>
        <v>#REF!</v>
      </c>
      <c r="D120" s="286" t="e">
        <f t="shared" si="360"/>
        <v>#REF!</v>
      </c>
      <c r="E120" s="7" t="e">
        <f t="shared" si="360"/>
        <v>#REF!</v>
      </c>
      <c r="F120" s="305" t="e">
        <f t="shared" si="360"/>
        <v>#REF!</v>
      </c>
      <c r="G120" s="7" t="e">
        <f t="shared" si="360"/>
        <v>#REF!</v>
      </c>
      <c r="H120" s="305" t="e">
        <f t="shared" si="360"/>
        <v>#REF!</v>
      </c>
      <c r="I120" s="7" t="e">
        <f t="shared" si="360"/>
        <v>#REF!</v>
      </c>
      <c r="J120" s="305" t="e">
        <f t="shared" si="360"/>
        <v>#REF!</v>
      </c>
      <c r="K120" s="71" t="e">
        <f t="shared" ref="K120:L120" si="361">SUM(K119:K119)</f>
        <v>#REF!</v>
      </c>
      <c r="L120" s="318" t="e">
        <f t="shared" si="361"/>
        <v>#REF!</v>
      </c>
      <c r="M120" s="7" t="e">
        <f t="shared" si="360"/>
        <v>#REF!</v>
      </c>
      <c r="N120" s="305" t="e">
        <f t="shared" si="360"/>
        <v>#REF!</v>
      </c>
      <c r="O120" s="7" t="e">
        <f t="shared" si="360"/>
        <v>#REF!</v>
      </c>
      <c r="P120" s="305" t="e">
        <f t="shared" si="360"/>
        <v>#REF!</v>
      </c>
      <c r="Q120" s="7" t="e">
        <f t="shared" si="360"/>
        <v>#REF!</v>
      </c>
      <c r="R120" s="305" t="e">
        <f t="shared" si="360"/>
        <v>#REF!</v>
      </c>
      <c r="S120" s="71" t="e">
        <f t="shared" si="360"/>
        <v>#REF!</v>
      </c>
      <c r="T120" s="318" t="e">
        <f t="shared" si="360"/>
        <v>#REF!</v>
      </c>
    </row>
    <row r="121" spans="1:20" hidden="1" x14ac:dyDescent="0.25"/>
    <row r="122" spans="1:20" ht="15.75" hidden="1" x14ac:dyDescent="0.25">
      <c r="A122" s="1000" t="s">
        <v>285</v>
      </c>
      <c r="B122" s="1001"/>
      <c r="C122" s="1001"/>
      <c r="D122" s="1001"/>
      <c r="E122" s="1001"/>
      <c r="F122" s="1001"/>
      <c r="G122" s="1001"/>
      <c r="H122" s="1001"/>
      <c r="I122" s="1001"/>
      <c r="J122" s="1001"/>
      <c r="K122" s="1001"/>
      <c r="L122" s="1001"/>
      <c r="M122" s="1001"/>
      <c r="N122" s="1001"/>
      <c r="O122" s="1001"/>
      <c r="P122" s="1001"/>
      <c r="Q122" s="1001"/>
      <c r="R122" s="1001"/>
      <c r="S122" s="1001"/>
      <c r="T122" s="1001"/>
    </row>
    <row r="123" spans="1:20" ht="36.75" hidden="1" thickBot="1" x14ac:dyDescent="0.3">
      <c r="A123" s="74" t="s">
        <v>14</v>
      </c>
      <c r="B123" s="260" t="s">
        <v>216</v>
      </c>
      <c r="C123" s="90" t="s">
        <v>165</v>
      </c>
      <c r="D123" s="288" t="s">
        <v>217</v>
      </c>
      <c r="E123" s="329" t="s">
        <v>2</v>
      </c>
      <c r="F123" s="330" t="s">
        <v>219</v>
      </c>
      <c r="G123" s="329" t="s">
        <v>3</v>
      </c>
      <c r="H123" s="330" t="s">
        <v>220</v>
      </c>
      <c r="I123" s="329" t="s">
        <v>4</v>
      </c>
      <c r="J123" s="330" t="s">
        <v>221</v>
      </c>
      <c r="K123" s="237" t="s">
        <v>193</v>
      </c>
      <c r="L123" s="328" t="s">
        <v>218</v>
      </c>
      <c r="M123" s="329" t="s">
        <v>5</v>
      </c>
      <c r="N123" s="330" t="s">
        <v>222</v>
      </c>
      <c r="O123" s="331" t="s">
        <v>190</v>
      </c>
      <c r="P123" s="330" t="s">
        <v>223</v>
      </c>
      <c r="Q123" s="331" t="s">
        <v>191</v>
      </c>
      <c r="R123" s="330" t="s">
        <v>224</v>
      </c>
      <c r="S123" s="237" t="s">
        <v>193</v>
      </c>
      <c r="T123" s="328" t="s">
        <v>218</v>
      </c>
    </row>
    <row r="124" spans="1:20" ht="15.75" hidden="1" thickTop="1" x14ac:dyDescent="0.25">
      <c r="A124" s="77" t="s">
        <v>86</v>
      </c>
      <c r="B124" s="262">
        <v>30</v>
      </c>
      <c r="C124" s="73" t="e">
        <f>#REF!</f>
        <v>#REF!</v>
      </c>
      <c r="D124" s="283" t="e">
        <f t="shared" ref="D124" si="362">C124*B124</f>
        <v>#REF!</v>
      </c>
      <c r="E124" s="92" t="e">
        <f>#REF!</f>
        <v>#REF!</v>
      </c>
      <c r="F124" s="303" t="e">
        <f t="shared" ref="F124" si="363">(E124*$B124)-$D124</f>
        <v>#REF!</v>
      </c>
      <c r="G124" s="92" t="e">
        <f>#REF!</f>
        <v>#REF!</v>
      </c>
      <c r="H124" s="303" t="e">
        <f t="shared" ref="H124" si="364">(G124*$B124)-$D124</f>
        <v>#REF!</v>
      </c>
      <c r="I124" s="92" t="e">
        <f>#REF!</f>
        <v>#REF!</v>
      </c>
      <c r="J124" s="303" t="e">
        <f t="shared" ref="J124" si="365">(I124*$B124)-$D124</f>
        <v>#REF!</v>
      </c>
      <c r="K124" s="239" t="e">
        <f t="shared" ref="K124" si="366">SUM(E124,G124,I124)</f>
        <v>#REF!</v>
      </c>
      <c r="L124" s="316" t="e">
        <f t="shared" ref="L124" si="367">(K124*$B124)-$D124*3</f>
        <v>#REF!</v>
      </c>
      <c r="M124" s="92" t="e">
        <f>#REF!</f>
        <v>#REF!</v>
      </c>
      <c r="N124" s="303" t="e">
        <f t="shared" ref="N124" si="368">(M124*$B124)-$D124</f>
        <v>#REF!</v>
      </c>
      <c r="O124" s="92" t="e">
        <f>#REF!</f>
        <v>#REF!</v>
      </c>
      <c r="P124" s="303" t="e">
        <f t="shared" ref="P124" si="369">(O124*$B124)-$D124</f>
        <v>#REF!</v>
      </c>
      <c r="Q124" s="92" t="e">
        <f>#REF!</f>
        <v>#REF!</v>
      </c>
      <c r="R124" s="303" t="e">
        <f t="shared" ref="R124" si="370">(Q124*$B124)-$D124</f>
        <v>#REF!</v>
      </c>
      <c r="S124" s="239" t="e">
        <f t="shared" ref="S124" si="371">SUM(M124,O124,Q124)</f>
        <v>#REF!</v>
      </c>
      <c r="T124" s="316" t="e">
        <f t="shared" ref="T124" si="372">(S124*$B124)-$D124*3</f>
        <v>#REF!</v>
      </c>
    </row>
    <row r="125" spans="1:20" ht="15.75" hidden="1" thickBot="1" x14ac:dyDescent="0.3">
      <c r="A125" s="5" t="s">
        <v>7</v>
      </c>
      <c r="B125" s="279">
        <f t="shared" ref="B125:T125" si="373">SUM(B124:B124)</f>
        <v>30</v>
      </c>
      <c r="C125" s="6" t="e">
        <f t="shared" si="373"/>
        <v>#REF!</v>
      </c>
      <c r="D125" s="286" t="e">
        <f t="shared" si="373"/>
        <v>#REF!</v>
      </c>
      <c r="E125" s="7" t="e">
        <f t="shared" si="373"/>
        <v>#REF!</v>
      </c>
      <c r="F125" s="305" t="e">
        <f t="shared" si="373"/>
        <v>#REF!</v>
      </c>
      <c r="G125" s="7" t="e">
        <f t="shared" si="373"/>
        <v>#REF!</v>
      </c>
      <c r="H125" s="305" t="e">
        <f t="shared" si="373"/>
        <v>#REF!</v>
      </c>
      <c r="I125" s="7" t="e">
        <f t="shared" si="373"/>
        <v>#REF!</v>
      </c>
      <c r="J125" s="305" t="e">
        <f t="shared" si="373"/>
        <v>#REF!</v>
      </c>
      <c r="K125" s="71" t="e">
        <f t="shared" ref="K125:L125" si="374">SUM(K124:K124)</f>
        <v>#REF!</v>
      </c>
      <c r="L125" s="318" t="e">
        <f t="shared" si="374"/>
        <v>#REF!</v>
      </c>
      <c r="M125" s="7" t="e">
        <f t="shared" si="373"/>
        <v>#REF!</v>
      </c>
      <c r="N125" s="305" t="e">
        <f t="shared" si="373"/>
        <v>#REF!</v>
      </c>
      <c r="O125" s="7" t="e">
        <f t="shared" si="373"/>
        <v>#REF!</v>
      </c>
      <c r="P125" s="305" t="e">
        <f t="shared" si="373"/>
        <v>#REF!</v>
      </c>
      <c r="Q125" s="7" t="e">
        <f t="shared" si="373"/>
        <v>#REF!</v>
      </c>
      <c r="R125" s="305" t="e">
        <f t="shared" si="373"/>
        <v>#REF!</v>
      </c>
      <c r="S125" s="71" t="e">
        <f t="shared" si="373"/>
        <v>#REF!</v>
      </c>
      <c r="T125" s="318" t="e">
        <f t="shared" si="373"/>
        <v>#REF!</v>
      </c>
    </row>
    <row r="126" spans="1:20" hidden="1" x14ac:dyDescent="0.25"/>
    <row r="127" spans="1:20" ht="15.75" hidden="1" x14ac:dyDescent="0.25">
      <c r="A127" s="1000" t="s">
        <v>291</v>
      </c>
      <c r="B127" s="1001"/>
      <c r="C127" s="1001"/>
      <c r="D127" s="1001"/>
      <c r="E127" s="1001"/>
      <c r="F127" s="1001"/>
      <c r="G127" s="1001"/>
      <c r="H127" s="1001"/>
      <c r="I127" s="1001"/>
      <c r="J127" s="1001"/>
      <c r="K127" s="1001"/>
      <c r="L127" s="1001"/>
      <c r="M127" s="1001"/>
      <c r="N127" s="1001"/>
      <c r="O127" s="1001"/>
      <c r="P127" s="1001"/>
      <c r="Q127" s="1001"/>
      <c r="R127" s="1001"/>
      <c r="S127" s="1001"/>
      <c r="T127" s="1001"/>
    </row>
    <row r="128" spans="1:20" ht="36.75" hidden="1" thickBot="1" x14ac:dyDescent="0.3">
      <c r="A128" s="74" t="s">
        <v>14</v>
      </c>
      <c r="B128" s="260" t="s">
        <v>216</v>
      </c>
      <c r="C128" s="90" t="s">
        <v>165</v>
      </c>
      <c r="D128" s="288" t="s">
        <v>217</v>
      </c>
      <c r="E128" s="329" t="s">
        <v>2</v>
      </c>
      <c r="F128" s="330" t="s">
        <v>219</v>
      </c>
      <c r="G128" s="329" t="s">
        <v>3</v>
      </c>
      <c r="H128" s="330" t="s">
        <v>220</v>
      </c>
      <c r="I128" s="329" t="s">
        <v>4</v>
      </c>
      <c r="J128" s="330" t="s">
        <v>221</v>
      </c>
      <c r="K128" s="237" t="s">
        <v>193</v>
      </c>
      <c r="L128" s="328" t="s">
        <v>218</v>
      </c>
      <c r="M128" s="329" t="s">
        <v>5</v>
      </c>
      <c r="N128" s="330" t="s">
        <v>222</v>
      </c>
      <c r="O128" s="331" t="s">
        <v>190</v>
      </c>
      <c r="P128" s="330" t="s">
        <v>223</v>
      </c>
      <c r="Q128" s="331" t="s">
        <v>191</v>
      </c>
      <c r="R128" s="330" t="s">
        <v>224</v>
      </c>
      <c r="S128" s="237" t="s">
        <v>193</v>
      </c>
      <c r="T128" s="328" t="s">
        <v>218</v>
      </c>
    </row>
    <row r="129" spans="1:20" ht="16.5" hidden="1" thickTop="1" thickBot="1" x14ac:dyDescent="0.3">
      <c r="A129" s="77" t="s">
        <v>25</v>
      </c>
      <c r="B129" s="262">
        <v>30</v>
      </c>
      <c r="C129" s="73" t="e">
        <f>'UBS Vila Maria P Gnecco'!#REF!</f>
        <v>#REF!</v>
      </c>
      <c r="D129" s="283" t="e">
        <f t="shared" ref="D129" si="375">C129*B129</f>
        <v>#REF!</v>
      </c>
      <c r="E129" s="92" t="e">
        <f>'UBS Vila Maria P Gnecco'!#REF!</f>
        <v>#REF!</v>
      </c>
      <c r="F129" s="303" t="e">
        <f t="shared" ref="F129" si="376">(E129*$B129)-$D129</f>
        <v>#REF!</v>
      </c>
      <c r="G129" s="92" t="e">
        <f>'UBS Vila Maria P Gnecco'!#REF!</f>
        <v>#REF!</v>
      </c>
      <c r="H129" s="303" t="e">
        <f t="shared" ref="H129" si="377">(G129*$B129)-$D129</f>
        <v>#REF!</v>
      </c>
      <c r="I129" s="92" t="e">
        <f>'UBS Vila Maria P Gnecco'!#REF!</f>
        <v>#REF!</v>
      </c>
      <c r="J129" s="303" t="e">
        <f t="shared" ref="J129" si="378">(I129*$B129)-$D129</f>
        <v>#REF!</v>
      </c>
      <c r="K129" s="239" t="e">
        <f t="shared" ref="K129" si="379">SUM(E129,G129,I129)</f>
        <v>#REF!</v>
      </c>
      <c r="L129" s="316" t="e">
        <f t="shared" ref="L129" si="380">(K129*$B129)-$D129*3</f>
        <v>#REF!</v>
      </c>
      <c r="M129" s="92" t="e">
        <f>'UBS Vila Maria P Gnecco'!#REF!</f>
        <v>#REF!</v>
      </c>
      <c r="N129" s="303" t="e">
        <f t="shared" ref="N129" si="381">(M129*$B129)-$D129</f>
        <v>#REF!</v>
      </c>
      <c r="O129" s="92" t="e">
        <f>'UBS Vila Maria P Gnecco'!#REF!</f>
        <v>#REF!</v>
      </c>
      <c r="P129" s="303" t="e">
        <f t="shared" ref="P129" si="382">(O129*$B129)-$D129</f>
        <v>#REF!</v>
      </c>
      <c r="Q129" s="92" t="e">
        <f>'UBS Vila Maria P Gnecco'!#REF!</f>
        <v>#REF!</v>
      </c>
      <c r="R129" s="303" t="e">
        <f t="shared" ref="R129" si="383">(Q129*$B129)-$D129</f>
        <v>#REF!</v>
      </c>
      <c r="S129" s="239" t="e">
        <f t="shared" ref="S129" si="384">SUM(M129,O129,Q129)</f>
        <v>#REF!</v>
      </c>
      <c r="T129" s="316" t="e">
        <f t="shared" ref="T129" si="385">(S129*$B129)-$D129*3</f>
        <v>#REF!</v>
      </c>
    </row>
    <row r="130" spans="1:20" ht="15.75" hidden="1" thickBot="1" x14ac:dyDescent="0.3">
      <c r="A130" s="355" t="s">
        <v>7</v>
      </c>
      <c r="B130" s="348">
        <f t="shared" ref="B130:T130" si="386">SUM(B129:B129)</f>
        <v>30</v>
      </c>
      <c r="C130" s="349" t="e">
        <f t="shared" si="386"/>
        <v>#REF!</v>
      </c>
      <c r="D130" s="350" t="e">
        <f t="shared" si="386"/>
        <v>#REF!</v>
      </c>
      <c r="E130" s="351" t="e">
        <f t="shared" si="386"/>
        <v>#REF!</v>
      </c>
      <c r="F130" s="352" t="e">
        <f t="shared" si="386"/>
        <v>#REF!</v>
      </c>
      <c r="G130" s="351" t="e">
        <f t="shared" si="386"/>
        <v>#REF!</v>
      </c>
      <c r="H130" s="352" t="e">
        <f t="shared" si="386"/>
        <v>#REF!</v>
      </c>
      <c r="I130" s="351" t="e">
        <f t="shared" si="386"/>
        <v>#REF!</v>
      </c>
      <c r="J130" s="352" t="e">
        <f t="shared" si="386"/>
        <v>#REF!</v>
      </c>
      <c r="K130" s="353" t="e">
        <f t="shared" ref="K130:L130" si="387">SUM(K129:K129)</f>
        <v>#REF!</v>
      </c>
      <c r="L130" s="354" t="e">
        <f t="shared" si="387"/>
        <v>#REF!</v>
      </c>
      <c r="M130" s="351" t="e">
        <f t="shared" si="386"/>
        <v>#REF!</v>
      </c>
      <c r="N130" s="352" t="e">
        <f t="shared" si="386"/>
        <v>#REF!</v>
      </c>
      <c r="O130" s="351" t="e">
        <f t="shared" si="386"/>
        <v>#REF!</v>
      </c>
      <c r="P130" s="352" t="e">
        <f t="shared" si="386"/>
        <v>#REF!</v>
      </c>
      <c r="Q130" s="351" t="e">
        <f t="shared" si="386"/>
        <v>#REF!</v>
      </c>
      <c r="R130" s="352" t="e">
        <f t="shared" si="386"/>
        <v>#REF!</v>
      </c>
      <c r="S130" s="353" t="e">
        <f t="shared" si="386"/>
        <v>#REF!</v>
      </c>
      <c r="T130" s="354" t="e">
        <f t="shared" si="386"/>
        <v>#REF!</v>
      </c>
    </row>
    <row r="131" spans="1:20" hidden="1" x14ac:dyDescent="0.25"/>
    <row r="132" spans="1:20" ht="15.75" hidden="1" x14ac:dyDescent="0.25">
      <c r="A132" s="1000" t="s">
        <v>293</v>
      </c>
      <c r="B132" s="1001"/>
      <c r="C132" s="1001"/>
      <c r="D132" s="1001"/>
      <c r="E132" s="1001"/>
      <c r="F132" s="1001"/>
      <c r="G132" s="1001"/>
      <c r="H132" s="1001"/>
      <c r="I132" s="1001"/>
      <c r="J132" s="1001"/>
      <c r="K132" s="1001"/>
      <c r="L132" s="1001"/>
      <c r="M132" s="1001"/>
      <c r="N132" s="1001"/>
      <c r="O132" s="1001"/>
      <c r="P132" s="1001"/>
      <c r="Q132" s="1001"/>
      <c r="R132" s="1001"/>
      <c r="S132" s="1001"/>
      <c r="T132" s="1001"/>
    </row>
    <row r="133" spans="1:20" ht="36.75" hidden="1" thickBot="1" x14ac:dyDescent="0.3">
      <c r="A133" s="74" t="s">
        <v>14</v>
      </c>
      <c r="B133" s="260" t="s">
        <v>216</v>
      </c>
      <c r="C133" s="90" t="s">
        <v>165</v>
      </c>
      <c r="D133" s="288" t="s">
        <v>217</v>
      </c>
      <c r="E133" s="329" t="s">
        <v>2</v>
      </c>
      <c r="F133" s="330" t="s">
        <v>219</v>
      </c>
      <c r="G133" s="329" t="s">
        <v>3</v>
      </c>
      <c r="H133" s="330" t="s">
        <v>220</v>
      </c>
      <c r="I133" s="329" t="s">
        <v>4</v>
      </c>
      <c r="J133" s="330" t="s">
        <v>221</v>
      </c>
      <c r="K133" s="237" t="s">
        <v>193</v>
      </c>
      <c r="L133" s="328" t="s">
        <v>218</v>
      </c>
      <c r="M133" s="329" t="s">
        <v>5</v>
      </c>
      <c r="N133" s="330" t="s">
        <v>222</v>
      </c>
      <c r="O133" s="331" t="s">
        <v>190</v>
      </c>
      <c r="P133" s="330" t="s">
        <v>223</v>
      </c>
      <c r="Q133" s="331" t="s">
        <v>191</v>
      </c>
      <c r="R133" s="330" t="s">
        <v>224</v>
      </c>
      <c r="S133" s="237" t="s">
        <v>193</v>
      </c>
      <c r="T133" s="328" t="s">
        <v>218</v>
      </c>
    </row>
    <row r="134" spans="1:20" ht="15.75" hidden="1" thickTop="1" x14ac:dyDescent="0.25">
      <c r="A134" s="77" t="s">
        <v>25</v>
      </c>
      <c r="B134" s="262">
        <v>30</v>
      </c>
      <c r="C134" s="78" t="e">
        <f>'UBS Jardim Julieta'!#REF!</f>
        <v>#REF!</v>
      </c>
      <c r="D134" s="290" t="e">
        <f t="shared" ref="D134" si="388">C134*B134</f>
        <v>#REF!</v>
      </c>
      <c r="E134" s="92" t="e">
        <f>'UBS Jardim Julieta'!#REF!</f>
        <v>#REF!</v>
      </c>
      <c r="F134" s="303" t="e">
        <f t="shared" ref="F134" si="389">(E134*$B134)-$D134</f>
        <v>#REF!</v>
      </c>
      <c r="G134" s="92" t="e">
        <f>'UBS Jardim Julieta'!#REF!</f>
        <v>#REF!</v>
      </c>
      <c r="H134" s="303" t="e">
        <f t="shared" ref="H134" si="390">(G134*$B134)-$D134</f>
        <v>#REF!</v>
      </c>
      <c r="I134" s="92" t="e">
        <f>'UBS Jardim Julieta'!#REF!</f>
        <v>#REF!</v>
      </c>
      <c r="J134" s="303" t="e">
        <f t="shared" ref="J134" si="391">(I134*$B134)-$D134</f>
        <v>#REF!</v>
      </c>
      <c r="K134" s="239" t="e">
        <f t="shared" ref="K134" si="392">SUM(E134,G134,I134)</f>
        <v>#REF!</v>
      </c>
      <c r="L134" s="316" t="e">
        <f t="shared" ref="L134" si="393">(K134*$B134)-$D134*3</f>
        <v>#REF!</v>
      </c>
      <c r="M134" s="92" t="e">
        <f>'UBS Jardim Julieta'!#REF!</f>
        <v>#REF!</v>
      </c>
      <c r="N134" s="303" t="e">
        <f t="shared" ref="N134" si="394">(M134*$B134)-$D134</f>
        <v>#REF!</v>
      </c>
      <c r="O134" s="92" t="e">
        <f>'UBS Jardim Julieta'!#REF!</f>
        <v>#REF!</v>
      </c>
      <c r="P134" s="303" t="e">
        <f t="shared" ref="P134" si="395">(O134*$B134)-$D134</f>
        <v>#REF!</v>
      </c>
      <c r="Q134" s="92" t="e">
        <f>'UBS Jardim Julieta'!#REF!</f>
        <v>#REF!</v>
      </c>
      <c r="R134" s="303" t="e">
        <f t="shared" ref="R134" si="396">(Q134*$B134)-$D134</f>
        <v>#REF!</v>
      </c>
      <c r="S134" s="239" t="e">
        <f t="shared" ref="S134" si="397">SUM(M134,O134,Q134)</f>
        <v>#REF!</v>
      </c>
      <c r="T134" s="316" t="e">
        <f t="shared" ref="T134" si="398">(S134*$B134)-$D134*3</f>
        <v>#REF!</v>
      </c>
    </row>
    <row r="135" spans="1:20" ht="15.75" hidden="1" thickBot="1" x14ac:dyDescent="0.3">
      <c r="A135" s="5" t="s">
        <v>7</v>
      </c>
      <c r="B135" s="279">
        <f t="shared" ref="B135:T135" si="399">SUM(B134:B134)</f>
        <v>30</v>
      </c>
      <c r="C135" s="6" t="e">
        <f t="shared" si="399"/>
        <v>#REF!</v>
      </c>
      <c r="D135" s="286" t="e">
        <f t="shared" si="399"/>
        <v>#REF!</v>
      </c>
      <c r="E135" s="7" t="e">
        <f t="shared" si="399"/>
        <v>#REF!</v>
      </c>
      <c r="F135" s="305" t="e">
        <f t="shared" si="399"/>
        <v>#REF!</v>
      </c>
      <c r="G135" s="7" t="e">
        <f t="shared" si="399"/>
        <v>#REF!</v>
      </c>
      <c r="H135" s="305" t="e">
        <f t="shared" si="399"/>
        <v>#REF!</v>
      </c>
      <c r="I135" s="7" t="e">
        <f t="shared" si="399"/>
        <v>#REF!</v>
      </c>
      <c r="J135" s="305" t="e">
        <f t="shared" si="399"/>
        <v>#REF!</v>
      </c>
      <c r="K135" s="71" t="e">
        <f t="shared" ref="K135:L135" si="400">SUM(K134:K134)</f>
        <v>#REF!</v>
      </c>
      <c r="L135" s="318" t="e">
        <f t="shared" si="400"/>
        <v>#REF!</v>
      </c>
      <c r="M135" s="7" t="e">
        <f t="shared" si="399"/>
        <v>#REF!</v>
      </c>
      <c r="N135" s="305" t="e">
        <f t="shared" si="399"/>
        <v>#REF!</v>
      </c>
      <c r="O135" s="7" t="e">
        <f t="shared" si="399"/>
        <v>#REF!</v>
      </c>
      <c r="P135" s="305" t="e">
        <f t="shared" si="399"/>
        <v>#REF!</v>
      </c>
      <c r="Q135" s="7" t="e">
        <f t="shared" si="399"/>
        <v>#REF!</v>
      </c>
      <c r="R135" s="305" t="e">
        <f t="shared" si="399"/>
        <v>#REF!</v>
      </c>
      <c r="S135" s="71" t="e">
        <f t="shared" si="399"/>
        <v>#REF!</v>
      </c>
      <c r="T135" s="318" t="e">
        <f t="shared" si="399"/>
        <v>#REF!</v>
      </c>
    </row>
    <row r="136" spans="1:20" hidden="1" x14ac:dyDescent="0.25"/>
    <row r="137" spans="1:20" ht="15.75" hidden="1" x14ac:dyDescent="0.25">
      <c r="A137" s="1000" t="s">
        <v>295</v>
      </c>
      <c r="B137" s="1001"/>
      <c r="C137" s="1001"/>
      <c r="D137" s="1001"/>
      <c r="E137" s="1001"/>
      <c r="F137" s="1001"/>
      <c r="G137" s="1001"/>
      <c r="H137" s="1001"/>
      <c r="I137" s="1001"/>
      <c r="J137" s="1001"/>
      <c r="K137" s="1001"/>
      <c r="L137" s="1001"/>
      <c r="M137" s="1001"/>
      <c r="N137" s="1001"/>
      <c r="O137" s="1001"/>
      <c r="P137" s="1001"/>
      <c r="Q137" s="1001"/>
      <c r="R137" s="1001"/>
      <c r="S137" s="1001"/>
      <c r="T137" s="1001"/>
    </row>
    <row r="138" spans="1:20" ht="36.75" hidden="1" thickBot="1" x14ac:dyDescent="0.3">
      <c r="A138" s="74" t="s">
        <v>14</v>
      </c>
      <c r="B138" s="260" t="s">
        <v>216</v>
      </c>
      <c r="C138" s="90" t="s">
        <v>165</v>
      </c>
      <c r="D138" s="288" t="s">
        <v>217</v>
      </c>
      <c r="E138" s="329" t="s">
        <v>2</v>
      </c>
      <c r="F138" s="330" t="s">
        <v>219</v>
      </c>
      <c r="G138" s="329" t="s">
        <v>3</v>
      </c>
      <c r="H138" s="330" t="s">
        <v>220</v>
      </c>
      <c r="I138" s="329" t="s">
        <v>4</v>
      </c>
      <c r="J138" s="330" t="s">
        <v>221</v>
      </c>
      <c r="K138" s="237" t="s">
        <v>193</v>
      </c>
      <c r="L138" s="328" t="s">
        <v>218</v>
      </c>
      <c r="M138" s="329" t="s">
        <v>5</v>
      </c>
      <c r="N138" s="330" t="s">
        <v>222</v>
      </c>
      <c r="O138" s="331" t="s">
        <v>190</v>
      </c>
      <c r="P138" s="330" t="s">
        <v>223</v>
      </c>
      <c r="Q138" s="331" t="s">
        <v>191</v>
      </c>
      <c r="R138" s="330" t="s">
        <v>224</v>
      </c>
      <c r="S138" s="237" t="s">
        <v>193</v>
      </c>
      <c r="T138" s="328" t="s">
        <v>218</v>
      </c>
    </row>
    <row r="139" spans="1:20" ht="15.75" hidden="1" thickTop="1" x14ac:dyDescent="0.25">
      <c r="A139" s="120" t="s">
        <v>123</v>
      </c>
      <c r="B139" s="272">
        <v>40</v>
      </c>
      <c r="C139" s="83" t="e">
        <f>'CAPS INF II VM-VG'!#REF!</f>
        <v>#REF!</v>
      </c>
      <c r="D139" s="298" t="e">
        <f t="shared" ref="D139:D140" si="401">C139*B139</f>
        <v>#REF!</v>
      </c>
      <c r="E139" s="114" t="e">
        <f>'CAPS INF II VM-VG'!#REF!</f>
        <v>#REF!</v>
      </c>
      <c r="F139" s="310" t="e">
        <f t="shared" ref="F139:F140" si="402">(E139*$B139)-$D139</f>
        <v>#REF!</v>
      </c>
      <c r="G139" s="114" t="e">
        <f>'CAPS INF II VM-VG'!#REF!</f>
        <v>#REF!</v>
      </c>
      <c r="H139" s="310" t="e">
        <f t="shared" ref="H139:H140" si="403">(G139*$B139)-$D139</f>
        <v>#REF!</v>
      </c>
      <c r="I139" s="114" t="e">
        <f>'CAPS INF II VM-VG'!#REF!</f>
        <v>#REF!</v>
      </c>
      <c r="J139" s="310" t="e">
        <f t="shared" ref="J139:J140" si="404">(I139*$B139)-$D139</f>
        <v>#REF!</v>
      </c>
      <c r="K139" s="246" t="e">
        <f t="shared" ref="K139:K140" si="405">SUM(E139,G139,I139)</f>
        <v>#REF!</v>
      </c>
      <c r="L139" s="323" t="e">
        <f t="shared" ref="L139:L140" si="406">(K139*$B139)-$D139*3</f>
        <v>#REF!</v>
      </c>
      <c r="M139" s="114" t="e">
        <f>'CAPS INF II VM-VG'!#REF!</f>
        <v>#REF!</v>
      </c>
      <c r="N139" s="310" t="e">
        <f t="shared" ref="N139:N140" si="407">(M139*$B139)-$D139</f>
        <v>#REF!</v>
      </c>
      <c r="O139" s="114" t="e">
        <f>'CAPS INF II VM-VG'!#REF!</f>
        <v>#REF!</v>
      </c>
      <c r="P139" s="310" t="e">
        <f t="shared" ref="P139:P140" si="408">(O139*$B139)-$D139</f>
        <v>#REF!</v>
      </c>
      <c r="Q139" s="114" t="e">
        <f>'CAPS INF II VM-VG'!#REF!</f>
        <v>#REF!</v>
      </c>
      <c r="R139" s="310" t="e">
        <f t="shared" ref="R139:R140" si="409">(Q139*$B139)-$D139</f>
        <v>#REF!</v>
      </c>
      <c r="S139" s="246" t="e">
        <f t="shared" ref="S139:S140" si="410">SUM(M139,O139,Q139)</f>
        <v>#REF!</v>
      </c>
      <c r="T139" s="323" t="e">
        <f t="shared" ref="T139:T140" si="411">(S139*$B139)-$D139*3</f>
        <v>#REF!</v>
      </c>
    </row>
    <row r="140" spans="1:20" hidden="1" x14ac:dyDescent="0.25">
      <c r="A140" s="120" t="s">
        <v>124</v>
      </c>
      <c r="B140" s="272">
        <v>30</v>
      </c>
      <c r="C140" s="83" t="e">
        <f>'CAPS INF II VM-VG'!#REF!</f>
        <v>#REF!</v>
      </c>
      <c r="D140" s="298" t="e">
        <f t="shared" si="401"/>
        <v>#REF!</v>
      </c>
      <c r="E140" s="114" t="e">
        <f>'CAPS INF II VM-VG'!#REF!</f>
        <v>#REF!</v>
      </c>
      <c r="F140" s="310" t="e">
        <f t="shared" si="402"/>
        <v>#REF!</v>
      </c>
      <c r="G140" s="114" t="e">
        <f>'CAPS INF II VM-VG'!#REF!</f>
        <v>#REF!</v>
      </c>
      <c r="H140" s="310" t="e">
        <f t="shared" si="403"/>
        <v>#REF!</v>
      </c>
      <c r="I140" s="114" t="e">
        <f>'CAPS INF II VM-VG'!#REF!</f>
        <v>#REF!</v>
      </c>
      <c r="J140" s="310" t="e">
        <f t="shared" si="404"/>
        <v>#REF!</v>
      </c>
      <c r="K140" s="246" t="e">
        <f t="shared" si="405"/>
        <v>#REF!</v>
      </c>
      <c r="L140" s="323" t="e">
        <f t="shared" si="406"/>
        <v>#REF!</v>
      </c>
      <c r="M140" s="114" t="e">
        <f>'CAPS INF II VM-VG'!#REF!</f>
        <v>#REF!</v>
      </c>
      <c r="N140" s="310" t="e">
        <f t="shared" si="407"/>
        <v>#REF!</v>
      </c>
      <c r="O140" s="114" t="e">
        <f>'CAPS INF II VM-VG'!#REF!</f>
        <v>#REF!</v>
      </c>
      <c r="P140" s="310" t="e">
        <f t="shared" si="408"/>
        <v>#REF!</v>
      </c>
      <c r="Q140" s="114" t="e">
        <f>'CAPS INF II VM-VG'!#REF!</f>
        <v>#REF!</v>
      </c>
      <c r="R140" s="310" t="e">
        <f t="shared" si="409"/>
        <v>#REF!</v>
      </c>
      <c r="S140" s="246" t="e">
        <f t="shared" si="410"/>
        <v>#REF!</v>
      </c>
      <c r="T140" s="323" t="e">
        <f t="shared" si="411"/>
        <v>#REF!</v>
      </c>
    </row>
    <row r="141" spans="1:20" ht="15.75" hidden="1" thickBot="1" x14ac:dyDescent="0.3">
      <c r="A141" s="5" t="s">
        <v>7</v>
      </c>
      <c r="B141" s="279">
        <f t="shared" ref="B141:T141" si="412">SUM(B139:B140)</f>
        <v>70</v>
      </c>
      <c r="C141" s="6" t="e">
        <f t="shared" si="412"/>
        <v>#REF!</v>
      </c>
      <c r="D141" s="286" t="e">
        <f t="shared" si="412"/>
        <v>#REF!</v>
      </c>
      <c r="E141" s="7" t="e">
        <f t="shared" si="412"/>
        <v>#REF!</v>
      </c>
      <c r="F141" s="305" t="e">
        <f t="shared" si="412"/>
        <v>#REF!</v>
      </c>
      <c r="G141" s="7" t="e">
        <f t="shared" si="412"/>
        <v>#REF!</v>
      </c>
      <c r="H141" s="305" t="e">
        <f t="shared" si="412"/>
        <v>#REF!</v>
      </c>
      <c r="I141" s="7" t="e">
        <f t="shared" si="412"/>
        <v>#REF!</v>
      </c>
      <c r="J141" s="305" t="e">
        <f t="shared" si="412"/>
        <v>#REF!</v>
      </c>
      <c r="K141" s="71" t="e">
        <f t="shared" ref="K141:L141" si="413">SUM(K139:K140)</f>
        <v>#REF!</v>
      </c>
      <c r="L141" s="318" t="e">
        <f t="shared" si="413"/>
        <v>#REF!</v>
      </c>
      <c r="M141" s="7" t="e">
        <f t="shared" si="412"/>
        <v>#REF!</v>
      </c>
      <c r="N141" s="305" t="e">
        <f t="shared" si="412"/>
        <v>#REF!</v>
      </c>
      <c r="O141" s="7" t="e">
        <f t="shared" si="412"/>
        <v>#REF!</v>
      </c>
      <c r="P141" s="305" t="e">
        <f t="shared" si="412"/>
        <v>#REF!</v>
      </c>
      <c r="Q141" s="7" t="e">
        <f t="shared" si="412"/>
        <v>#REF!</v>
      </c>
      <c r="R141" s="305" t="e">
        <f t="shared" si="412"/>
        <v>#REF!</v>
      </c>
      <c r="S141" s="71" t="e">
        <f t="shared" si="412"/>
        <v>#REF!</v>
      </c>
      <c r="T141" s="318" t="e">
        <f t="shared" si="412"/>
        <v>#REF!</v>
      </c>
    </row>
    <row r="142" spans="1:20" hidden="1" x14ac:dyDescent="0.25"/>
    <row r="143" spans="1:20" ht="15.75" hidden="1" x14ac:dyDescent="0.25">
      <c r="A143" s="1000" t="s">
        <v>297</v>
      </c>
      <c r="B143" s="1001"/>
      <c r="C143" s="1001"/>
      <c r="D143" s="1001"/>
      <c r="E143" s="1001"/>
      <c r="F143" s="1001"/>
      <c r="G143" s="1001"/>
      <c r="H143" s="1001"/>
      <c r="I143" s="1001"/>
      <c r="J143" s="1001"/>
      <c r="K143" s="1001"/>
      <c r="L143" s="1001"/>
      <c r="M143" s="1001"/>
      <c r="N143" s="1001"/>
      <c r="O143" s="1001"/>
      <c r="P143" s="1001"/>
      <c r="Q143" s="1001"/>
      <c r="R143" s="1001"/>
      <c r="S143" s="1001"/>
      <c r="T143" s="1001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29" t="s">
        <v>2</v>
      </c>
      <c r="F144" s="330" t="s">
        <v>219</v>
      </c>
      <c r="G144" s="329" t="s">
        <v>3</v>
      </c>
      <c r="H144" s="330" t="s">
        <v>220</v>
      </c>
      <c r="I144" s="329" t="s">
        <v>4</v>
      </c>
      <c r="J144" s="330" t="s">
        <v>221</v>
      </c>
      <c r="K144" s="237" t="s">
        <v>193</v>
      </c>
      <c r="L144" s="328" t="s">
        <v>218</v>
      </c>
      <c r="M144" s="329" t="s">
        <v>5</v>
      </c>
      <c r="N144" s="330" t="s">
        <v>222</v>
      </c>
      <c r="O144" s="331" t="s">
        <v>190</v>
      </c>
      <c r="P144" s="330" t="s">
        <v>223</v>
      </c>
      <c r="Q144" s="331" t="s">
        <v>191</v>
      </c>
      <c r="R144" s="330" t="s">
        <v>224</v>
      </c>
      <c r="S144" s="237" t="s">
        <v>193</v>
      </c>
      <c r="T144" s="328" t="s">
        <v>218</v>
      </c>
    </row>
    <row r="145" spans="1:20" ht="15.75" hidden="1" thickTop="1" x14ac:dyDescent="0.25">
      <c r="A145" s="127" t="s">
        <v>117</v>
      </c>
      <c r="B145" s="275">
        <v>40</v>
      </c>
      <c r="C145" s="190" t="e">
        <f>'HORA CERTA'!#REF!</f>
        <v>#REF!</v>
      </c>
      <c r="D145" s="298" t="e">
        <f t="shared" ref="D145:D146" si="414">C145*B145</f>
        <v>#REF!</v>
      </c>
      <c r="E145" s="358" t="e">
        <f>'HORA CERTA'!#REF!</f>
        <v>#REF!</v>
      </c>
      <c r="F145" s="357" t="e">
        <f t="shared" ref="F145:F146" si="415">(E145*$B145)-$D145</f>
        <v>#REF!</v>
      </c>
      <c r="G145" s="358" t="e">
        <f>'HORA CERTA'!#REF!</f>
        <v>#REF!</v>
      </c>
      <c r="H145" s="357" t="e">
        <f t="shared" ref="H145:H146" si="416">(G145*$B145)-$D145</f>
        <v>#REF!</v>
      </c>
      <c r="I145" s="358" t="e">
        <f>'HORA CERTA'!#REF!</f>
        <v>#REF!</v>
      </c>
      <c r="J145" s="357" t="e">
        <f t="shared" ref="J145:J146" si="417">(I145*$B145)-$D145</f>
        <v>#REF!</v>
      </c>
      <c r="K145" s="132" t="e">
        <f t="shared" ref="K145:K146" si="418">SUM(E145,G145,I145)</f>
        <v>#REF!</v>
      </c>
      <c r="L145" s="326" t="e">
        <f t="shared" ref="L145:L146" si="419">(K145*$B145)-$D145*3</f>
        <v>#REF!</v>
      </c>
      <c r="M145" s="358" t="e">
        <f>'HORA CERTA'!#REF!</f>
        <v>#REF!</v>
      </c>
      <c r="N145" s="357" t="e">
        <f t="shared" ref="N145:N146" si="420">(M145*$B145)-$D145</f>
        <v>#REF!</v>
      </c>
      <c r="O145" s="358" t="e">
        <f>'HORA CERTA'!#REF!</f>
        <v>#REF!</v>
      </c>
      <c r="P145" s="357" t="e">
        <f t="shared" ref="P145:P146" si="421">(O145*$B145)-$D145</f>
        <v>#REF!</v>
      </c>
      <c r="Q145" s="358" t="e">
        <f>'HORA CERTA'!#REF!</f>
        <v>#REF!</v>
      </c>
      <c r="R145" s="357" t="e">
        <f t="shared" ref="R145:R146" si="422">(Q145*$B145)-$D145</f>
        <v>#REF!</v>
      </c>
      <c r="S145" s="132" t="e">
        <f t="shared" ref="S145:S146" si="423">SUM(M145,O145,Q145)</f>
        <v>#REF!</v>
      </c>
      <c r="T145" s="326" t="e">
        <f t="shared" ref="T145:T146" si="424">(S145*$B145)-$D145*3</f>
        <v>#REF!</v>
      </c>
    </row>
    <row r="146" spans="1:20" ht="15.75" hidden="1" thickBot="1" x14ac:dyDescent="0.3">
      <c r="A146" s="133" t="s">
        <v>118</v>
      </c>
      <c r="B146" s="276">
        <v>36</v>
      </c>
      <c r="C146" s="85" t="e">
        <f>'HORA CERTA'!#REF!</f>
        <v>#REF!</v>
      </c>
      <c r="D146" s="299" t="e">
        <f t="shared" si="414"/>
        <v>#REF!</v>
      </c>
      <c r="E146" s="359" t="e">
        <f>'HORA CERTA'!#REF!</f>
        <v>#REF!</v>
      </c>
      <c r="F146" s="356" t="e">
        <f t="shared" si="415"/>
        <v>#REF!</v>
      </c>
      <c r="G146" s="359" t="e">
        <f>'HORA CERTA'!#REF!</f>
        <v>#REF!</v>
      </c>
      <c r="H146" s="356" t="e">
        <f t="shared" si="416"/>
        <v>#REF!</v>
      </c>
      <c r="I146" s="359" t="e">
        <f>'HORA CERTA'!#REF!</f>
        <v>#REF!</v>
      </c>
      <c r="J146" s="356" t="e">
        <f t="shared" si="417"/>
        <v>#REF!</v>
      </c>
      <c r="K146" s="135" t="e">
        <f t="shared" si="418"/>
        <v>#REF!</v>
      </c>
      <c r="L146" s="325" t="e">
        <f t="shared" si="419"/>
        <v>#REF!</v>
      </c>
      <c r="M146" s="359" t="e">
        <f>'HORA CERTA'!#REF!</f>
        <v>#REF!</v>
      </c>
      <c r="N146" s="356" t="e">
        <f t="shared" si="420"/>
        <v>#REF!</v>
      </c>
      <c r="O146" s="359" t="e">
        <f>'HORA CERTA'!#REF!</f>
        <v>#REF!</v>
      </c>
      <c r="P146" s="356" t="e">
        <f t="shared" si="421"/>
        <v>#REF!</v>
      </c>
      <c r="Q146" s="359" t="e">
        <f>'HORA CERTA'!#REF!</f>
        <v>#REF!</v>
      </c>
      <c r="R146" s="356" t="e">
        <f t="shared" si="422"/>
        <v>#REF!</v>
      </c>
      <c r="S146" s="135" t="e">
        <f t="shared" si="423"/>
        <v>#REF!</v>
      </c>
      <c r="T146" s="325" t="e">
        <f t="shared" si="424"/>
        <v>#REF!</v>
      </c>
    </row>
    <row r="147" spans="1:20" ht="15.75" hidden="1" thickBot="1" x14ac:dyDescent="0.3">
      <c r="A147" s="35" t="s">
        <v>7</v>
      </c>
      <c r="B147" s="280">
        <f t="shared" ref="B147:T147" si="425">SUM(B145:B146)</f>
        <v>76</v>
      </c>
      <c r="C147" s="36" t="e">
        <f t="shared" si="425"/>
        <v>#REF!</v>
      </c>
      <c r="D147" s="300" t="e">
        <f t="shared" si="425"/>
        <v>#REF!</v>
      </c>
      <c r="E147" s="37" t="e">
        <f t="shared" si="425"/>
        <v>#REF!</v>
      </c>
      <c r="F147" s="312" t="e">
        <f t="shared" si="425"/>
        <v>#REF!</v>
      </c>
      <c r="G147" s="37" t="e">
        <f t="shared" si="425"/>
        <v>#REF!</v>
      </c>
      <c r="H147" s="312" t="e">
        <f t="shared" si="425"/>
        <v>#REF!</v>
      </c>
      <c r="I147" s="37" t="e">
        <f t="shared" si="425"/>
        <v>#REF!</v>
      </c>
      <c r="J147" s="312" t="e">
        <f t="shared" si="425"/>
        <v>#REF!</v>
      </c>
      <c r="K147" s="136" t="e">
        <f t="shared" ref="K147:L147" si="426">SUM(K145:K146)</f>
        <v>#REF!</v>
      </c>
      <c r="L147" s="327" t="e">
        <f t="shared" si="426"/>
        <v>#REF!</v>
      </c>
      <c r="M147" s="37" t="e">
        <f t="shared" si="425"/>
        <v>#REF!</v>
      </c>
      <c r="N147" s="312" t="e">
        <f t="shared" si="425"/>
        <v>#REF!</v>
      </c>
      <c r="O147" s="37" t="e">
        <f t="shared" si="425"/>
        <v>#REF!</v>
      </c>
      <c r="P147" s="312" t="e">
        <f t="shared" si="425"/>
        <v>#REF!</v>
      </c>
      <c r="Q147" s="37" t="e">
        <f t="shared" si="425"/>
        <v>#REF!</v>
      </c>
      <c r="R147" s="312" t="e">
        <f t="shared" si="425"/>
        <v>#REF!</v>
      </c>
      <c r="S147" s="136" t="e">
        <f t="shared" si="425"/>
        <v>#REF!</v>
      </c>
      <c r="T147" s="327" t="e">
        <f t="shared" si="425"/>
        <v>#REF!</v>
      </c>
    </row>
  </sheetData>
  <sheetProtection sheet="1" objects="1" scenarios="1"/>
  <mergeCells count="30"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60:T60"/>
    <mergeCell ref="A67:T67"/>
    <mergeCell ref="A74:T74"/>
    <mergeCell ref="A80:T80"/>
    <mergeCell ref="A86:T8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Qualidade</vt:lpstr>
      <vt:lpstr>Pque N Mundo I</vt:lpstr>
      <vt:lpstr>Pque N Mundo II</vt:lpstr>
      <vt:lpstr>AMA_UBS J Brasil</vt:lpstr>
      <vt:lpstr>AMA_UBS V Medeiros</vt:lpstr>
      <vt:lpstr>UBS V Guilherme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 IZO</vt:lpstr>
      <vt:lpstr>PAI MED</vt:lpstr>
      <vt:lpstr>CEO II VG</vt:lpstr>
      <vt:lpstr>CER Carandiru</vt:lpstr>
      <vt:lpstr>APD no CER III Carandiru</vt:lpstr>
      <vt:lpstr>CAPS INF II VM-VG</vt:lpstr>
      <vt:lpstr>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Luis Alberto de Souza Silva</cp:lastModifiedBy>
  <cp:lastPrinted>2025-06-10T19:31:13Z</cp:lastPrinted>
  <dcterms:created xsi:type="dcterms:W3CDTF">2015-09-23T12:00:25Z</dcterms:created>
  <dcterms:modified xsi:type="dcterms:W3CDTF">2025-06-10T19:32:20Z</dcterms:modified>
</cp:coreProperties>
</file>