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1. Atividades e Resultados - Planilha de Produção\2025\Relatorio de Atividades Ambulatorial\"/>
    </mc:Choice>
  </mc:AlternateContent>
  <xr:revisionPtr revIDLastSave="0" documentId="13_ncr:1_{AFDB38AA-6524-41EB-ADC4-F8FE4EB7E619}" xr6:coauthVersionLast="47" xr6:coauthVersionMax="47" xr10:uidLastSave="{00000000-0000-0000-0000-000000000000}"/>
  <bookViews>
    <workbookView xWindow="-120" yWindow="-120" windowWidth="29040" windowHeight="15720" tabRatio="769" firstSheet="15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Geral'!$A$1:$P$549</definedName>
    <definedName name="_xlnm.Print_Area" localSheetId="6">'UBS Izolina Mazzei'!$A$1:$P$37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33" l="1"/>
  <c r="M7" i="33"/>
  <c r="L8" i="33"/>
  <c r="M8" i="33"/>
  <c r="L9" i="33"/>
  <c r="M9" i="33"/>
  <c r="L10" i="33"/>
  <c r="M10" i="33"/>
  <c r="L11" i="33"/>
  <c r="M11" i="33"/>
  <c r="L12" i="33"/>
  <c r="M12" i="33"/>
  <c r="L13" i="33"/>
  <c r="M13" i="33"/>
  <c r="L14" i="33"/>
  <c r="M14" i="33"/>
  <c r="L15" i="33"/>
  <c r="M15" i="33"/>
  <c r="L16" i="33"/>
  <c r="M16" i="33"/>
  <c r="L17" i="33"/>
  <c r="M17" i="33"/>
  <c r="L18" i="33"/>
  <c r="M18" i="33"/>
  <c r="L19" i="33"/>
  <c r="M19" i="33"/>
  <c r="L20" i="33"/>
  <c r="M20" i="33"/>
  <c r="L21" i="33"/>
  <c r="M21" i="33"/>
  <c r="L22" i="33"/>
  <c r="M22" i="33"/>
  <c r="L23" i="33"/>
  <c r="M23" i="33"/>
  <c r="L24" i="33"/>
  <c r="M24" i="33"/>
  <c r="L25" i="33"/>
  <c r="M25" i="33"/>
  <c r="L26" i="33"/>
  <c r="M26" i="33"/>
  <c r="L27" i="33"/>
  <c r="M27" i="33"/>
  <c r="L28" i="33"/>
  <c r="M28" i="33"/>
  <c r="L29" i="33"/>
  <c r="M29" i="33"/>
  <c r="L30" i="33"/>
  <c r="M30" i="33"/>
  <c r="L31" i="33"/>
  <c r="M31" i="33"/>
  <c r="L32" i="33"/>
  <c r="M32" i="33"/>
  <c r="L33" i="33"/>
  <c r="M33" i="33"/>
  <c r="L34" i="33"/>
  <c r="L39" i="33"/>
  <c r="M39" i="33"/>
  <c r="L40" i="33"/>
  <c r="M40" i="33"/>
  <c r="L41" i="33"/>
  <c r="M41" i="33"/>
  <c r="L42" i="33"/>
  <c r="M42" i="33"/>
  <c r="L43" i="33"/>
  <c r="M43" i="33"/>
  <c r="L44" i="33"/>
  <c r="M44" i="33"/>
  <c r="L45" i="33"/>
  <c r="M45" i="33"/>
  <c r="L46" i="33"/>
  <c r="M46" i="33"/>
  <c r="L47" i="33"/>
  <c r="M47" i="33"/>
  <c r="L48" i="33"/>
  <c r="M48" i="33"/>
  <c r="L49" i="33"/>
  <c r="M49" i="33"/>
  <c r="L50" i="33"/>
  <c r="M50" i="33"/>
  <c r="L51" i="33"/>
  <c r="M51" i="33"/>
  <c r="L52" i="33"/>
  <c r="M52" i="33"/>
  <c r="L53" i="33"/>
  <c r="M53" i="33"/>
  <c r="L54" i="33"/>
  <c r="M54" i="33"/>
  <c r="L55" i="33"/>
  <c r="M55" i="33"/>
  <c r="L56" i="33"/>
  <c r="M56" i="33"/>
  <c r="L57" i="33"/>
  <c r="M57" i="33"/>
  <c r="L58" i="33"/>
  <c r="M58" i="33"/>
  <c r="L59" i="33"/>
  <c r="M59" i="33"/>
  <c r="L60" i="33"/>
  <c r="M60" i="33"/>
  <c r="L61" i="33"/>
  <c r="M61" i="33"/>
  <c r="L62" i="33"/>
  <c r="M62" i="33"/>
  <c r="L63" i="33"/>
  <c r="M63" i="33"/>
  <c r="L64" i="33"/>
  <c r="M64" i="33"/>
  <c r="L65" i="33"/>
  <c r="M65" i="33"/>
  <c r="L66" i="33"/>
  <c r="M66" i="33"/>
  <c r="L67" i="33"/>
  <c r="M67" i="33"/>
  <c r="L68" i="33"/>
  <c r="M68" i="33"/>
  <c r="L69" i="33"/>
  <c r="M69" i="33"/>
  <c r="L70" i="33"/>
  <c r="M70" i="33"/>
  <c r="L71" i="33"/>
  <c r="M71" i="33"/>
  <c r="L72" i="33"/>
  <c r="M72" i="33"/>
  <c r="L73" i="33"/>
  <c r="M73" i="33"/>
  <c r="L74" i="33"/>
  <c r="M74" i="33"/>
  <c r="L75" i="33"/>
  <c r="M75" i="33"/>
  <c r="L76" i="33"/>
  <c r="M76" i="33"/>
  <c r="L81" i="33"/>
  <c r="M81" i="33"/>
  <c r="L82" i="33"/>
  <c r="M82" i="33"/>
  <c r="L83" i="33"/>
  <c r="M83" i="33"/>
  <c r="L84" i="33"/>
  <c r="M84" i="33"/>
  <c r="L85" i="33"/>
  <c r="M85" i="33"/>
  <c r="L86" i="33"/>
  <c r="M86" i="33"/>
  <c r="L87" i="33"/>
  <c r="M87" i="33"/>
  <c r="L88" i="33"/>
  <c r="M88" i="33"/>
  <c r="L89" i="33"/>
  <c r="M89" i="33"/>
  <c r="L90" i="33"/>
  <c r="M90" i="33"/>
  <c r="L91" i="33"/>
  <c r="M91" i="33"/>
  <c r="L92" i="33"/>
  <c r="M92" i="33"/>
  <c r="L93" i="33"/>
  <c r="M93" i="33"/>
  <c r="L94" i="33"/>
  <c r="M94" i="33"/>
  <c r="L95" i="33"/>
  <c r="M95" i="33"/>
  <c r="L96" i="33"/>
  <c r="M96" i="33"/>
  <c r="L97" i="33"/>
  <c r="M97" i="33"/>
  <c r="L98" i="33"/>
  <c r="M98" i="33"/>
  <c r="L99" i="33"/>
  <c r="M99" i="33"/>
  <c r="L100" i="33"/>
  <c r="M100" i="33"/>
  <c r="L101" i="33"/>
  <c r="M101" i="33"/>
  <c r="L102" i="33"/>
  <c r="M102" i="33"/>
  <c r="L103" i="33"/>
  <c r="M103" i="33"/>
  <c r="L104" i="33"/>
  <c r="M104" i="33"/>
  <c r="L105" i="33"/>
  <c r="M105" i="33"/>
  <c r="L106" i="33"/>
  <c r="M106" i="33"/>
  <c r="L107" i="33"/>
  <c r="M107" i="33"/>
  <c r="L108" i="33"/>
  <c r="M108" i="33"/>
  <c r="L109" i="33"/>
  <c r="M109" i="33"/>
  <c r="L110" i="33"/>
  <c r="M110" i="33"/>
  <c r="L111" i="33"/>
  <c r="M111" i="33"/>
  <c r="L112" i="33"/>
  <c r="M112" i="33"/>
  <c r="L113" i="33"/>
  <c r="M113" i="33"/>
  <c r="L114" i="33"/>
  <c r="M114" i="33"/>
  <c r="L115" i="33"/>
  <c r="M115" i="33"/>
  <c r="L116" i="33"/>
  <c r="M116" i="33"/>
  <c r="L117" i="33"/>
  <c r="M117" i="33"/>
  <c r="L118" i="33"/>
  <c r="M118" i="33"/>
  <c r="L123" i="33"/>
  <c r="M123" i="33"/>
  <c r="L124" i="33"/>
  <c r="M124" i="33"/>
  <c r="L125" i="33"/>
  <c r="M125" i="33"/>
  <c r="L126" i="33"/>
  <c r="M126" i="33"/>
  <c r="L127" i="33"/>
  <c r="M127" i="33"/>
  <c r="L128" i="33"/>
  <c r="M128" i="33"/>
  <c r="L129" i="33"/>
  <c r="M129" i="33"/>
  <c r="L130" i="33"/>
  <c r="M130" i="33"/>
  <c r="L131" i="33"/>
  <c r="M131" i="33"/>
  <c r="L132" i="33"/>
  <c r="M132" i="33"/>
  <c r="L133" i="33"/>
  <c r="M133" i="33"/>
  <c r="L134" i="33"/>
  <c r="M134" i="33"/>
  <c r="L135" i="33"/>
  <c r="M135" i="33"/>
  <c r="L136" i="33"/>
  <c r="M136" i="33"/>
  <c r="L137" i="33"/>
  <c r="M137" i="33"/>
  <c r="L138" i="33"/>
  <c r="M138" i="33"/>
  <c r="L139" i="33"/>
  <c r="M139" i="33"/>
  <c r="L140" i="33"/>
  <c r="M140" i="33"/>
  <c r="L141" i="33"/>
  <c r="M141" i="33"/>
  <c r="L142" i="33"/>
  <c r="M142" i="33"/>
  <c r="L143" i="33"/>
  <c r="M143" i="33"/>
  <c r="L144" i="33"/>
  <c r="M144" i="33"/>
  <c r="L145" i="33"/>
  <c r="M145" i="33"/>
  <c r="L150" i="33"/>
  <c r="M150" i="33"/>
  <c r="L151" i="33"/>
  <c r="M151" i="33"/>
  <c r="L152" i="33"/>
  <c r="M152" i="33"/>
  <c r="L153" i="33"/>
  <c r="M153" i="33"/>
  <c r="L154" i="33"/>
  <c r="M154" i="33"/>
  <c r="L155" i="33"/>
  <c r="M155" i="33"/>
  <c r="L156" i="33"/>
  <c r="M156" i="33"/>
  <c r="L157" i="33"/>
  <c r="M157" i="33"/>
  <c r="L158" i="33"/>
  <c r="M158" i="33"/>
  <c r="L159" i="33"/>
  <c r="M159" i="33"/>
  <c r="L160" i="33"/>
  <c r="M160" i="33"/>
  <c r="L161" i="33"/>
  <c r="M161" i="33"/>
  <c r="L162" i="33"/>
  <c r="M162" i="33"/>
  <c r="L163" i="33"/>
  <c r="M163" i="33"/>
  <c r="L164" i="33"/>
  <c r="M164" i="33"/>
  <c r="L165" i="33"/>
  <c r="M165" i="33"/>
  <c r="L166" i="33"/>
  <c r="M166" i="33"/>
  <c r="L167" i="33"/>
  <c r="M167" i="33"/>
  <c r="L168" i="33"/>
  <c r="M168" i="33"/>
  <c r="L169" i="33"/>
  <c r="M169" i="33"/>
  <c r="L170" i="33"/>
  <c r="M170" i="33"/>
  <c r="L171" i="33"/>
  <c r="M171" i="33"/>
  <c r="L172" i="33"/>
  <c r="M172" i="33"/>
  <c r="L173" i="33"/>
  <c r="M173" i="33"/>
  <c r="L178" i="33"/>
  <c r="M178" i="33"/>
  <c r="L179" i="33"/>
  <c r="M179" i="33"/>
  <c r="L184" i="33"/>
  <c r="M184" i="33"/>
  <c r="L185" i="33"/>
  <c r="M185" i="33"/>
  <c r="L186" i="33"/>
  <c r="M186" i="33"/>
  <c r="L187" i="33"/>
  <c r="M187" i="33"/>
  <c r="L188" i="33"/>
  <c r="M188" i="33"/>
  <c r="L189" i="33"/>
  <c r="M189" i="33"/>
  <c r="L190" i="33"/>
  <c r="M190" i="33"/>
  <c r="L191" i="33"/>
  <c r="M191" i="33"/>
  <c r="L192" i="33"/>
  <c r="M192" i="33"/>
  <c r="L193" i="33"/>
  <c r="M193" i="33"/>
  <c r="L194" i="33"/>
  <c r="M194" i="33"/>
  <c r="L195" i="33"/>
  <c r="M195" i="33"/>
  <c r="L196" i="33"/>
  <c r="M196" i="33"/>
  <c r="L197" i="33"/>
  <c r="M197" i="33"/>
  <c r="L198" i="33"/>
  <c r="M198" i="33"/>
  <c r="L199" i="33"/>
  <c r="M199" i="33"/>
  <c r="L200" i="33"/>
  <c r="M200" i="33"/>
  <c r="L201" i="33"/>
  <c r="M201" i="33"/>
  <c r="L202" i="33"/>
  <c r="M202" i="33"/>
  <c r="L203" i="33"/>
  <c r="M203" i="33"/>
  <c r="L204" i="33"/>
  <c r="M204" i="33"/>
  <c r="L205" i="33"/>
  <c r="M205" i="33"/>
  <c r="L206" i="33"/>
  <c r="M206" i="33"/>
  <c r="L207" i="33"/>
  <c r="M207" i="33"/>
  <c r="L208" i="33"/>
  <c r="M208" i="33"/>
  <c r="L209" i="33"/>
  <c r="M209" i="33"/>
  <c r="L210" i="33"/>
  <c r="M210" i="33"/>
  <c r="L215" i="33"/>
  <c r="M215" i="33"/>
  <c r="L216" i="33"/>
  <c r="M216" i="33"/>
  <c r="L221" i="33"/>
  <c r="M221" i="33"/>
  <c r="L222" i="33"/>
  <c r="M222" i="33"/>
  <c r="L223" i="33"/>
  <c r="M223" i="33"/>
  <c r="L224" i="33"/>
  <c r="M224" i="33"/>
  <c r="L225" i="33"/>
  <c r="M225" i="33"/>
  <c r="L226" i="33"/>
  <c r="M226" i="33"/>
  <c r="L227" i="33"/>
  <c r="M227" i="33"/>
  <c r="L228" i="33"/>
  <c r="M228" i="33"/>
  <c r="L229" i="33"/>
  <c r="M229" i="33"/>
  <c r="L230" i="33"/>
  <c r="M230" i="33"/>
  <c r="L231" i="33"/>
  <c r="M231" i="33"/>
  <c r="L232" i="33"/>
  <c r="M232" i="33"/>
  <c r="L233" i="33"/>
  <c r="M233" i="33"/>
  <c r="L234" i="33"/>
  <c r="M234" i="33"/>
  <c r="L235" i="33"/>
  <c r="M235" i="33"/>
  <c r="L236" i="33"/>
  <c r="M236" i="33"/>
  <c r="L237" i="33"/>
  <c r="M237" i="33"/>
  <c r="L238" i="33"/>
  <c r="M238" i="33"/>
  <c r="L239" i="33"/>
  <c r="M239" i="33"/>
  <c r="L240" i="33"/>
  <c r="M240" i="33"/>
  <c r="L241" i="33"/>
  <c r="M241" i="33"/>
  <c r="L242" i="33"/>
  <c r="M242" i="33"/>
  <c r="L243" i="33"/>
  <c r="M243" i="33"/>
  <c r="L244" i="33"/>
  <c r="M244" i="33"/>
  <c r="L245" i="33"/>
  <c r="M245" i="33"/>
  <c r="L250" i="33"/>
  <c r="M250" i="33"/>
  <c r="L251" i="33"/>
  <c r="M251" i="33"/>
  <c r="L252" i="33"/>
  <c r="M252" i="33"/>
  <c r="L253" i="33"/>
  <c r="M253" i="33"/>
  <c r="L254" i="33"/>
  <c r="M254" i="33"/>
  <c r="L255" i="33"/>
  <c r="M255" i="33"/>
  <c r="L256" i="33"/>
  <c r="M256" i="33"/>
  <c r="L257" i="33"/>
  <c r="M257" i="33"/>
  <c r="L262" i="33"/>
  <c r="M262" i="33"/>
  <c r="L263" i="33"/>
  <c r="M263" i="33"/>
  <c r="L264" i="33"/>
  <c r="M264" i="33"/>
  <c r="L265" i="33"/>
  <c r="M265" i="33"/>
  <c r="L266" i="33"/>
  <c r="M266" i="33"/>
  <c r="L267" i="33"/>
  <c r="M267" i="33"/>
  <c r="L268" i="33"/>
  <c r="M268" i="33"/>
  <c r="L269" i="33"/>
  <c r="M269" i="33"/>
  <c r="L270" i="33"/>
  <c r="M270" i="33"/>
  <c r="L271" i="33"/>
  <c r="M271" i="33"/>
  <c r="L272" i="33"/>
  <c r="M272" i="33"/>
  <c r="L273" i="33"/>
  <c r="M273" i="33"/>
  <c r="L274" i="33"/>
  <c r="M274" i="33"/>
  <c r="L275" i="33"/>
  <c r="M275" i="33"/>
  <c r="L276" i="33"/>
  <c r="M276" i="33"/>
  <c r="L277" i="33"/>
  <c r="M277" i="33"/>
  <c r="L278" i="33"/>
  <c r="M278" i="33"/>
  <c r="L279" i="33"/>
  <c r="M279" i="33"/>
  <c r="L280" i="33"/>
  <c r="M280" i="33"/>
  <c r="L281" i="33"/>
  <c r="M281" i="33"/>
  <c r="L282" i="33"/>
  <c r="M282" i="33"/>
  <c r="L287" i="33"/>
  <c r="M287" i="33"/>
  <c r="L288" i="33"/>
  <c r="M288" i="33"/>
  <c r="L289" i="33"/>
  <c r="M289" i="33"/>
  <c r="L290" i="33"/>
  <c r="M290" i="33"/>
  <c r="L291" i="33"/>
  <c r="M291" i="33"/>
  <c r="L292" i="33"/>
  <c r="M292" i="33"/>
  <c r="L293" i="33"/>
  <c r="M293" i="33"/>
  <c r="L294" i="33"/>
  <c r="M294" i="33"/>
  <c r="L295" i="33"/>
  <c r="M295" i="33"/>
  <c r="L296" i="33"/>
  <c r="M296" i="33"/>
  <c r="L297" i="33"/>
  <c r="M297" i="33"/>
  <c r="L298" i="33"/>
  <c r="M298" i="33"/>
  <c r="L299" i="33"/>
  <c r="M299" i="33"/>
  <c r="L300" i="33"/>
  <c r="M300" i="33"/>
  <c r="L301" i="33"/>
  <c r="M301" i="33"/>
  <c r="L302" i="33"/>
  <c r="M302" i="33"/>
  <c r="L303" i="33"/>
  <c r="M303" i="33"/>
  <c r="L304" i="33"/>
  <c r="M304" i="33"/>
  <c r="L305" i="33"/>
  <c r="M305" i="33"/>
  <c r="L306" i="33"/>
  <c r="M306" i="33"/>
  <c r="L307" i="33"/>
  <c r="M307" i="33"/>
  <c r="L308" i="33"/>
  <c r="M308" i="33"/>
  <c r="L309" i="33"/>
  <c r="M309" i="33"/>
  <c r="L314" i="33"/>
  <c r="M314" i="33"/>
  <c r="L315" i="33"/>
  <c r="M315" i="33"/>
  <c r="L316" i="33"/>
  <c r="M316" i="33"/>
  <c r="L317" i="33"/>
  <c r="M317" i="33"/>
  <c r="L318" i="33"/>
  <c r="M318" i="33"/>
  <c r="L319" i="33"/>
  <c r="M319" i="33"/>
  <c r="L320" i="33"/>
  <c r="M320" i="33"/>
  <c r="L321" i="33"/>
  <c r="M321" i="33"/>
  <c r="L322" i="33"/>
  <c r="M322" i="33"/>
  <c r="L323" i="33"/>
  <c r="M323" i="33"/>
  <c r="L324" i="33"/>
  <c r="M324" i="33"/>
  <c r="L325" i="33"/>
  <c r="M325" i="33"/>
  <c r="L326" i="33"/>
  <c r="M326" i="33"/>
  <c r="L327" i="33"/>
  <c r="M327" i="33"/>
  <c r="L328" i="33"/>
  <c r="M328" i="33"/>
  <c r="L329" i="33"/>
  <c r="M329" i="33"/>
  <c r="L330" i="33"/>
  <c r="M330" i="33"/>
  <c r="L331" i="33"/>
  <c r="M331" i="33"/>
  <c r="L336" i="33"/>
  <c r="M336" i="33"/>
  <c r="L337" i="33"/>
  <c r="M337" i="33"/>
  <c r="L338" i="33"/>
  <c r="M338" i="33"/>
  <c r="L339" i="33"/>
  <c r="M339" i="33"/>
  <c r="L340" i="33"/>
  <c r="M340" i="33"/>
  <c r="L341" i="33"/>
  <c r="M341" i="33"/>
  <c r="L342" i="33"/>
  <c r="M342" i="33"/>
  <c r="L343" i="33"/>
  <c r="M343" i="33"/>
  <c r="L344" i="33"/>
  <c r="M344" i="33"/>
  <c r="L345" i="33"/>
  <c r="M345" i="33"/>
  <c r="L346" i="33"/>
  <c r="M346" i="33"/>
  <c r="L347" i="33"/>
  <c r="M347" i="33"/>
  <c r="L348" i="33"/>
  <c r="M348" i="33"/>
  <c r="L349" i="33"/>
  <c r="M349" i="33"/>
  <c r="L350" i="33"/>
  <c r="M350" i="33"/>
  <c r="L351" i="33"/>
  <c r="M351" i="33"/>
  <c r="L352" i="33"/>
  <c r="M352" i="33"/>
  <c r="L353" i="33"/>
  <c r="M353" i="33"/>
  <c r="L354" i="33"/>
  <c r="M354" i="33"/>
  <c r="L355" i="33"/>
  <c r="M355" i="33"/>
  <c r="L356" i="33"/>
  <c r="M356" i="33"/>
  <c r="L361" i="33"/>
  <c r="M361" i="33"/>
  <c r="L362" i="33"/>
  <c r="M362" i="33"/>
  <c r="L363" i="33"/>
  <c r="M363" i="33"/>
  <c r="L364" i="33"/>
  <c r="M364" i="33"/>
  <c r="L365" i="33"/>
  <c r="M365" i="33"/>
  <c r="L366" i="33"/>
  <c r="M366" i="33"/>
  <c r="L367" i="33"/>
  <c r="M367" i="33"/>
  <c r="L368" i="33"/>
  <c r="M368" i="33"/>
  <c r="L369" i="33"/>
  <c r="M369" i="33"/>
  <c r="L370" i="33"/>
  <c r="M370" i="33"/>
  <c r="L375" i="33"/>
  <c r="M375" i="33"/>
  <c r="L376" i="33"/>
  <c r="M376" i="33"/>
  <c r="L377" i="33"/>
  <c r="M377" i="33"/>
  <c r="L378" i="33"/>
  <c r="M378" i="33"/>
  <c r="L379" i="33"/>
  <c r="M379" i="33"/>
  <c r="L380" i="33"/>
  <c r="M380" i="33"/>
  <c r="L381" i="33"/>
  <c r="M381" i="33"/>
  <c r="L382" i="33"/>
  <c r="M382" i="33"/>
  <c r="L383" i="33"/>
  <c r="M383" i="33"/>
  <c r="L384" i="33"/>
  <c r="M384" i="33"/>
  <c r="L385" i="33"/>
  <c r="M385" i="33"/>
  <c r="L386" i="33"/>
  <c r="M386" i="33"/>
  <c r="L387" i="33"/>
  <c r="M387" i="33"/>
  <c r="L388" i="33"/>
  <c r="M388" i="33"/>
  <c r="L389" i="33"/>
  <c r="M389" i="33"/>
  <c r="L390" i="33"/>
  <c r="M390" i="33"/>
  <c r="L391" i="33"/>
  <c r="M391" i="33"/>
  <c r="L392" i="33"/>
  <c r="M392" i="33"/>
  <c r="L393" i="33"/>
  <c r="M393" i="33"/>
  <c r="L394" i="33"/>
  <c r="M394" i="33"/>
  <c r="L395" i="33"/>
  <c r="M395" i="33"/>
  <c r="L396" i="33"/>
  <c r="M396" i="33"/>
  <c r="L397" i="33"/>
  <c r="M397" i="33"/>
  <c r="L398" i="33"/>
  <c r="M398" i="33"/>
  <c r="L399" i="33"/>
  <c r="M399" i="33"/>
  <c r="L404" i="33"/>
  <c r="M404" i="33"/>
  <c r="L405" i="33"/>
  <c r="M405" i="33"/>
  <c r="L406" i="33"/>
  <c r="M406" i="33"/>
  <c r="L407" i="33"/>
  <c r="M407" i="33"/>
  <c r="L408" i="33"/>
  <c r="M408" i="33"/>
  <c r="L409" i="33"/>
  <c r="M409" i="33"/>
  <c r="L410" i="33"/>
  <c r="M410" i="33"/>
  <c r="L411" i="33"/>
  <c r="M411" i="33"/>
  <c r="L412" i="33"/>
  <c r="M412" i="33"/>
  <c r="L413" i="33"/>
  <c r="M413" i="33"/>
  <c r="L414" i="33"/>
  <c r="M414" i="33"/>
  <c r="L415" i="33"/>
  <c r="M415" i="33"/>
  <c r="L416" i="33"/>
  <c r="M416" i="33"/>
  <c r="L417" i="33"/>
  <c r="M417" i="33"/>
  <c r="L418" i="33"/>
  <c r="M418" i="33"/>
  <c r="L419" i="33"/>
  <c r="M419" i="33"/>
  <c r="L420" i="33"/>
  <c r="M420" i="33"/>
  <c r="L421" i="33"/>
  <c r="M421" i="33"/>
  <c r="L422" i="33"/>
  <c r="M422" i="33"/>
  <c r="L423" i="33"/>
  <c r="M423" i="33"/>
  <c r="L424" i="33"/>
  <c r="M424" i="33"/>
  <c r="L425" i="33"/>
  <c r="M425" i="33"/>
  <c r="L426" i="33"/>
  <c r="M426" i="33"/>
  <c r="L427" i="33"/>
  <c r="M427" i="33"/>
  <c r="L432" i="33"/>
  <c r="M432" i="33"/>
  <c r="L433" i="33"/>
  <c r="M433" i="33"/>
  <c r="L434" i="33"/>
  <c r="M434" i="33"/>
  <c r="L435" i="33"/>
  <c r="M435" i="33"/>
  <c r="L436" i="33"/>
  <c r="M436" i="33"/>
  <c r="L437" i="33"/>
  <c r="M437" i="33"/>
  <c r="L438" i="33"/>
  <c r="M438" i="33"/>
  <c r="L439" i="33"/>
  <c r="M439" i="33"/>
  <c r="L440" i="33"/>
  <c r="M440" i="33"/>
  <c r="L445" i="33"/>
  <c r="M445" i="33"/>
  <c r="L446" i="33"/>
  <c r="M446" i="33"/>
  <c r="L447" i="33"/>
  <c r="M447" i="33"/>
  <c r="L448" i="33"/>
  <c r="M448" i="33"/>
  <c r="L449" i="33"/>
  <c r="M449" i="33"/>
  <c r="L450" i="33"/>
  <c r="M450" i="33"/>
  <c r="L451" i="33"/>
  <c r="M451" i="33"/>
  <c r="L452" i="33"/>
  <c r="M452" i="33"/>
  <c r="L453" i="33"/>
  <c r="M453" i="33"/>
  <c r="L454" i="33"/>
  <c r="M454" i="33"/>
  <c r="L455" i="33"/>
  <c r="M455" i="33"/>
  <c r="L456" i="33"/>
  <c r="M456" i="33"/>
  <c r="L457" i="33"/>
  <c r="M457" i="33"/>
  <c r="L458" i="33"/>
  <c r="M458" i="33"/>
  <c r="L459" i="33"/>
  <c r="M459" i="33"/>
  <c r="L460" i="33"/>
  <c r="M460" i="33"/>
  <c r="L465" i="33"/>
  <c r="M465" i="33"/>
  <c r="L466" i="33"/>
  <c r="M466" i="33"/>
  <c r="L467" i="33"/>
  <c r="M467" i="33"/>
  <c r="L468" i="33"/>
  <c r="M468" i="33"/>
  <c r="L473" i="33"/>
  <c r="M473" i="33"/>
  <c r="L474" i="33"/>
  <c r="M474" i="33"/>
  <c r="L475" i="33"/>
  <c r="M475" i="33"/>
  <c r="L476" i="33"/>
  <c r="M476" i="33"/>
  <c r="L477" i="33"/>
  <c r="M477" i="33"/>
  <c r="M482" i="33"/>
  <c r="M483" i="33"/>
  <c r="M484" i="33"/>
  <c r="L485" i="33"/>
  <c r="M485" i="33"/>
  <c r="L490" i="33"/>
  <c r="M490" i="33"/>
  <c r="L491" i="33"/>
  <c r="M491" i="33"/>
  <c r="L492" i="33"/>
  <c r="M492" i="33"/>
  <c r="L493" i="33"/>
  <c r="M493" i="33"/>
  <c r="L494" i="33"/>
  <c r="M494" i="33"/>
  <c r="L495" i="33"/>
  <c r="M495" i="33"/>
  <c r="L496" i="33"/>
  <c r="M496" i="33"/>
  <c r="L497" i="33"/>
  <c r="M497" i="33"/>
  <c r="L498" i="33"/>
  <c r="M498" i="33"/>
  <c r="L499" i="33"/>
  <c r="M499" i="33"/>
  <c r="L500" i="33"/>
  <c r="M500" i="33"/>
  <c r="L501" i="33"/>
  <c r="M501" i="33"/>
  <c r="L502" i="33"/>
  <c r="M502" i="33"/>
  <c r="L503" i="33"/>
  <c r="M503" i="33"/>
  <c r="L504" i="33"/>
  <c r="M504" i="33"/>
  <c r="L505" i="33"/>
  <c r="M505" i="33"/>
  <c r="L506" i="33"/>
  <c r="M506" i="33"/>
  <c r="L507" i="33"/>
  <c r="M507" i="33"/>
  <c r="L508" i="33"/>
  <c r="M508" i="33"/>
  <c r="L509" i="33"/>
  <c r="M509" i="33"/>
  <c r="L510" i="33"/>
  <c r="M510" i="33"/>
  <c r="L511" i="33"/>
  <c r="M511" i="33"/>
  <c r="L512" i="33"/>
  <c r="M512" i="33"/>
  <c r="L513" i="33"/>
  <c r="M513" i="33"/>
  <c r="L514" i="33"/>
  <c r="M514" i="33"/>
  <c r="L515" i="33"/>
  <c r="M515" i="33"/>
  <c r="L516" i="33"/>
  <c r="M516" i="33"/>
  <c r="L517" i="33"/>
  <c r="M517" i="33"/>
  <c r="L518" i="33"/>
  <c r="M518" i="33"/>
  <c r="L519" i="33"/>
  <c r="M519" i="33"/>
  <c r="L520" i="33"/>
  <c r="M520" i="33"/>
  <c r="L521" i="33"/>
  <c r="M521" i="33"/>
  <c r="L522" i="33"/>
  <c r="M522" i="33"/>
  <c r="L523" i="33"/>
  <c r="M523" i="33"/>
  <c r="L524" i="33"/>
  <c r="M524" i="33"/>
  <c r="L525" i="33"/>
  <c r="M525" i="33"/>
  <c r="L530" i="33"/>
  <c r="M530" i="33"/>
  <c r="L531" i="33"/>
  <c r="M531" i="33"/>
  <c r="L532" i="33"/>
  <c r="M532" i="33"/>
  <c r="L533" i="33"/>
  <c r="M533" i="33"/>
  <c r="L534" i="33"/>
  <c r="M534" i="33"/>
  <c r="L535" i="33"/>
  <c r="M535" i="33"/>
  <c r="L536" i="33"/>
  <c r="M536" i="33"/>
  <c r="L537" i="33"/>
  <c r="M537" i="33"/>
  <c r="L542" i="33"/>
  <c r="M542" i="33"/>
  <c r="L543" i="33"/>
  <c r="M543" i="33"/>
  <c r="L544" i="33"/>
  <c r="M544" i="33"/>
  <c r="L545" i="33"/>
  <c r="M545" i="33"/>
  <c r="L546" i="33"/>
  <c r="M546" i="33"/>
  <c r="L547" i="33"/>
  <c r="M547" i="33"/>
  <c r="L548" i="33"/>
  <c r="M548" i="33"/>
  <c r="L549" i="33"/>
  <c r="M549" i="33"/>
  <c r="M37" i="32"/>
  <c r="M12" i="32"/>
  <c r="O22" i="46"/>
  <c r="O23" i="46"/>
  <c r="O24" i="46"/>
  <c r="O25" i="46"/>
  <c r="O26" i="46"/>
  <c r="O27" i="46"/>
  <c r="O21" i="46"/>
  <c r="O10" i="46"/>
  <c r="O11" i="46"/>
  <c r="O12" i="46"/>
  <c r="O13" i="46"/>
  <c r="O14" i="46"/>
  <c r="O15" i="46"/>
  <c r="O9" i="46"/>
  <c r="N9" i="46"/>
  <c r="M28" i="46"/>
  <c r="M16" i="46"/>
  <c r="O51" i="32"/>
  <c r="O49" i="32"/>
  <c r="O50" i="32"/>
  <c r="O52" i="32"/>
  <c r="O48" i="32"/>
  <c r="O43" i="32"/>
  <c r="O36" i="32"/>
  <c r="O42" i="32"/>
  <c r="O41" i="32"/>
  <c r="N41" i="32"/>
  <c r="N36" i="32"/>
  <c r="O31" i="32"/>
  <c r="O32" i="32"/>
  <c r="O33" i="32"/>
  <c r="O34" i="32"/>
  <c r="O35" i="32"/>
  <c r="O30" i="32"/>
  <c r="N30" i="32"/>
  <c r="N26" i="32"/>
  <c r="O18" i="32"/>
  <c r="O20" i="32"/>
  <c r="O21" i="32"/>
  <c r="O23" i="32"/>
  <c r="O25" i="32"/>
  <c r="N25" i="32"/>
  <c r="N23" i="32"/>
  <c r="O24" i="32"/>
  <c r="O10" i="32"/>
  <c r="O11" i="32"/>
  <c r="O12" i="32"/>
  <c r="O13" i="32"/>
  <c r="O14" i="32"/>
  <c r="O15" i="32"/>
  <c r="O16" i="32"/>
  <c r="O17" i="32"/>
  <c r="O19" i="32"/>
  <c r="O22" i="32"/>
  <c r="O9" i="32"/>
  <c r="N16" i="32"/>
  <c r="N10" i="32"/>
  <c r="N11" i="32"/>
  <c r="N12" i="32"/>
  <c r="N13" i="32"/>
  <c r="N14" i="32"/>
  <c r="N15" i="32"/>
  <c r="N9" i="32"/>
  <c r="N17" i="32"/>
  <c r="N18" i="32"/>
  <c r="N19" i="32"/>
  <c r="N20" i="32"/>
  <c r="M53" i="32"/>
  <c r="M44" i="32"/>
  <c r="M26" i="32"/>
  <c r="L26" i="32"/>
  <c r="O15" i="21"/>
  <c r="O16" i="21"/>
  <c r="O14" i="21"/>
  <c r="M17" i="21"/>
  <c r="O10" i="31"/>
  <c r="O11" i="31"/>
  <c r="O12" i="31"/>
  <c r="O9" i="31"/>
  <c r="N10" i="31"/>
  <c r="N11" i="31"/>
  <c r="N12" i="31"/>
  <c r="N9" i="31"/>
  <c r="M13" i="31"/>
  <c r="L13" i="31"/>
  <c r="O10" i="29"/>
  <c r="O11" i="29"/>
  <c r="O9" i="29"/>
  <c r="N10" i="29"/>
  <c r="N11" i="29"/>
  <c r="N9" i="29"/>
  <c r="M12" i="29"/>
  <c r="L12" i="29"/>
  <c r="M24" i="30"/>
  <c r="L24" i="30"/>
  <c r="N19" i="30"/>
  <c r="N14" i="30"/>
  <c r="O14" i="30"/>
  <c r="O15" i="30"/>
  <c r="O16" i="30"/>
  <c r="O17" i="30"/>
  <c r="O18" i="30"/>
  <c r="O19" i="30"/>
  <c r="O20" i="30"/>
  <c r="O21" i="30"/>
  <c r="O22" i="30"/>
  <c r="O23" i="30"/>
  <c r="N15" i="30"/>
  <c r="N16" i="30"/>
  <c r="N17" i="30"/>
  <c r="N18" i="30"/>
  <c r="N20" i="30"/>
  <c r="N21" i="30"/>
  <c r="N22" i="30"/>
  <c r="N23" i="30"/>
  <c r="O10" i="30"/>
  <c r="O11" i="30"/>
  <c r="O12" i="30"/>
  <c r="O13" i="30"/>
  <c r="O9" i="30"/>
  <c r="N10" i="30"/>
  <c r="N11" i="30"/>
  <c r="N12" i="30"/>
  <c r="N13" i="30"/>
  <c r="N9" i="30"/>
  <c r="O10" i="19"/>
  <c r="O11" i="19"/>
  <c r="O12" i="19"/>
  <c r="O13" i="19"/>
  <c r="O14" i="19"/>
  <c r="O15" i="19"/>
  <c r="O16" i="19"/>
  <c r="O9" i="19"/>
  <c r="N10" i="19"/>
  <c r="N11" i="19"/>
  <c r="N12" i="19"/>
  <c r="N13" i="19"/>
  <c r="N14" i="19"/>
  <c r="N15" i="19"/>
  <c r="N16" i="19"/>
  <c r="N9" i="19"/>
  <c r="M17" i="19"/>
  <c r="L17" i="19"/>
  <c r="O9" i="47"/>
  <c r="N9" i="47"/>
  <c r="M10" i="47"/>
  <c r="L10" i="47"/>
  <c r="O9" i="44"/>
  <c r="N9" i="44"/>
  <c r="M10" i="44"/>
  <c r="L10" i="44"/>
  <c r="O10" i="45"/>
  <c r="O11" i="45"/>
  <c r="O12" i="45"/>
  <c r="O13" i="45"/>
  <c r="O14" i="45"/>
  <c r="O15" i="45"/>
  <c r="O16" i="45"/>
  <c r="O17" i="45"/>
  <c r="N10" i="45"/>
  <c r="N11" i="45"/>
  <c r="N12" i="45"/>
  <c r="N13" i="45"/>
  <c r="N14" i="45"/>
  <c r="N15" i="45"/>
  <c r="N16" i="45"/>
  <c r="N17" i="45"/>
  <c r="O9" i="45"/>
  <c r="N9" i="45"/>
  <c r="M18" i="45"/>
  <c r="L18" i="45"/>
  <c r="O10" i="25"/>
  <c r="O11" i="25"/>
  <c r="O12" i="25"/>
  <c r="O13" i="25"/>
  <c r="O14" i="25"/>
  <c r="O15" i="25"/>
  <c r="O9" i="25"/>
  <c r="N10" i="25"/>
  <c r="N11" i="25"/>
  <c r="N12" i="25"/>
  <c r="N13" i="25"/>
  <c r="N14" i="25"/>
  <c r="N15" i="25"/>
  <c r="N9" i="25"/>
  <c r="M16" i="25"/>
  <c r="L16" i="25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9" i="14"/>
  <c r="M32" i="14"/>
  <c r="L32" i="14"/>
  <c r="O17" i="13"/>
  <c r="N17" i="13"/>
  <c r="O9" i="13"/>
  <c r="O10" i="13"/>
  <c r="O11" i="13"/>
  <c r="O12" i="13"/>
  <c r="O13" i="13"/>
  <c r="O14" i="13"/>
  <c r="O15" i="13"/>
  <c r="O16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N10" i="13"/>
  <c r="N11" i="13"/>
  <c r="N12" i="13"/>
  <c r="N13" i="13"/>
  <c r="N14" i="13"/>
  <c r="N15" i="13"/>
  <c r="N16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9" i="13"/>
  <c r="M33" i="13"/>
  <c r="L33" i="13"/>
  <c r="L24" i="13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9" i="12"/>
  <c r="M29" i="12"/>
  <c r="L29" i="12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6" i="11" s="1"/>
  <c r="N22" i="11"/>
  <c r="N23" i="11"/>
  <c r="N24" i="11"/>
  <c r="N25" i="11"/>
  <c r="N9" i="11"/>
  <c r="M26" i="11"/>
  <c r="L26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9" i="10"/>
  <c r="M31" i="10"/>
  <c r="L13" i="10"/>
  <c r="L12" i="10"/>
  <c r="L31" i="10" s="1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9" i="9"/>
  <c r="M29" i="9"/>
  <c r="L29" i="9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9" i="8"/>
  <c r="M33" i="8"/>
  <c r="L33" i="8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9" i="7"/>
  <c r="M68" i="7"/>
  <c r="L68" i="7"/>
  <c r="M52" i="7"/>
  <c r="M35" i="7"/>
  <c r="L35" i="7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9" i="5"/>
  <c r="M31" i="5"/>
  <c r="L15" i="5"/>
  <c r="L12" i="5"/>
  <c r="L31" i="5" s="1"/>
  <c r="N32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9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18" i="6"/>
  <c r="N10" i="6"/>
  <c r="N11" i="6"/>
  <c r="N12" i="6"/>
  <c r="N13" i="6"/>
  <c r="N14" i="6"/>
  <c r="N15" i="6"/>
  <c r="N16" i="6"/>
  <c r="N9" i="6"/>
  <c r="M32" i="6"/>
  <c r="L32" i="6"/>
  <c r="O45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9" i="4"/>
  <c r="M46" i="4"/>
  <c r="L32" i="4"/>
  <c r="L29" i="4"/>
  <c r="L28" i="4"/>
  <c r="L13" i="4"/>
  <c r="L11" i="4"/>
  <c r="L46" i="4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9" i="3"/>
  <c r="P9" i="3" s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9" i="3"/>
  <c r="M46" i="3"/>
  <c r="L46" i="3"/>
  <c r="L38" i="3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9" i="2"/>
  <c r="M36" i="2"/>
  <c r="M34" i="33" s="1"/>
  <c r="L36" i="2"/>
  <c r="L23" i="2"/>
  <c r="N33" i="32"/>
  <c r="N32" i="32"/>
  <c r="J7" i="33"/>
  <c r="K7" i="33"/>
  <c r="J8" i="33"/>
  <c r="K8" i="33"/>
  <c r="J9" i="33"/>
  <c r="K9" i="33"/>
  <c r="J10" i="33"/>
  <c r="K10" i="33"/>
  <c r="J11" i="33"/>
  <c r="K11" i="33"/>
  <c r="J12" i="33"/>
  <c r="K12" i="33"/>
  <c r="J13" i="33"/>
  <c r="K13" i="33"/>
  <c r="J14" i="33"/>
  <c r="K14" i="33"/>
  <c r="J15" i="33"/>
  <c r="K15" i="33"/>
  <c r="J16" i="33"/>
  <c r="K16" i="33"/>
  <c r="J17" i="33"/>
  <c r="K17" i="33"/>
  <c r="J18" i="33"/>
  <c r="K18" i="33"/>
  <c r="J19" i="33"/>
  <c r="K19" i="33"/>
  <c r="J20" i="33"/>
  <c r="K20" i="33"/>
  <c r="K21" i="33"/>
  <c r="J22" i="33"/>
  <c r="K22" i="33"/>
  <c r="J23" i="33"/>
  <c r="K23" i="33"/>
  <c r="J24" i="33"/>
  <c r="K24" i="33"/>
  <c r="J25" i="33"/>
  <c r="K25" i="33"/>
  <c r="J26" i="33"/>
  <c r="K26" i="33"/>
  <c r="J27" i="33"/>
  <c r="K27" i="33"/>
  <c r="J28" i="33"/>
  <c r="K28" i="33"/>
  <c r="J29" i="33"/>
  <c r="K29" i="33"/>
  <c r="J30" i="33"/>
  <c r="K30" i="33"/>
  <c r="J31" i="33"/>
  <c r="K31" i="33"/>
  <c r="J32" i="33"/>
  <c r="K32" i="33"/>
  <c r="J33" i="33"/>
  <c r="K33" i="33"/>
  <c r="J39" i="33"/>
  <c r="K39" i="33"/>
  <c r="J40" i="33"/>
  <c r="K40" i="33"/>
  <c r="J41" i="33"/>
  <c r="K41" i="33"/>
  <c r="J42" i="33"/>
  <c r="K42" i="33"/>
  <c r="J43" i="33"/>
  <c r="K43" i="33"/>
  <c r="J44" i="33"/>
  <c r="K44" i="33"/>
  <c r="J45" i="33"/>
  <c r="K45" i="33"/>
  <c r="J46" i="33"/>
  <c r="K46" i="33"/>
  <c r="J47" i="33"/>
  <c r="K47" i="33"/>
  <c r="J48" i="33"/>
  <c r="K48" i="33"/>
  <c r="J49" i="33"/>
  <c r="K49" i="33"/>
  <c r="J50" i="33"/>
  <c r="K50" i="33"/>
  <c r="J51" i="33"/>
  <c r="K51" i="33"/>
  <c r="J52" i="33"/>
  <c r="K52" i="33"/>
  <c r="J53" i="33"/>
  <c r="K53" i="33"/>
  <c r="J54" i="33"/>
  <c r="K54" i="33"/>
  <c r="J55" i="33"/>
  <c r="K55" i="33"/>
  <c r="J56" i="33"/>
  <c r="K56" i="33"/>
  <c r="J57" i="33"/>
  <c r="K57" i="33"/>
  <c r="J58" i="33"/>
  <c r="K58" i="33"/>
  <c r="J59" i="33"/>
  <c r="K59" i="33"/>
  <c r="J60" i="33"/>
  <c r="K60" i="33"/>
  <c r="J61" i="33"/>
  <c r="K61" i="33"/>
  <c r="J62" i="33"/>
  <c r="K62" i="33"/>
  <c r="J63" i="33"/>
  <c r="K63" i="33"/>
  <c r="J64" i="33"/>
  <c r="K64" i="33"/>
  <c r="J65" i="33"/>
  <c r="K65" i="33"/>
  <c r="J66" i="33"/>
  <c r="K66" i="33"/>
  <c r="J67" i="33"/>
  <c r="K67" i="33"/>
  <c r="K68" i="33"/>
  <c r="J69" i="33"/>
  <c r="K69" i="33"/>
  <c r="J70" i="33"/>
  <c r="K70" i="33"/>
  <c r="J71" i="33"/>
  <c r="K71" i="33"/>
  <c r="J72" i="33"/>
  <c r="K72" i="33"/>
  <c r="J73" i="33"/>
  <c r="K73" i="33"/>
  <c r="J74" i="33"/>
  <c r="K74" i="33"/>
  <c r="J75" i="33"/>
  <c r="K75" i="33"/>
  <c r="J81" i="33"/>
  <c r="K81" i="33"/>
  <c r="J82" i="33"/>
  <c r="K82" i="33"/>
  <c r="K83" i="33"/>
  <c r="J84" i="33"/>
  <c r="K84" i="33"/>
  <c r="K85" i="33"/>
  <c r="J86" i="33"/>
  <c r="K86" i="33"/>
  <c r="J87" i="33"/>
  <c r="K87" i="33"/>
  <c r="J88" i="33"/>
  <c r="K88" i="33"/>
  <c r="J89" i="33"/>
  <c r="K89" i="33"/>
  <c r="J90" i="33"/>
  <c r="K90" i="33"/>
  <c r="J91" i="33"/>
  <c r="K91" i="33"/>
  <c r="J92" i="33"/>
  <c r="K92" i="33"/>
  <c r="J93" i="33"/>
  <c r="K93" i="33"/>
  <c r="J94" i="33"/>
  <c r="K94" i="33"/>
  <c r="J95" i="33"/>
  <c r="K95" i="33"/>
  <c r="J96" i="33"/>
  <c r="K96" i="33"/>
  <c r="J97" i="33"/>
  <c r="K97" i="33"/>
  <c r="J98" i="33"/>
  <c r="K98" i="33"/>
  <c r="J99" i="33"/>
  <c r="K99" i="33"/>
  <c r="K100" i="33"/>
  <c r="K101" i="33"/>
  <c r="J102" i="33"/>
  <c r="K102" i="33"/>
  <c r="J103" i="33"/>
  <c r="K103" i="33"/>
  <c r="J104" i="33"/>
  <c r="K104" i="33"/>
  <c r="J105" i="33"/>
  <c r="K105" i="33"/>
  <c r="J106" i="33"/>
  <c r="K106" i="33"/>
  <c r="J107" i="33"/>
  <c r="K107" i="33"/>
  <c r="J108" i="33"/>
  <c r="K108" i="33"/>
  <c r="J109" i="33"/>
  <c r="K109" i="33"/>
  <c r="J110" i="33"/>
  <c r="K110" i="33"/>
  <c r="J111" i="33"/>
  <c r="K111" i="33"/>
  <c r="J112" i="33"/>
  <c r="K112" i="33"/>
  <c r="J113" i="33"/>
  <c r="K113" i="33"/>
  <c r="J114" i="33"/>
  <c r="K114" i="33"/>
  <c r="J115" i="33"/>
  <c r="K115" i="33"/>
  <c r="J116" i="33"/>
  <c r="K116" i="33"/>
  <c r="J117" i="33"/>
  <c r="K117" i="33"/>
  <c r="J123" i="33"/>
  <c r="K123" i="33"/>
  <c r="J124" i="33"/>
  <c r="K124" i="33"/>
  <c r="J125" i="33"/>
  <c r="K125" i="33"/>
  <c r="K126" i="33"/>
  <c r="J127" i="33"/>
  <c r="K127" i="33"/>
  <c r="J128" i="33"/>
  <c r="K128" i="33"/>
  <c r="K129" i="33"/>
  <c r="J130" i="33"/>
  <c r="K130" i="33"/>
  <c r="J131" i="33"/>
  <c r="K131" i="33"/>
  <c r="J132" i="33"/>
  <c r="K132" i="33"/>
  <c r="J133" i="33"/>
  <c r="K133" i="33"/>
  <c r="J134" i="33"/>
  <c r="K134" i="33"/>
  <c r="J135" i="33"/>
  <c r="K135" i="33"/>
  <c r="J136" i="33"/>
  <c r="K136" i="33"/>
  <c r="J137" i="33"/>
  <c r="K137" i="33"/>
  <c r="J138" i="33"/>
  <c r="K138" i="33"/>
  <c r="J139" i="33"/>
  <c r="K139" i="33"/>
  <c r="J140" i="33"/>
  <c r="K140" i="33"/>
  <c r="J141" i="33"/>
  <c r="K141" i="33"/>
  <c r="J142" i="33"/>
  <c r="K142" i="33"/>
  <c r="J143" i="33"/>
  <c r="K143" i="33"/>
  <c r="J144" i="33"/>
  <c r="K144" i="33"/>
  <c r="J150" i="33"/>
  <c r="K150" i="33"/>
  <c r="J151" i="33"/>
  <c r="K151" i="33"/>
  <c r="J152" i="33"/>
  <c r="K152" i="33"/>
  <c r="J153" i="33"/>
  <c r="K153" i="33"/>
  <c r="J154" i="33"/>
  <c r="K154" i="33"/>
  <c r="J155" i="33"/>
  <c r="K155" i="33"/>
  <c r="J156" i="33"/>
  <c r="K156" i="33"/>
  <c r="J157" i="33"/>
  <c r="K157" i="33"/>
  <c r="J158" i="33"/>
  <c r="K158" i="33"/>
  <c r="J159" i="33"/>
  <c r="K159" i="33"/>
  <c r="J160" i="33"/>
  <c r="K160" i="33"/>
  <c r="J161" i="33"/>
  <c r="K161" i="33"/>
  <c r="J162" i="33"/>
  <c r="K162" i="33"/>
  <c r="J163" i="33"/>
  <c r="K163" i="33"/>
  <c r="J164" i="33"/>
  <c r="K164" i="33"/>
  <c r="J165" i="33"/>
  <c r="K165" i="33"/>
  <c r="J166" i="33"/>
  <c r="K166" i="33"/>
  <c r="J167" i="33"/>
  <c r="K167" i="33"/>
  <c r="J168" i="33"/>
  <c r="K168" i="33"/>
  <c r="J169" i="33"/>
  <c r="K169" i="33"/>
  <c r="J170" i="33"/>
  <c r="K170" i="33"/>
  <c r="J171" i="33"/>
  <c r="K171" i="33"/>
  <c r="J172" i="33"/>
  <c r="K172" i="33"/>
  <c r="J178" i="33"/>
  <c r="K178" i="33"/>
  <c r="J184" i="33"/>
  <c r="K184" i="33"/>
  <c r="J185" i="33"/>
  <c r="K185" i="33"/>
  <c r="J186" i="33"/>
  <c r="K186" i="33"/>
  <c r="J187" i="33"/>
  <c r="K187" i="33"/>
  <c r="J188" i="33"/>
  <c r="K188" i="33"/>
  <c r="J189" i="33"/>
  <c r="K189" i="33"/>
  <c r="J190" i="33"/>
  <c r="K190" i="33"/>
  <c r="J191" i="33"/>
  <c r="K191" i="33"/>
  <c r="J192" i="33"/>
  <c r="K192" i="33"/>
  <c r="J193" i="33"/>
  <c r="K193" i="33"/>
  <c r="J194" i="33"/>
  <c r="K194" i="33"/>
  <c r="J195" i="33"/>
  <c r="K195" i="33"/>
  <c r="J196" i="33"/>
  <c r="K196" i="33"/>
  <c r="J197" i="33"/>
  <c r="K197" i="33"/>
  <c r="J198" i="33"/>
  <c r="K198" i="33"/>
  <c r="J199" i="33"/>
  <c r="K199" i="33"/>
  <c r="J200" i="33"/>
  <c r="K200" i="33"/>
  <c r="J201" i="33"/>
  <c r="K201" i="33"/>
  <c r="J202" i="33"/>
  <c r="K202" i="33"/>
  <c r="J203" i="33"/>
  <c r="K203" i="33"/>
  <c r="J204" i="33"/>
  <c r="K204" i="33"/>
  <c r="J205" i="33"/>
  <c r="K205" i="33"/>
  <c r="J206" i="33"/>
  <c r="K206" i="33"/>
  <c r="J207" i="33"/>
  <c r="K207" i="33"/>
  <c r="J208" i="33"/>
  <c r="K208" i="33"/>
  <c r="J209" i="33"/>
  <c r="K209" i="33"/>
  <c r="J215" i="33"/>
  <c r="K215" i="33"/>
  <c r="J221" i="33"/>
  <c r="K221" i="33"/>
  <c r="J222" i="33"/>
  <c r="K222" i="33"/>
  <c r="J223" i="33"/>
  <c r="K223" i="33"/>
  <c r="J224" i="33"/>
  <c r="K224" i="33"/>
  <c r="J225" i="33"/>
  <c r="K225" i="33"/>
  <c r="J226" i="33"/>
  <c r="K226" i="33"/>
  <c r="J227" i="33"/>
  <c r="K227" i="33"/>
  <c r="J228" i="33"/>
  <c r="K228" i="33"/>
  <c r="J229" i="33"/>
  <c r="K229" i="33"/>
  <c r="J230" i="33"/>
  <c r="K230" i="33"/>
  <c r="J231" i="33"/>
  <c r="K231" i="33"/>
  <c r="J232" i="33"/>
  <c r="K232" i="33"/>
  <c r="J233" i="33"/>
  <c r="K233" i="33"/>
  <c r="J234" i="33"/>
  <c r="K234" i="33"/>
  <c r="J235" i="33"/>
  <c r="K235" i="33"/>
  <c r="J236" i="33"/>
  <c r="K236" i="33"/>
  <c r="J237" i="33"/>
  <c r="K237" i="33"/>
  <c r="J238" i="33"/>
  <c r="K238" i="33"/>
  <c r="J239" i="33"/>
  <c r="K239" i="33"/>
  <c r="J240" i="33"/>
  <c r="K240" i="33"/>
  <c r="J241" i="33"/>
  <c r="K241" i="33"/>
  <c r="J242" i="33"/>
  <c r="K242" i="33"/>
  <c r="J243" i="33"/>
  <c r="K243" i="33"/>
  <c r="J244" i="33"/>
  <c r="K244" i="33"/>
  <c r="J250" i="33"/>
  <c r="K250" i="33"/>
  <c r="J251" i="33"/>
  <c r="K251" i="33"/>
  <c r="J252" i="33"/>
  <c r="K252" i="33"/>
  <c r="J253" i="33"/>
  <c r="K253" i="33"/>
  <c r="J254" i="33"/>
  <c r="K254" i="33"/>
  <c r="J255" i="33"/>
  <c r="K255" i="33"/>
  <c r="J256" i="33"/>
  <c r="K256" i="33"/>
  <c r="K257" i="33"/>
  <c r="J262" i="33"/>
  <c r="K262" i="33"/>
  <c r="J263" i="33"/>
  <c r="K263" i="33"/>
  <c r="J264" i="33"/>
  <c r="K264" i="33"/>
  <c r="J265" i="33"/>
  <c r="K265" i="33"/>
  <c r="J266" i="33"/>
  <c r="K266" i="33"/>
  <c r="J267" i="33"/>
  <c r="K267" i="33"/>
  <c r="J268" i="33"/>
  <c r="K268" i="33"/>
  <c r="J269" i="33"/>
  <c r="K269" i="33"/>
  <c r="J270" i="33"/>
  <c r="K270" i="33"/>
  <c r="J271" i="33"/>
  <c r="K271" i="33"/>
  <c r="J272" i="33"/>
  <c r="K272" i="33"/>
  <c r="J273" i="33"/>
  <c r="K273" i="33"/>
  <c r="J274" i="33"/>
  <c r="K274" i="33"/>
  <c r="J275" i="33"/>
  <c r="K275" i="33"/>
  <c r="J276" i="33"/>
  <c r="K276" i="33"/>
  <c r="J277" i="33"/>
  <c r="K277" i="33"/>
  <c r="J278" i="33"/>
  <c r="K278" i="33"/>
  <c r="J279" i="33"/>
  <c r="K279" i="33"/>
  <c r="J280" i="33"/>
  <c r="K280" i="33"/>
  <c r="J281" i="33"/>
  <c r="K281" i="33"/>
  <c r="J287" i="33"/>
  <c r="K287" i="33"/>
  <c r="J288" i="33"/>
  <c r="K288" i="33"/>
  <c r="J289" i="33"/>
  <c r="K289" i="33"/>
  <c r="K290" i="33"/>
  <c r="K291" i="33"/>
  <c r="J292" i="33"/>
  <c r="K292" i="33"/>
  <c r="J293" i="33"/>
  <c r="K293" i="33"/>
  <c r="J294" i="33"/>
  <c r="K294" i="33"/>
  <c r="J295" i="33"/>
  <c r="K295" i="33"/>
  <c r="J296" i="33"/>
  <c r="K296" i="33"/>
  <c r="J297" i="33"/>
  <c r="K297" i="33"/>
  <c r="J298" i="33"/>
  <c r="K298" i="33"/>
  <c r="J299" i="33"/>
  <c r="K299" i="33"/>
  <c r="J300" i="33"/>
  <c r="K300" i="33"/>
  <c r="J301" i="33"/>
  <c r="K301" i="33"/>
  <c r="J302" i="33"/>
  <c r="K302" i="33"/>
  <c r="J303" i="33"/>
  <c r="K303" i="33"/>
  <c r="J304" i="33"/>
  <c r="K304" i="33"/>
  <c r="J305" i="33"/>
  <c r="K305" i="33"/>
  <c r="J306" i="33"/>
  <c r="K306" i="33"/>
  <c r="J307" i="33"/>
  <c r="K307" i="33"/>
  <c r="J308" i="33"/>
  <c r="K308" i="33"/>
  <c r="J314" i="33"/>
  <c r="K314" i="33"/>
  <c r="J315" i="33"/>
  <c r="K315" i="33"/>
  <c r="J316" i="33"/>
  <c r="K316" i="33"/>
  <c r="J317" i="33"/>
  <c r="K317" i="33"/>
  <c r="J318" i="33"/>
  <c r="K318" i="33"/>
  <c r="J319" i="33"/>
  <c r="K319" i="33"/>
  <c r="J320" i="33"/>
  <c r="K320" i="33"/>
  <c r="J321" i="33"/>
  <c r="K321" i="33"/>
  <c r="J322" i="33"/>
  <c r="K322" i="33"/>
  <c r="J323" i="33"/>
  <c r="K323" i="33"/>
  <c r="J324" i="33"/>
  <c r="K324" i="33"/>
  <c r="J325" i="33"/>
  <c r="K325" i="33"/>
  <c r="J326" i="33"/>
  <c r="K326" i="33"/>
  <c r="J327" i="33"/>
  <c r="K327" i="33"/>
  <c r="J328" i="33"/>
  <c r="K328" i="33"/>
  <c r="J329" i="33"/>
  <c r="K329" i="33"/>
  <c r="J330" i="33"/>
  <c r="K330" i="33"/>
  <c r="J336" i="33"/>
  <c r="K336" i="33"/>
  <c r="J337" i="33"/>
  <c r="K337" i="33"/>
  <c r="J338" i="33"/>
  <c r="K338" i="33"/>
  <c r="J339" i="33"/>
  <c r="K339" i="33"/>
  <c r="J340" i="33"/>
  <c r="K340" i="33"/>
  <c r="J341" i="33"/>
  <c r="K341" i="33"/>
  <c r="J342" i="33"/>
  <c r="K342" i="33"/>
  <c r="J343" i="33"/>
  <c r="K343" i="33"/>
  <c r="J344" i="33"/>
  <c r="K344" i="33"/>
  <c r="J345" i="33"/>
  <c r="K345" i="33"/>
  <c r="J346" i="33"/>
  <c r="K346" i="33"/>
  <c r="J347" i="33"/>
  <c r="K347" i="33"/>
  <c r="J348" i="33"/>
  <c r="K348" i="33"/>
  <c r="J349" i="33"/>
  <c r="K349" i="33"/>
  <c r="J350" i="33"/>
  <c r="K350" i="33"/>
  <c r="J351" i="33"/>
  <c r="K351" i="33"/>
  <c r="J352" i="33"/>
  <c r="K352" i="33"/>
  <c r="J353" i="33"/>
  <c r="K353" i="33"/>
  <c r="J354" i="33"/>
  <c r="K354" i="33"/>
  <c r="J355" i="33"/>
  <c r="K355" i="33"/>
  <c r="J361" i="33"/>
  <c r="K361" i="33"/>
  <c r="J362" i="33"/>
  <c r="K362" i="33"/>
  <c r="J363" i="33"/>
  <c r="K363" i="33"/>
  <c r="J364" i="33"/>
  <c r="K364" i="33"/>
  <c r="J365" i="33"/>
  <c r="K365" i="33"/>
  <c r="J366" i="33"/>
  <c r="K366" i="33"/>
  <c r="J367" i="33"/>
  <c r="K367" i="33"/>
  <c r="J368" i="33"/>
  <c r="K368" i="33"/>
  <c r="J369" i="33"/>
  <c r="K369" i="33"/>
  <c r="J375" i="33"/>
  <c r="K375" i="33"/>
  <c r="J376" i="33"/>
  <c r="K376" i="33"/>
  <c r="J377" i="33"/>
  <c r="K377" i="33"/>
  <c r="J378" i="33"/>
  <c r="K378" i="33"/>
  <c r="J379" i="33"/>
  <c r="K379" i="33"/>
  <c r="J380" i="33"/>
  <c r="K380" i="33"/>
  <c r="J381" i="33"/>
  <c r="K381" i="33"/>
  <c r="J382" i="33"/>
  <c r="K382" i="33"/>
  <c r="J383" i="33"/>
  <c r="K383" i="33"/>
  <c r="J384" i="33"/>
  <c r="K384" i="33"/>
  <c r="J385" i="33"/>
  <c r="K385" i="33"/>
  <c r="J386" i="33"/>
  <c r="K386" i="33"/>
  <c r="J387" i="33"/>
  <c r="K387" i="33"/>
  <c r="J388" i="33"/>
  <c r="K388" i="33"/>
  <c r="J389" i="33"/>
  <c r="K389" i="33"/>
  <c r="K390" i="33"/>
  <c r="J391" i="33"/>
  <c r="K391" i="33"/>
  <c r="J392" i="33"/>
  <c r="K392" i="33"/>
  <c r="J393" i="33"/>
  <c r="K393" i="33"/>
  <c r="J394" i="33"/>
  <c r="K394" i="33"/>
  <c r="J395" i="33"/>
  <c r="K395" i="33"/>
  <c r="J396" i="33"/>
  <c r="K396" i="33"/>
  <c r="J397" i="33"/>
  <c r="K397" i="33"/>
  <c r="J398" i="33"/>
  <c r="K398" i="33"/>
  <c r="J404" i="33"/>
  <c r="K404" i="33"/>
  <c r="J405" i="33"/>
  <c r="K405" i="33"/>
  <c r="J406" i="33"/>
  <c r="K406" i="33"/>
  <c r="J407" i="33"/>
  <c r="K407" i="33"/>
  <c r="J408" i="33"/>
  <c r="K408" i="33"/>
  <c r="J409" i="33"/>
  <c r="K409" i="33"/>
  <c r="J410" i="33"/>
  <c r="K410" i="33"/>
  <c r="J411" i="33"/>
  <c r="K411" i="33"/>
  <c r="J412" i="33"/>
  <c r="K412" i="33"/>
  <c r="J413" i="33"/>
  <c r="K413" i="33"/>
  <c r="J414" i="33"/>
  <c r="K414" i="33"/>
  <c r="J415" i="33"/>
  <c r="K415" i="33"/>
  <c r="J416" i="33"/>
  <c r="K416" i="33"/>
  <c r="J417" i="33"/>
  <c r="K417" i="33"/>
  <c r="J418" i="33"/>
  <c r="K418" i="33"/>
  <c r="J419" i="33"/>
  <c r="K419" i="33"/>
  <c r="J420" i="33"/>
  <c r="K420" i="33"/>
  <c r="J421" i="33"/>
  <c r="K421" i="33"/>
  <c r="J422" i="33"/>
  <c r="K422" i="33"/>
  <c r="J423" i="33"/>
  <c r="K423" i="33"/>
  <c r="J424" i="33"/>
  <c r="K424" i="33"/>
  <c r="J425" i="33"/>
  <c r="K425" i="33"/>
  <c r="J426" i="33"/>
  <c r="K426" i="33"/>
  <c r="J432" i="33"/>
  <c r="K432" i="33"/>
  <c r="J433" i="33"/>
  <c r="K433" i="33"/>
  <c r="J434" i="33"/>
  <c r="K434" i="33"/>
  <c r="J435" i="33"/>
  <c r="K435" i="33"/>
  <c r="J436" i="33"/>
  <c r="K436" i="33"/>
  <c r="J437" i="33"/>
  <c r="K437" i="33"/>
  <c r="J438" i="33"/>
  <c r="K438" i="33"/>
  <c r="J439" i="33"/>
  <c r="K439" i="33"/>
  <c r="K440" i="33"/>
  <c r="J445" i="33"/>
  <c r="K445" i="33"/>
  <c r="J446" i="33"/>
  <c r="K446" i="33"/>
  <c r="J447" i="33"/>
  <c r="K447" i="33"/>
  <c r="J448" i="33"/>
  <c r="K448" i="33"/>
  <c r="J449" i="33"/>
  <c r="K449" i="33"/>
  <c r="J450" i="33"/>
  <c r="K450" i="33"/>
  <c r="J451" i="33"/>
  <c r="K451" i="33"/>
  <c r="J452" i="33"/>
  <c r="K452" i="33"/>
  <c r="J453" i="33"/>
  <c r="K453" i="33"/>
  <c r="J454" i="33"/>
  <c r="K454" i="33"/>
  <c r="J455" i="33"/>
  <c r="K455" i="33"/>
  <c r="J456" i="33"/>
  <c r="K456" i="33"/>
  <c r="J457" i="33"/>
  <c r="K457" i="33"/>
  <c r="J458" i="33"/>
  <c r="K458" i="33"/>
  <c r="J459" i="33"/>
  <c r="K459" i="33"/>
  <c r="J465" i="33"/>
  <c r="K465" i="33"/>
  <c r="J466" i="33"/>
  <c r="K466" i="33"/>
  <c r="J467" i="33"/>
  <c r="K467" i="33"/>
  <c r="J473" i="33"/>
  <c r="K473" i="33"/>
  <c r="J474" i="33"/>
  <c r="K474" i="33"/>
  <c r="J475" i="33"/>
  <c r="K475" i="33"/>
  <c r="J476" i="33"/>
  <c r="K476" i="33"/>
  <c r="K482" i="33"/>
  <c r="K483" i="33"/>
  <c r="K484" i="33"/>
  <c r="J485" i="33"/>
  <c r="J490" i="33"/>
  <c r="K490" i="33"/>
  <c r="J491" i="33"/>
  <c r="K491" i="33"/>
  <c r="J492" i="33"/>
  <c r="K492" i="33"/>
  <c r="J493" i="33"/>
  <c r="K493" i="33"/>
  <c r="J494" i="33"/>
  <c r="K494" i="33"/>
  <c r="J495" i="33"/>
  <c r="K495" i="33"/>
  <c r="J496" i="33"/>
  <c r="K496" i="33"/>
  <c r="J497" i="33"/>
  <c r="K497" i="33"/>
  <c r="J498" i="33"/>
  <c r="K498" i="33"/>
  <c r="J499" i="33"/>
  <c r="K499" i="33"/>
  <c r="J500" i="33"/>
  <c r="K500" i="33"/>
  <c r="J501" i="33"/>
  <c r="K501" i="33"/>
  <c r="J502" i="33"/>
  <c r="K502" i="33"/>
  <c r="J503" i="33"/>
  <c r="K503" i="33"/>
  <c r="J504" i="33"/>
  <c r="K504" i="33"/>
  <c r="J505" i="33"/>
  <c r="K505" i="33"/>
  <c r="J506" i="33"/>
  <c r="K506" i="33"/>
  <c r="J508" i="33"/>
  <c r="K508" i="33"/>
  <c r="J509" i="33"/>
  <c r="K509" i="33"/>
  <c r="J510" i="33"/>
  <c r="K510" i="33"/>
  <c r="J511" i="33"/>
  <c r="K511" i="33"/>
  <c r="J512" i="33"/>
  <c r="K512" i="33"/>
  <c r="J513" i="33"/>
  <c r="K513" i="33"/>
  <c r="J514" i="33"/>
  <c r="K514" i="33"/>
  <c r="J515" i="33"/>
  <c r="J516" i="33"/>
  <c r="K516" i="33"/>
  <c r="J517" i="33"/>
  <c r="K517" i="33"/>
  <c r="J518" i="33"/>
  <c r="K518" i="33"/>
  <c r="J519" i="33"/>
  <c r="J520" i="33"/>
  <c r="K520" i="33"/>
  <c r="J521" i="33"/>
  <c r="K521" i="33"/>
  <c r="J522" i="33"/>
  <c r="K522" i="33"/>
  <c r="J523" i="33"/>
  <c r="K523" i="33"/>
  <c r="J524" i="33"/>
  <c r="K524" i="33"/>
  <c r="J525" i="33"/>
  <c r="J530" i="33"/>
  <c r="K530" i="33"/>
  <c r="J531" i="33"/>
  <c r="K531" i="33"/>
  <c r="J532" i="33"/>
  <c r="K532" i="33"/>
  <c r="J533" i="33"/>
  <c r="K533" i="33"/>
  <c r="J534" i="33"/>
  <c r="K534" i="33"/>
  <c r="J535" i="33"/>
  <c r="K535" i="33"/>
  <c r="J536" i="33"/>
  <c r="K536" i="33"/>
  <c r="J537" i="33"/>
  <c r="J542" i="33"/>
  <c r="K542" i="33"/>
  <c r="J543" i="33"/>
  <c r="K543" i="33"/>
  <c r="J544" i="33"/>
  <c r="K544" i="33"/>
  <c r="J545" i="33"/>
  <c r="K545" i="33"/>
  <c r="J546" i="33"/>
  <c r="K546" i="33"/>
  <c r="J547" i="33"/>
  <c r="K547" i="33"/>
  <c r="J548" i="33"/>
  <c r="K548" i="33"/>
  <c r="J549" i="33"/>
  <c r="I7" i="33"/>
  <c r="K16" i="46"/>
  <c r="K537" i="33" s="1"/>
  <c r="K28" i="46"/>
  <c r="K549" i="33" s="1"/>
  <c r="N27" i="46"/>
  <c r="N48" i="32"/>
  <c r="K53" i="32"/>
  <c r="K525" i="33" s="1"/>
  <c r="K44" i="32"/>
  <c r="K519" i="33" s="1"/>
  <c r="K37" i="32"/>
  <c r="K515" i="33" s="1"/>
  <c r="K26" i="32"/>
  <c r="K507" i="33" s="1"/>
  <c r="J26" i="32"/>
  <c r="J507" i="33" s="1"/>
  <c r="K17" i="21"/>
  <c r="K485" i="33" s="1"/>
  <c r="K13" i="31"/>
  <c r="K477" i="33" s="1"/>
  <c r="J13" i="31"/>
  <c r="J477" i="33" s="1"/>
  <c r="K12" i="29"/>
  <c r="K468" i="33" s="1"/>
  <c r="J12" i="29"/>
  <c r="J468" i="33" s="1"/>
  <c r="K24" i="30"/>
  <c r="K460" i="33" s="1"/>
  <c r="J24" i="30"/>
  <c r="J460" i="33" s="1"/>
  <c r="K17" i="19"/>
  <c r="J17" i="19"/>
  <c r="J440" i="33" s="1"/>
  <c r="K10" i="47"/>
  <c r="K179" i="33" s="1"/>
  <c r="J10" i="47"/>
  <c r="J179" i="33" s="1"/>
  <c r="K10" i="44"/>
  <c r="K216" i="33" s="1"/>
  <c r="J10" i="44"/>
  <c r="J216" i="33" s="1"/>
  <c r="K18" i="45"/>
  <c r="K370" i="33" s="1"/>
  <c r="J18" i="45"/>
  <c r="J370" i="33" s="1"/>
  <c r="K16" i="25"/>
  <c r="J16" i="25"/>
  <c r="J257" i="33" s="1"/>
  <c r="K32" i="14"/>
  <c r="K427" i="33" s="1"/>
  <c r="J32" i="14"/>
  <c r="J427" i="33" s="1"/>
  <c r="K33" i="13"/>
  <c r="K399" i="33" s="1"/>
  <c r="J24" i="13"/>
  <c r="J33" i="13" s="1"/>
  <c r="J399" i="33" s="1"/>
  <c r="K29" i="12"/>
  <c r="K356" i="33" s="1"/>
  <c r="J29" i="12"/>
  <c r="J356" i="33" s="1"/>
  <c r="K26" i="11"/>
  <c r="K331" i="33" s="1"/>
  <c r="J26" i="11"/>
  <c r="J331" i="33" s="1"/>
  <c r="K31" i="10"/>
  <c r="K309" i="33" s="1"/>
  <c r="J13" i="10"/>
  <c r="J291" i="33" s="1"/>
  <c r="J12" i="10"/>
  <c r="J290" i="33" s="1"/>
  <c r="K29" i="9"/>
  <c r="K282" i="33" s="1"/>
  <c r="J29" i="9"/>
  <c r="J282" i="33" s="1"/>
  <c r="K33" i="8"/>
  <c r="K245" i="33" s="1"/>
  <c r="J33" i="8"/>
  <c r="J245" i="33" s="1"/>
  <c r="K68" i="7"/>
  <c r="J68" i="7"/>
  <c r="K52" i="7"/>
  <c r="K35" i="7"/>
  <c r="K210" i="33" s="1"/>
  <c r="J35" i="7"/>
  <c r="J210" i="33" s="1"/>
  <c r="K31" i="5"/>
  <c r="K145" i="33" s="1"/>
  <c r="J15" i="5"/>
  <c r="J129" i="33" s="1"/>
  <c r="J12" i="5"/>
  <c r="J126" i="33" s="1"/>
  <c r="K32" i="6"/>
  <c r="K173" i="33" s="1"/>
  <c r="J32" i="6"/>
  <c r="J173" i="33" s="1"/>
  <c r="K46" i="4"/>
  <c r="K118" i="33" s="1"/>
  <c r="J32" i="4"/>
  <c r="J29" i="4"/>
  <c r="J101" i="33" s="1"/>
  <c r="J28" i="4"/>
  <c r="J100" i="33" s="1"/>
  <c r="J13" i="4"/>
  <c r="J85" i="33" s="1"/>
  <c r="J11" i="4"/>
  <c r="K46" i="3"/>
  <c r="K76" i="33" s="1"/>
  <c r="J38" i="3"/>
  <c r="J46" i="3" s="1"/>
  <c r="J76" i="33" s="1"/>
  <c r="K36" i="2"/>
  <c r="K34" i="33" s="1"/>
  <c r="J23" i="2"/>
  <c r="J36" i="2" s="1"/>
  <c r="J34" i="33" s="1"/>
  <c r="A29" i="46"/>
  <c r="A54" i="32"/>
  <c r="A18" i="21"/>
  <c r="A14" i="31"/>
  <c r="A13" i="29"/>
  <c r="A25" i="30"/>
  <c r="A18" i="19"/>
  <c r="A11" i="47"/>
  <c r="A11" i="44"/>
  <c r="A19" i="45"/>
  <c r="A17" i="25"/>
  <c r="A33" i="14"/>
  <c r="A34" i="13"/>
  <c r="A30" i="12"/>
  <c r="A27" i="11"/>
  <c r="A32" i="10"/>
  <c r="A30" i="9"/>
  <c r="A34" i="8"/>
  <c r="A36" i="7"/>
  <c r="A32" i="5"/>
  <c r="A33" i="6"/>
  <c r="A47" i="4"/>
  <c r="A47" i="3"/>
  <c r="H7" i="33"/>
  <c r="H8" i="33"/>
  <c r="I8" i="33"/>
  <c r="H9" i="33"/>
  <c r="I9" i="33"/>
  <c r="H10" i="33"/>
  <c r="I10" i="33"/>
  <c r="H11" i="33"/>
  <c r="I11" i="33"/>
  <c r="H12" i="33"/>
  <c r="I12" i="33"/>
  <c r="H13" i="33"/>
  <c r="I13" i="33"/>
  <c r="H14" i="33"/>
  <c r="I14" i="33"/>
  <c r="H15" i="33"/>
  <c r="I15" i="33"/>
  <c r="H16" i="33"/>
  <c r="I16" i="33"/>
  <c r="H17" i="33"/>
  <c r="I17" i="33"/>
  <c r="H18" i="33"/>
  <c r="I18" i="33"/>
  <c r="H19" i="33"/>
  <c r="I19" i="33"/>
  <c r="H20" i="33"/>
  <c r="I20" i="33"/>
  <c r="I21" i="33"/>
  <c r="H22" i="33"/>
  <c r="I22" i="33"/>
  <c r="H23" i="33"/>
  <c r="I23" i="33"/>
  <c r="H24" i="33"/>
  <c r="I24" i="33"/>
  <c r="H25" i="33"/>
  <c r="I25" i="33"/>
  <c r="H26" i="33"/>
  <c r="I26" i="33"/>
  <c r="H27" i="33"/>
  <c r="I27" i="33"/>
  <c r="H28" i="33"/>
  <c r="I28" i="33"/>
  <c r="H29" i="33"/>
  <c r="I29" i="33"/>
  <c r="H30" i="33"/>
  <c r="I30" i="33"/>
  <c r="H31" i="33"/>
  <c r="I31" i="33"/>
  <c r="H32" i="33"/>
  <c r="I32" i="33"/>
  <c r="H33" i="33"/>
  <c r="I33" i="33"/>
  <c r="H39" i="33"/>
  <c r="I39" i="33"/>
  <c r="H40" i="33"/>
  <c r="I40" i="33"/>
  <c r="H41" i="33"/>
  <c r="I41" i="33"/>
  <c r="H42" i="33"/>
  <c r="I42" i="33"/>
  <c r="H43" i="33"/>
  <c r="I43" i="33"/>
  <c r="H44" i="33"/>
  <c r="I44" i="33"/>
  <c r="H45" i="33"/>
  <c r="I45" i="33"/>
  <c r="H46" i="33"/>
  <c r="I46" i="33"/>
  <c r="H47" i="33"/>
  <c r="I47" i="33"/>
  <c r="H48" i="33"/>
  <c r="I48" i="33"/>
  <c r="H49" i="33"/>
  <c r="I49" i="33"/>
  <c r="H50" i="33"/>
  <c r="I50" i="33"/>
  <c r="H51" i="33"/>
  <c r="I51" i="33"/>
  <c r="H52" i="33"/>
  <c r="I52" i="33"/>
  <c r="H53" i="33"/>
  <c r="I53" i="33"/>
  <c r="H54" i="33"/>
  <c r="I54" i="33"/>
  <c r="H55" i="33"/>
  <c r="I55" i="33"/>
  <c r="H56" i="33"/>
  <c r="I56" i="33"/>
  <c r="H57" i="33"/>
  <c r="I57" i="33"/>
  <c r="H58" i="33"/>
  <c r="I58" i="33"/>
  <c r="H59" i="33"/>
  <c r="I59" i="33"/>
  <c r="H60" i="33"/>
  <c r="I60" i="33"/>
  <c r="H61" i="33"/>
  <c r="I61" i="33"/>
  <c r="H62" i="33"/>
  <c r="I62" i="33"/>
  <c r="H63" i="33"/>
  <c r="I63" i="33"/>
  <c r="H64" i="33"/>
  <c r="I64" i="33"/>
  <c r="H65" i="33"/>
  <c r="I65" i="33"/>
  <c r="H66" i="33"/>
  <c r="I66" i="33"/>
  <c r="H67" i="33"/>
  <c r="I67" i="33"/>
  <c r="I68" i="33"/>
  <c r="H69" i="33"/>
  <c r="I69" i="33"/>
  <c r="H70" i="33"/>
  <c r="I70" i="33"/>
  <c r="H71" i="33"/>
  <c r="I71" i="33"/>
  <c r="H72" i="33"/>
  <c r="I72" i="33"/>
  <c r="H73" i="33"/>
  <c r="I73" i="33"/>
  <c r="H74" i="33"/>
  <c r="I74" i="33"/>
  <c r="H75" i="33"/>
  <c r="I75" i="33"/>
  <c r="H81" i="33"/>
  <c r="I81" i="33"/>
  <c r="H82" i="33"/>
  <c r="I82" i="33"/>
  <c r="I83" i="33"/>
  <c r="H84" i="33"/>
  <c r="I84" i="33"/>
  <c r="I85" i="33"/>
  <c r="H86" i="33"/>
  <c r="I86" i="33"/>
  <c r="H87" i="33"/>
  <c r="I87" i="33"/>
  <c r="H88" i="33"/>
  <c r="I88" i="33"/>
  <c r="H89" i="33"/>
  <c r="I89" i="33"/>
  <c r="H90" i="33"/>
  <c r="I90" i="33"/>
  <c r="H91" i="33"/>
  <c r="I91" i="33"/>
  <c r="H92" i="33"/>
  <c r="I92" i="33"/>
  <c r="H93" i="33"/>
  <c r="I93" i="33"/>
  <c r="H94" i="33"/>
  <c r="I94" i="33"/>
  <c r="H95" i="33"/>
  <c r="I95" i="33"/>
  <c r="H96" i="33"/>
  <c r="I96" i="33"/>
  <c r="H97" i="33"/>
  <c r="I97" i="33"/>
  <c r="H98" i="33"/>
  <c r="I98" i="33"/>
  <c r="H99" i="33"/>
  <c r="I99" i="33"/>
  <c r="I100" i="33"/>
  <c r="I101" i="33"/>
  <c r="H102" i="33"/>
  <c r="I102" i="33"/>
  <c r="H103" i="33"/>
  <c r="I103" i="33"/>
  <c r="I104" i="33"/>
  <c r="H105" i="33"/>
  <c r="I105" i="33"/>
  <c r="H106" i="33"/>
  <c r="I106" i="33"/>
  <c r="H107" i="33"/>
  <c r="I107" i="33"/>
  <c r="H108" i="33"/>
  <c r="I108" i="33"/>
  <c r="H109" i="33"/>
  <c r="I109" i="33"/>
  <c r="H110" i="33"/>
  <c r="I110" i="33"/>
  <c r="H111" i="33"/>
  <c r="I111" i="33"/>
  <c r="H112" i="33"/>
  <c r="I112" i="33"/>
  <c r="H113" i="33"/>
  <c r="I113" i="33"/>
  <c r="H114" i="33"/>
  <c r="I114" i="33"/>
  <c r="H115" i="33"/>
  <c r="I115" i="33"/>
  <c r="H116" i="33"/>
  <c r="I116" i="33"/>
  <c r="H117" i="33"/>
  <c r="I117" i="33"/>
  <c r="H123" i="33"/>
  <c r="I123" i="33"/>
  <c r="H124" i="33"/>
  <c r="I124" i="33"/>
  <c r="H125" i="33"/>
  <c r="I125" i="33"/>
  <c r="I126" i="33"/>
  <c r="H127" i="33"/>
  <c r="I127" i="33"/>
  <c r="H128" i="33"/>
  <c r="I128" i="33"/>
  <c r="I129" i="33"/>
  <c r="H130" i="33"/>
  <c r="I130" i="33"/>
  <c r="H131" i="33"/>
  <c r="I131" i="33"/>
  <c r="H132" i="33"/>
  <c r="I132" i="33"/>
  <c r="H133" i="33"/>
  <c r="I133" i="33"/>
  <c r="H134" i="33"/>
  <c r="I134" i="33"/>
  <c r="H135" i="33"/>
  <c r="I135" i="33"/>
  <c r="H136" i="33"/>
  <c r="I136" i="33"/>
  <c r="H137" i="33"/>
  <c r="I137" i="33"/>
  <c r="H138" i="33"/>
  <c r="I138" i="33"/>
  <c r="H139" i="33"/>
  <c r="I139" i="33"/>
  <c r="H140" i="33"/>
  <c r="I140" i="33"/>
  <c r="H141" i="33"/>
  <c r="I141" i="33"/>
  <c r="H142" i="33"/>
  <c r="I142" i="33"/>
  <c r="H143" i="33"/>
  <c r="I143" i="33"/>
  <c r="H144" i="33"/>
  <c r="I144" i="33"/>
  <c r="H150" i="33"/>
  <c r="I150" i="33"/>
  <c r="H151" i="33"/>
  <c r="I151" i="33"/>
  <c r="H152" i="33"/>
  <c r="I152" i="33"/>
  <c r="H153" i="33"/>
  <c r="I153" i="33"/>
  <c r="H154" i="33"/>
  <c r="I154" i="33"/>
  <c r="H155" i="33"/>
  <c r="I155" i="33"/>
  <c r="H156" i="33"/>
  <c r="I156" i="33"/>
  <c r="H157" i="33"/>
  <c r="I157" i="33"/>
  <c r="H158" i="33"/>
  <c r="I158" i="33"/>
  <c r="H159" i="33"/>
  <c r="I159" i="33"/>
  <c r="H160" i="33"/>
  <c r="I160" i="33"/>
  <c r="H161" i="33"/>
  <c r="I161" i="33"/>
  <c r="H162" i="33"/>
  <c r="I162" i="33"/>
  <c r="H163" i="33"/>
  <c r="I163" i="33"/>
  <c r="H164" i="33"/>
  <c r="I164" i="33"/>
  <c r="H165" i="33"/>
  <c r="I165" i="33"/>
  <c r="H166" i="33"/>
  <c r="I166" i="33"/>
  <c r="H167" i="33"/>
  <c r="I167" i="33"/>
  <c r="H168" i="33"/>
  <c r="I168" i="33"/>
  <c r="H169" i="33"/>
  <c r="I169" i="33"/>
  <c r="H170" i="33"/>
  <c r="I170" i="33"/>
  <c r="H171" i="33"/>
  <c r="I171" i="33"/>
  <c r="H172" i="33"/>
  <c r="I172" i="33"/>
  <c r="H178" i="33"/>
  <c r="I178" i="33"/>
  <c r="H184" i="33"/>
  <c r="I184" i="33"/>
  <c r="H185" i="33"/>
  <c r="I185" i="33"/>
  <c r="H186" i="33"/>
  <c r="I186" i="33"/>
  <c r="H187" i="33"/>
  <c r="I187" i="33"/>
  <c r="H188" i="33"/>
  <c r="I188" i="33"/>
  <c r="H189" i="33"/>
  <c r="I189" i="33"/>
  <c r="H190" i="33"/>
  <c r="I190" i="33"/>
  <c r="H191" i="33"/>
  <c r="I191" i="33"/>
  <c r="H192" i="33"/>
  <c r="I192" i="33"/>
  <c r="H193" i="33"/>
  <c r="I193" i="33"/>
  <c r="H194" i="33"/>
  <c r="I194" i="33"/>
  <c r="H195" i="33"/>
  <c r="I195" i="33"/>
  <c r="H196" i="33"/>
  <c r="I196" i="33"/>
  <c r="H197" i="33"/>
  <c r="I197" i="33"/>
  <c r="H198" i="33"/>
  <c r="I198" i="33"/>
  <c r="H199" i="33"/>
  <c r="I199" i="33"/>
  <c r="H200" i="33"/>
  <c r="I200" i="33"/>
  <c r="H201" i="33"/>
  <c r="I201" i="33"/>
  <c r="H202" i="33"/>
  <c r="I202" i="33"/>
  <c r="H203" i="33"/>
  <c r="I203" i="33"/>
  <c r="H204" i="33"/>
  <c r="I204" i="33"/>
  <c r="H205" i="33"/>
  <c r="I205" i="33"/>
  <c r="H206" i="33"/>
  <c r="I206" i="33"/>
  <c r="H207" i="33"/>
  <c r="I207" i="33"/>
  <c r="H208" i="33"/>
  <c r="I208" i="33"/>
  <c r="H209" i="33"/>
  <c r="I209" i="33"/>
  <c r="H215" i="33"/>
  <c r="I215" i="33"/>
  <c r="H221" i="33"/>
  <c r="I221" i="33"/>
  <c r="H222" i="33"/>
  <c r="I222" i="33"/>
  <c r="H223" i="33"/>
  <c r="I223" i="33"/>
  <c r="H224" i="33"/>
  <c r="I224" i="33"/>
  <c r="H225" i="33"/>
  <c r="I225" i="33"/>
  <c r="H226" i="33"/>
  <c r="I226" i="33"/>
  <c r="H227" i="33"/>
  <c r="I227" i="33"/>
  <c r="H228" i="33"/>
  <c r="I228" i="33"/>
  <c r="H229" i="33"/>
  <c r="I229" i="33"/>
  <c r="H230" i="33"/>
  <c r="I230" i="33"/>
  <c r="H231" i="33"/>
  <c r="I231" i="33"/>
  <c r="H232" i="33"/>
  <c r="I232" i="33"/>
  <c r="H233" i="33"/>
  <c r="I233" i="33"/>
  <c r="H234" i="33"/>
  <c r="I234" i="33"/>
  <c r="H235" i="33"/>
  <c r="I235" i="33"/>
  <c r="H236" i="33"/>
  <c r="I236" i="33"/>
  <c r="H237" i="33"/>
  <c r="I237" i="33"/>
  <c r="H238" i="33"/>
  <c r="I238" i="33"/>
  <c r="H239" i="33"/>
  <c r="I239" i="33"/>
  <c r="H240" i="33"/>
  <c r="I240" i="33"/>
  <c r="H241" i="33"/>
  <c r="I241" i="33"/>
  <c r="H242" i="33"/>
  <c r="I242" i="33"/>
  <c r="H243" i="33"/>
  <c r="I243" i="33"/>
  <c r="H244" i="33"/>
  <c r="I244" i="33"/>
  <c r="H250" i="33"/>
  <c r="I250" i="33"/>
  <c r="H251" i="33"/>
  <c r="I251" i="33"/>
  <c r="H252" i="33"/>
  <c r="I252" i="33"/>
  <c r="H253" i="33"/>
  <c r="I253" i="33"/>
  <c r="H254" i="33"/>
  <c r="I254" i="33"/>
  <c r="H255" i="33"/>
  <c r="I255" i="33"/>
  <c r="H256" i="33"/>
  <c r="I256" i="33"/>
  <c r="H262" i="33"/>
  <c r="I262" i="33"/>
  <c r="H263" i="33"/>
  <c r="I263" i="33"/>
  <c r="H264" i="33"/>
  <c r="I264" i="33"/>
  <c r="H265" i="33"/>
  <c r="I265" i="33"/>
  <c r="H266" i="33"/>
  <c r="I266" i="33"/>
  <c r="H267" i="33"/>
  <c r="I267" i="33"/>
  <c r="H268" i="33"/>
  <c r="I268" i="33"/>
  <c r="H269" i="33"/>
  <c r="I269" i="33"/>
  <c r="H270" i="33"/>
  <c r="I270" i="33"/>
  <c r="H271" i="33"/>
  <c r="I271" i="33"/>
  <c r="H272" i="33"/>
  <c r="I272" i="33"/>
  <c r="H273" i="33"/>
  <c r="I273" i="33"/>
  <c r="H274" i="33"/>
  <c r="I274" i="33"/>
  <c r="H275" i="33"/>
  <c r="I275" i="33"/>
  <c r="H276" i="33"/>
  <c r="I276" i="33"/>
  <c r="H277" i="33"/>
  <c r="I277" i="33"/>
  <c r="H278" i="33"/>
  <c r="I278" i="33"/>
  <c r="H279" i="33"/>
  <c r="I279" i="33"/>
  <c r="H280" i="33"/>
  <c r="I280" i="33"/>
  <c r="H281" i="33"/>
  <c r="I281" i="33"/>
  <c r="H287" i="33"/>
  <c r="I287" i="33"/>
  <c r="H288" i="33"/>
  <c r="I288" i="33"/>
  <c r="H289" i="33"/>
  <c r="I289" i="33"/>
  <c r="I290" i="33"/>
  <c r="I291" i="33"/>
  <c r="H292" i="33"/>
  <c r="I292" i="33"/>
  <c r="H293" i="33"/>
  <c r="I293" i="33"/>
  <c r="H294" i="33"/>
  <c r="I294" i="33"/>
  <c r="H295" i="33"/>
  <c r="I295" i="33"/>
  <c r="H296" i="33"/>
  <c r="I296" i="33"/>
  <c r="H297" i="33"/>
  <c r="I297" i="33"/>
  <c r="H298" i="33"/>
  <c r="I298" i="33"/>
  <c r="H299" i="33"/>
  <c r="I299" i="33"/>
  <c r="H300" i="33"/>
  <c r="I300" i="33"/>
  <c r="H301" i="33"/>
  <c r="I301" i="33"/>
  <c r="H302" i="33"/>
  <c r="I302" i="33"/>
  <c r="H303" i="33"/>
  <c r="I303" i="33"/>
  <c r="H304" i="33"/>
  <c r="I304" i="33"/>
  <c r="H305" i="33"/>
  <c r="I305" i="33"/>
  <c r="H306" i="33"/>
  <c r="I306" i="33"/>
  <c r="H307" i="33"/>
  <c r="I307" i="33"/>
  <c r="H308" i="33"/>
  <c r="I308" i="33"/>
  <c r="H314" i="33"/>
  <c r="I314" i="33"/>
  <c r="H315" i="33"/>
  <c r="I315" i="33"/>
  <c r="H316" i="33"/>
  <c r="I316" i="33"/>
  <c r="H317" i="33"/>
  <c r="I317" i="33"/>
  <c r="H318" i="33"/>
  <c r="I318" i="33"/>
  <c r="H319" i="33"/>
  <c r="I319" i="33"/>
  <c r="H320" i="33"/>
  <c r="I320" i="33"/>
  <c r="H321" i="33"/>
  <c r="I321" i="33"/>
  <c r="H322" i="33"/>
  <c r="I322" i="33"/>
  <c r="H323" i="33"/>
  <c r="I323" i="33"/>
  <c r="H324" i="33"/>
  <c r="I324" i="33"/>
  <c r="H325" i="33"/>
  <c r="I325" i="33"/>
  <c r="H326" i="33"/>
  <c r="I326" i="33"/>
  <c r="H327" i="33"/>
  <c r="I327" i="33"/>
  <c r="H328" i="33"/>
  <c r="I328" i="33"/>
  <c r="H329" i="33"/>
  <c r="I329" i="33"/>
  <c r="H330" i="33"/>
  <c r="I330" i="33"/>
  <c r="H336" i="33"/>
  <c r="I336" i="33"/>
  <c r="H337" i="33"/>
  <c r="I337" i="33"/>
  <c r="H338" i="33"/>
  <c r="I338" i="33"/>
  <c r="H339" i="33"/>
  <c r="I339" i="33"/>
  <c r="H340" i="33"/>
  <c r="I340" i="33"/>
  <c r="H341" i="33"/>
  <c r="I341" i="33"/>
  <c r="H342" i="33"/>
  <c r="I342" i="33"/>
  <c r="H343" i="33"/>
  <c r="I343" i="33"/>
  <c r="H344" i="33"/>
  <c r="I344" i="33"/>
  <c r="H345" i="33"/>
  <c r="I345" i="33"/>
  <c r="H346" i="33"/>
  <c r="I346" i="33"/>
  <c r="H347" i="33"/>
  <c r="I347" i="33"/>
  <c r="H348" i="33"/>
  <c r="I348" i="33"/>
  <c r="H349" i="33"/>
  <c r="I349" i="33"/>
  <c r="H350" i="33"/>
  <c r="I350" i="33"/>
  <c r="H351" i="33"/>
  <c r="I351" i="33"/>
  <c r="H352" i="33"/>
  <c r="I352" i="33"/>
  <c r="H353" i="33"/>
  <c r="I353" i="33"/>
  <c r="H354" i="33"/>
  <c r="I354" i="33"/>
  <c r="H355" i="33"/>
  <c r="I355" i="33"/>
  <c r="H361" i="33"/>
  <c r="I361" i="33"/>
  <c r="H362" i="33"/>
  <c r="I362" i="33"/>
  <c r="H363" i="33"/>
  <c r="I363" i="33"/>
  <c r="H364" i="33"/>
  <c r="I364" i="33"/>
  <c r="H365" i="33"/>
  <c r="I365" i="33"/>
  <c r="H366" i="33"/>
  <c r="I366" i="33"/>
  <c r="H367" i="33"/>
  <c r="I367" i="33"/>
  <c r="H368" i="33"/>
  <c r="I368" i="33"/>
  <c r="H369" i="33"/>
  <c r="I369" i="33"/>
  <c r="H375" i="33"/>
  <c r="I375" i="33"/>
  <c r="H376" i="33"/>
  <c r="I376" i="33"/>
  <c r="H377" i="33"/>
  <c r="I377" i="33"/>
  <c r="H378" i="33"/>
  <c r="I378" i="33"/>
  <c r="H379" i="33"/>
  <c r="I379" i="33"/>
  <c r="H380" i="33"/>
  <c r="I380" i="33"/>
  <c r="H381" i="33"/>
  <c r="I381" i="33"/>
  <c r="H382" i="33"/>
  <c r="I382" i="33"/>
  <c r="H383" i="33"/>
  <c r="I383" i="33"/>
  <c r="H384" i="33"/>
  <c r="I384" i="33"/>
  <c r="H385" i="33"/>
  <c r="I385" i="33"/>
  <c r="H386" i="33"/>
  <c r="I386" i="33"/>
  <c r="H387" i="33"/>
  <c r="I387" i="33"/>
  <c r="H388" i="33"/>
  <c r="I388" i="33"/>
  <c r="H389" i="33"/>
  <c r="I389" i="33"/>
  <c r="I390" i="33"/>
  <c r="H391" i="33"/>
  <c r="I391" i="33"/>
  <c r="H392" i="33"/>
  <c r="I392" i="33"/>
  <c r="H393" i="33"/>
  <c r="I393" i="33"/>
  <c r="H394" i="33"/>
  <c r="I394" i="33"/>
  <c r="H395" i="33"/>
  <c r="I395" i="33"/>
  <c r="H396" i="33"/>
  <c r="I396" i="33"/>
  <c r="H397" i="33"/>
  <c r="I397" i="33"/>
  <c r="H398" i="33"/>
  <c r="I398" i="33"/>
  <c r="H404" i="33"/>
  <c r="I404" i="33"/>
  <c r="H405" i="33"/>
  <c r="I405" i="33"/>
  <c r="H406" i="33"/>
  <c r="I406" i="33"/>
  <c r="H407" i="33"/>
  <c r="I407" i="33"/>
  <c r="H408" i="33"/>
  <c r="I408" i="33"/>
  <c r="H409" i="33"/>
  <c r="I409" i="33"/>
  <c r="H410" i="33"/>
  <c r="I410" i="33"/>
  <c r="H411" i="33"/>
  <c r="I411" i="33"/>
  <c r="H412" i="33"/>
  <c r="I412" i="33"/>
  <c r="H413" i="33"/>
  <c r="I413" i="33"/>
  <c r="H414" i="33"/>
  <c r="I414" i="33"/>
  <c r="H415" i="33"/>
  <c r="I415" i="33"/>
  <c r="H416" i="33"/>
  <c r="I416" i="33"/>
  <c r="H417" i="33"/>
  <c r="I417" i="33"/>
  <c r="H418" i="33"/>
  <c r="I418" i="33"/>
  <c r="H419" i="33"/>
  <c r="I419" i="33"/>
  <c r="H420" i="33"/>
  <c r="I420" i="33"/>
  <c r="H421" i="33"/>
  <c r="I421" i="33"/>
  <c r="H422" i="33"/>
  <c r="I422" i="33"/>
  <c r="H423" i="33"/>
  <c r="I423" i="33"/>
  <c r="H424" i="33"/>
  <c r="I424" i="33"/>
  <c r="H425" i="33"/>
  <c r="I425" i="33"/>
  <c r="H426" i="33"/>
  <c r="I426" i="33"/>
  <c r="H432" i="33"/>
  <c r="I432" i="33"/>
  <c r="H433" i="33"/>
  <c r="I433" i="33"/>
  <c r="H434" i="33"/>
  <c r="I434" i="33"/>
  <c r="H435" i="33"/>
  <c r="I435" i="33"/>
  <c r="H436" i="33"/>
  <c r="I436" i="33"/>
  <c r="H437" i="33"/>
  <c r="I437" i="33"/>
  <c r="H438" i="33"/>
  <c r="I438" i="33"/>
  <c r="H439" i="33"/>
  <c r="I439" i="33"/>
  <c r="H445" i="33"/>
  <c r="I445" i="33"/>
  <c r="H446" i="33"/>
  <c r="I446" i="33"/>
  <c r="H447" i="33"/>
  <c r="I447" i="33"/>
  <c r="H448" i="33"/>
  <c r="I448" i="33"/>
  <c r="H449" i="33"/>
  <c r="I449" i="33"/>
  <c r="H450" i="33"/>
  <c r="I450" i="33"/>
  <c r="H451" i="33"/>
  <c r="I451" i="33"/>
  <c r="H452" i="33"/>
  <c r="I452" i="33"/>
  <c r="H453" i="33"/>
  <c r="I453" i="33"/>
  <c r="H454" i="33"/>
  <c r="I454" i="33"/>
  <c r="H455" i="33"/>
  <c r="I455" i="33"/>
  <c r="H456" i="33"/>
  <c r="I456" i="33"/>
  <c r="H457" i="33"/>
  <c r="I457" i="33"/>
  <c r="H458" i="33"/>
  <c r="I458" i="33"/>
  <c r="H459" i="33"/>
  <c r="I459" i="33"/>
  <c r="H465" i="33"/>
  <c r="I465" i="33"/>
  <c r="H466" i="33"/>
  <c r="I466" i="33"/>
  <c r="H467" i="33"/>
  <c r="I467" i="33"/>
  <c r="H473" i="33"/>
  <c r="I473" i="33"/>
  <c r="H474" i="33"/>
  <c r="I474" i="33"/>
  <c r="H475" i="33"/>
  <c r="I475" i="33"/>
  <c r="H476" i="33"/>
  <c r="I476" i="33"/>
  <c r="I482" i="33"/>
  <c r="I483" i="33"/>
  <c r="I484" i="33"/>
  <c r="H485" i="33"/>
  <c r="H490" i="33"/>
  <c r="I490" i="33"/>
  <c r="H491" i="33"/>
  <c r="I491" i="33"/>
  <c r="H492" i="33"/>
  <c r="I492" i="33"/>
  <c r="H493" i="33"/>
  <c r="I493" i="33"/>
  <c r="H494" i="33"/>
  <c r="I494" i="33"/>
  <c r="H495" i="33"/>
  <c r="I495" i="33"/>
  <c r="H496" i="33"/>
  <c r="I496" i="33"/>
  <c r="H497" i="33"/>
  <c r="I497" i="33"/>
  <c r="H498" i="33"/>
  <c r="I498" i="33"/>
  <c r="H499" i="33"/>
  <c r="I499" i="33"/>
  <c r="H500" i="33"/>
  <c r="I500" i="33"/>
  <c r="H501" i="33"/>
  <c r="I501" i="33"/>
  <c r="H502" i="33"/>
  <c r="I502" i="33"/>
  <c r="H503" i="33"/>
  <c r="I503" i="33"/>
  <c r="H504" i="33"/>
  <c r="I504" i="33"/>
  <c r="H505" i="33"/>
  <c r="I505" i="33"/>
  <c r="H506" i="33"/>
  <c r="I506" i="33"/>
  <c r="H508" i="33"/>
  <c r="I508" i="33"/>
  <c r="H509" i="33"/>
  <c r="I509" i="33"/>
  <c r="H510" i="33"/>
  <c r="I510" i="33"/>
  <c r="H511" i="33"/>
  <c r="I511" i="33"/>
  <c r="H512" i="33"/>
  <c r="I512" i="33"/>
  <c r="H513" i="33"/>
  <c r="I513" i="33"/>
  <c r="H514" i="33"/>
  <c r="I514" i="33"/>
  <c r="H515" i="33"/>
  <c r="H516" i="33"/>
  <c r="I516" i="33"/>
  <c r="H517" i="33"/>
  <c r="I517" i="33"/>
  <c r="H518" i="33"/>
  <c r="I518" i="33"/>
  <c r="H519" i="33"/>
  <c r="H520" i="33"/>
  <c r="I520" i="33"/>
  <c r="H521" i="33"/>
  <c r="I521" i="33"/>
  <c r="H522" i="33"/>
  <c r="I522" i="33"/>
  <c r="H523" i="33"/>
  <c r="I523" i="33"/>
  <c r="H524" i="33"/>
  <c r="I524" i="33"/>
  <c r="H525" i="33"/>
  <c r="H530" i="33"/>
  <c r="I530" i="33"/>
  <c r="H531" i="33"/>
  <c r="I531" i="33"/>
  <c r="H532" i="33"/>
  <c r="I532" i="33"/>
  <c r="H533" i="33"/>
  <c r="I533" i="33"/>
  <c r="H534" i="33"/>
  <c r="I534" i="33"/>
  <c r="H535" i="33"/>
  <c r="I535" i="33"/>
  <c r="H536" i="33"/>
  <c r="I536" i="33"/>
  <c r="H537" i="33"/>
  <c r="H542" i="33"/>
  <c r="I542" i="33"/>
  <c r="H543" i="33"/>
  <c r="I543" i="33"/>
  <c r="H544" i="33"/>
  <c r="I544" i="33"/>
  <c r="H545" i="33"/>
  <c r="I545" i="33"/>
  <c r="H546" i="33"/>
  <c r="I546" i="33"/>
  <c r="H547" i="33"/>
  <c r="I547" i="33"/>
  <c r="H548" i="33"/>
  <c r="I548" i="33"/>
  <c r="H549" i="33"/>
  <c r="H26" i="32"/>
  <c r="H507" i="33" s="1"/>
  <c r="O44" i="32" l="1"/>
  <c r="O37" i="32"/>
  <c r="O32" i="6"/>
  <c r="O24" i="30"/>
  <c r="O53" i="32"/>
  <c r="O17" i="21"/>
  <c r="O16" i="46"/>
  <c r="J390" i="33"/>
  <c r="J31" i="10"/>
  <c r="J309" i="33" s="1"/>
  <c r="J31" i="5"/>
  <c r="J145" i="33" s="1"/>
  <c r="J46" i="4"/>
  <c r="J118" i="33" s="1"/>
  <c r="J83" i="33"/>
  <c r="J68" i="33"/>
  <c r="J21" i="33"/>
  <c r="O36" i="2"/>
  <c r="O26" i="32"/>
  <c r="N29" i="9"/>
  <c r="O29" i="9"/>
  <c r="N23" i="46"/>
  <c r="N22" i="46"/>
  <c r="N543" i="33" s="1"/>
  <c r="I28" i="46"/>
  <c r="I549" i="33" s="1"/>
  <c r="I16" i="46"/>
  <c r="I537" i="33" s="1"/>
  <c r="I53" i="32"/>
  <c r="I525" i="33" s="1"/>
  <c r="P20" i="32"/>
  <c r="I44" i="32"/>
  <c r="I519" i="33" s="1"/>
  <c r="I37" i="32"/>
  <c r="I515" i="33" s="1"/>
  <c r="I26" i="32"/>
  <c r="I507" i="33" s="1"/>
  <c r="I17" i="21"/>
  <c r="I485" i="33" s="1"/>
  <c r="I13" i="31"/>
  <c r="I477" i="33" s="1"/>
  <c r="H13" i="31"/>
  <c r="H477" i="33" s="1"/>
  <c r="I12" i="29"/>
  <c r="I468" i="33" s="1"/>
  <c r="H12" i="29"/>
  <c r="H468" i="33" s="1"/>
  <c r="I24" i="30"/>
  <c r="I460" i="33" s="1"/>
  <c r="H24" i="30"/>
  <c r="H460" i="33" s="1"/>
  <c r="I17" i="19"/>
  <c r="I440" i="33" s="1"/>
  <c r="H17" i="19"/>
  <c r="H440" i="33" s="1"/>
  <c r="I10" i="47"/>
  <c r="I179" i="33" s="1"/>
  <c r="H10" i="47"/>
  <c r="H179" i="33" s="1"/>
  <c r="I10" i="44"/>
  <c r="I216" i="33" s="1"/>
  <c r="H10" i="44"/>
  <c r="H216" i="33" s="1"/>
  <c r="I18" i="45"/>
  <c r="I370" i="33" s="1"/>
  <c r="H18" i="45"/>
  <c r="H370" i="33" s="1"/>
  <c r="I16" i="25"/>
  <c r="I257" i="33" s="1"/>
  <c r="H16" i="25"/>
  <c r="H257" i="33" s="1"/>
  <c r="I32" i="14"/>
  <c r="I427" i="33" s="1"/>
  <c r="H32" i="14"/>
  <c r="H427" i="33" s="1"/>
  <c r="I33" i="13"/>
  <c r="I399" i="33" s="1"/>
  <c r="H24" i="13"/>
  <c r="I29" i="12"/>
  <c r="I356" i="33" s="1"/>
  <c r="H29" i="12"/>
  <c r="H356" i="33" s="1"/>
  <c r="I26" i="11"/>
  <c r="I331" i="33" s="1"/>
  <c r="H26" i="11"/>
  <c r="H331" i="33" s="1"/>
  <c r="I31" i="10"/>
  <c r="I309" i="33" s="1"/>
  <c r="H13" i="10"/>
  <c r="H291" i="33" s="1"/>
  <c r="H12" i="10"/>
  <c r="I29" i="9"/>
  <c r="I282" i="33" s="1"/>
  <c r="H29" i="9"/>
  <c r="H282" i="33" s="1"/>
  <c r="I33" i="8"/>
  <c r="I245" i="33" s="1"/>
  <c r="H33" i="8"/>
  <c r="H245" i="33" s="1"/>
  <c r="I68" i="7"/>
  <c r="H68" i="7"/>
  <c r="I52" i="7"/>
  <c r="I35" i="7"/>
  <c r="I210" i="33" s="1"/>
  <c r="H35" i="7"/>
  <c r="H210" i="33" s="1"/>
  <c r="I31" i="5"/>
  <c r="I145" i="33" s="1"/>
  <c r="H15" i="5"/>
  <c r="H129" i="33" s="1"/>
  <c r="H12" i="5"/>
  <c r="I32" i="6"/>
  <c r="I173" i="33" s="1"/>
  <c r="H32" i="6"/>
  <c r="H173" i="33" s="1"/>
  <c r="I46" i="4"/>
  <c r="I118" i="33" s="1"/>
  <c r="H32" i="4"/>
  <c r="H104" i="33" s="1"/>
  <c r="H29" i="4"/>
  <c r="H101" i="33" s="1"/>
  <c r="H28" i="4"/>
  <c r="H100" i="33" s="1"/>
  <c r="H13" i="4"/>
  <c r="H85" i="33" s="1"/>
  <c r="H11" i="4"/>
  <c r="I46" i="3"/>
  <c r="I76" i="33" s="1"/>
  <c r="H38" i="3"/>
  <c r="H68" i="33" s="1"/>
  <c r="N7" i="33"/>
  <c r="I36" i="2"/>
  <c r="I34" i="33" s="1"/>
  <c r="H23" i="2"/>
  <c r="H33" i="13" l="1"/>
  <c r="H399" i="33" s="1"/>
  <c r="H390" i="33"/>
  <c r="H31" i="10"/>
  <c r="H309" i="33" s="1"/>
  <c r="H290" i="33"/>
  <c r="H31" i="5"/>
  <c r="H145" i="33" s="1"/>
  <c r="H126" i="33"/>
  <c r="H46" i="4"/>
  <c r="H118" i="33" s="1"/>
  <c r="H83" i="33"/>
  <c r="H46" i="3"/>
  <c r="H76" i="33" s="1"/>
  <c r="H36" i="2"/>
  <c r="H34" i="33" s="1"/>
  <c r="H21" i="33"/>
  <c r="O28" i="46"/>
  <c r="F81" i="33"/>
  <c r="G81" i="33"/>
  <c r="F82" i="33"/>
  <c r="G82" i="33"/>
  <c r="G83" i="33"/>
  <c r="F84" i="33"/>
  <c r="G84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G100" i="33"/>
  <c r="G101" i="33"/>
  <c r="F102" i="33"/>
  <c r="G102" i="33"/>
  <c r="F103" i="33"/>
  <c r="G103" i="33"/>
  <c r="G104" i="33"/>
  <c r="F105" i="33"/>
  <c r="G105" i="33"/>
  <c r="F106" i="33"/>
  <c r="G106" i="33"/>
  <c r="F107" i="33"/>
  <c r="G107" i="33"/>
  <c r="F108" i="33"/>
  <c r="G108" i="33"/>
  <c r="F109" i="33"/>
  <c r="G109" i="33"/>
  <c r="F110" i="33"/>
  <c r="G110" i="33"/>
  <c r="F111" i="33"/>
  <c r="G111" i="33"/>
  <c r="F112" i="33"/>
  <c r="G112" i="33"/>
  <c r="F113" i="33"/>
  <c r="G113" i="33"/>
  <c r="F114" i="33"/>
  <c r="G114" i="33"/>
  <c r="F115" i="33"/>
  <c r="G115" i="33"/>
  <c r="F116" i="33"/>
  <c r="G116" i="33"/>
  <c r="F117" i="33"/>
  <c r="G117" i="33"/>
  <c r="F123" i="33"/>
  <c r="G123" i="33"/>
  <c r="F124" i="33"/>
  <c r="G124" i="33"/>
  <c r="F125" i="33"/>
  <c r="G125" i="33"/>
  <c r="G126" i="33"/>
  <c r="F127" i="33"/>
  <c r="G127" i="33"/>
  <c r="F128" i="33"/>
  <c r="G128" i="33"/>
  <c r="G129" i="33"/>
  <c r="F130" i="33"/>
  <c r="G130" i="33"/>
  <c r="F131" i="33"/>
  <c r="G131" i="33"/>
  <c r="F132" i="33"/>
  <c r="G132" i="33"/>
  <c r="F133" i="33"/>
  <c r="G133" i="33"/>
  <c r="F134" i="33"/>
  <c r="G134" i="33"/>
  <c r="F135" i="33"/>
  <c r="G135" i="33"/>
  <c r="F136" i="33"/>
  <c r="G136" i="33"/>
  <c r="F137" i="33"/>
  <c r="G137" i="33"/>
  <c r="F138" i="33"/>
  <c r="G138" i="33"/>
  <c r="F139" i="33"/>
  <c r="G139" i="33"/>
  <c r="F140" i="33"/>
  <c r="G140" i="33"/>
  <c r="F141" i="33"/>
  <c r="G141" i="33"/>
  <c r="F142" i="33"/>
  <c r="G142" i="33"/>
  <c r="F143" i="33"/>
  <c r="G143" i="33"/>
  <c r="F144" i="33"/>
  <c r="G144" i="33"/>
  <c r="F150" i="33"/>
  <c r="G150" i="33"/>
  <c r="F151" i="33"/>
  <c r="G151" i="33"/>
  <c r="F152" i="33"/>
  <c r="G152" i="33"/>
  <c r="F153" i="33"/>
  <c r="G153" i="33"/>
  <c r="F154" i="33"/>
  <c r="G154" i="33"/>
  <c r="F155" i="33"/>
  <c r="G155" i="33"/>
  <c r="F156" i="33"/>
  <c r="G156" i="33"/>
  <c r="F157" i="33"/>
  <c r="G157" i="33"/>
  <c r="F158" i="33"/>
  <c r="G158" i="33"/>
  <c r="F159" i="33"/>
  <c r="G159" i="33"/>
  <c r="F160" i="33"/>
  <c r="G160" i="33"/>
  <c r="F161" i="33"/>
  <c r="G161" i="33"/>
  <c r="F162" i="33"/>
  <c r="G162" i="33"/>
  <c r="F163" i="33"/>
  <c r="G163" i="33"/>
  <c r="F164" i="33"/>
  <c r="G164" i="33"/>
  <c r="F165" i="33"/>
  <c r="G165" i="33"/>
  <c r="F166" i="33"/>
  <c r="G166" i="33"/>
  <c r="F167" i="33"/>
  <c r="G167" i="33"/>
  <c r="F168" i="33"/>
  <c r="G168" i="33"/>
  <c r="F169" i="33"/>
  <c r="G169" i="33"/>
  <c r="F170" i="33"/>
  <c r="G170" i="33"/>
  <c r="F171" i="33"/>
  <c r="G171" i="33"/>
  <c r="F172" i="33"/>
  <c r="G172" i="33"/>
  <c r="F178" i="33"/>
  <c r="G178" i="33"/>
  <c r="F184" i="33"/>
  <c r="G184" i="33"/>
  <c r="F185" i="33"/>
  <c r="G185" i="33"/>
  <c r="F186" i="33"/>
  <c r="G186" i="33"/>
  <c r="F187" i="33"/>
  <c r="G187" i="33"/>
  <c r="F188" i="33"/>
  <c r="G188" i="33"/>
  <c r="F189" i="33"/>
  <c r="G189" i="33"/>
  <c r="F190" i="33"/>
  <c r="G190" i="33"/>
  <c r="F191" i="33"/>
  <c r="G191" i="33"/>
  <c r="F192" i="33"/>
  <c r="G192" i="33"/>
  <c r="F193" i="33"/>
  <c r="G193" i="33"/>
  <c r="F194" i="33"/>
  <c r="G194" i="33"/>
  <c r="F195" i="33"/>
  <c r="G195" i="33"/>
  <c r="F196" i="33"/>
  <c r="G196" i="33"/>
  <c r="F197" i="33"/>
  <c r="G197" i="33"/>
  <c r="F198" i="33"/>
  <c r="G198" i="33"/>
  <c r="F199" i="33"/>
  <c r="G199" i="33"/>
  <c r="F200" i="33"/>
  <c r="G200" i="33"/>
  <c r="F201" i="33"/>
  <c r="G201" i="33"/>
  <c r="F202" i="33"/>
  <c r="G202" i="33"/>
  <c r="F203" i="33"/>
  <c r="G203" i="33"/>
  <c r="F204" i="33"/>
  <c r="G204" i="33"/>
  <c r="F205" i="33"/>
  <c r="G205" i="33"/>
  <c r="F206" i="33"/>
  <c r="G206" i="33"/>
  <c r="F207" i="33"/>
  <c r="G207" i="33"/>
  <c r="F208" i="33"/>
  <c r="G208" i="33"/>
  <c r="F209" i="33"/>
  <c r="G209" i="33"/>
  <c r="F215" i="33"/>
  <c r="G215" i="33"/>
  <c r="F221" i="33"/>
  <c r="G221" i="33"/>
  <c r="F222" i="33"/>
  <c r="G222" i="33"/>
  <c r="F223" i="33"/>
  <c r="G223" i="33"/>
  <c r="F224" i="33"/>
  <c r="G224" i="33"/>
  <c r="F225" i="33"/>
  <c r="G225" i="33"/>
  <c r="F226" i="33"/>
  <c r="G226" i="33"/>
  <c r="F227" i="33"/>
  <c r="G227" i="33"/>
  <c r="F228" i="33"/>
  <c r="G228" i="33"/>
  <c r="F229" i="33"/>
  <c r="G229" i="33"/>
  <c r="F230" i="33"/>
  <c r="G230" i="33"/>
  <c r="F231" i="33"/>
  <c r="G231" i="33"/>
  <c r="F232" i="33"/>
  <c r="G232" i="33"/>
  <c r="F233" i="33"/>
  <c r="G233" i="33"/>
  <c r="F234" i="33"/>
  <c r="G234" i="33"/>
  <c r="F235" i="33"/>
  <c r="G235" i="33"/>
  <c r="F236" i="33"/>
  <c r="G236" i="33"/>
  <c r="F237" i="33"/>
  <c r="G237" i="33"/>
  <c r="F238" i="33"/>
  <c r="G238" i="33"/>
  <c r="F239" i="33"/>
  <c r="G239" i="33"/>
  <c r="F240" i="33"/>
  <c r="G240" i="33"/>
  <c r="F241" i="33"/>
  <c r="G241" i="33"/>
  <c r="F242" i="33"/>
  <c r="G242" i="33"/>
  <c r="F243" i="33"/>
  <c r="G243" i="33"/>
  <c r="F244" i="33"/>
  <c r="G244" i="33"/>
  <c r="F250" i="33"/>
  <c r="G250" i="33"/>
  <c r="F251" i="33"/>
  <c r="G251" i="33"/>
  <c r="F252" i="33"/>
  <c r="G252" i="33"/>
  <c r="F253" i="33"/>
  <c r="G253" i="33"/>
  <c r="F254" i="33"/>
  <c r="G254" i="33"/>
  <c r="F255" i="33"/>
  <c r="G255" i="33"/>
  <c r="F256" i="33"/>
  <c r="G256" i="33"/>
  <c r="F262" i="33"/>
  <c r="G262" i="33"/>
  <c r="F263" i="33"/>
  <c r="G263" i="33"/>
  <c r="F264" i="33"/>
  <c r="G264" i="33"/>
  <c r="F265" i="33"/>
  <c r="G265" i="33"/>
  <c r="F266" i="33"/>
  <c r="G266" i="33"/>
  <c r="F267" i="33"/>
  <c r="G267" i="33"/>
  <c r="F268" i="33"/>
  <c r="G268" i="33"/>
  <c r="F269" i="33"/>
  <c r="G269" i="33"/>
  <c r="F270" i="33"/>
  <c r="G270" i="33"/>
  <c r="F271" i="33"/>
  <c r="G271" i="33"/>
  <c r="F272" i="33"/>
  <c r="G272" i="33"/>
  <c r="F273" i="33"/>
  <c r="G273" i="33"/>
  <c r="F274" i="33"/>
  <c r="G274" i="33"/>
  <c r="F275" i="33"/>
  <c r="G275" i="33"/>
  <c r="F276" i="33"/>
  <c r="G276" i="33"/>
  <c r="F277" i="33"/>
  <c r="G277" i="33"/>
  <c r="F278" i="33"/>
  <c r="G278" i="33"/>
  <c r="F279" i="33"/>
  <c r="G279" i="33"/>
  <c r="F280" i="33"/>
  <c r="G280" i="33"/>
  <c r="F281" i="33"/>
  <c r="G281" i="33"/>
  <c r="F287" i="33"/>
  <c r="G287" i="33"/>
  <c r="F288" i="33"/>
  <c r="G288" i="33"/>
  <c r="F289" i="33"/>
  <c r="G289" i="33"/>
  <c r="G290" i="33"/>
  <c r="G291" i="33"/>
  <c r="F292" i="33"/>
  <c r="G292" i="33"/>
  <c r="F293" i="33"/>
  <c r="G293" i="33"/>
  <c r="F294" i="33"/>
  <c r="G294" i="33"/>
  <c r="F295" i="33"/>
  <c r="G295" i="33"/>
  <c r="F296" i="33"/>
  <c r="G296" i="33"/>
  <c r="F297" i="33"/>
  <c r="G297" i="33"/>
  <c r="F298" i="33"/>
  <c r="G298" i="33"/>
  <c r="F299" i="33"/>
  <c r="G299" i="33"/>
  <c r="F300" i="33"/>
  <c r="G300" i="33"/>
  <c r="F301" i="33"/>
  <c r="G301" i="33"/>
  <c r="F302" i="33"/>
  <c r="G302" i="33"/>
  <c r="F303" i="33"/>
  <c r="G303" i="33"/>
  <c r="F304" i="33"/>
  <c r="G304" i="33"/>
  <c r="F305" i="33"/>
  <c r="G305" i="33"/>
  <c r="F306" i="33"/>
  <c r="G306" i="33"/>
  <c r="F307" i="33"/>
  <c r="G307" i="33"/>
  <c r="F308" i="33"/>
  <c r="G308" i="33"/>
  <c r="F314" i="33"/>
  <c r="G314" i="33"/>
  <c r="F315" i="33"/>
  <c r="G315" i="33"/>
  <c r="F316" i="33"/>
  <c r="G316" i="33"/>
  <c r="F317" i="33"/>
  <c r="G317" i="33"/>
  <c r="F318" i="33"/>
  <c r="G318" i="33"/>
  <c r="F319" i="33"/>
  <c r="G319" i="33"/>
  <c r="F320" i="33"/>
  <c r="G320" i="33"/>
  <c r="F321" i="33"/>
  <c r="G321" i="33"/>
  <c r="F322" i="33"/>
  <c r="G322" i="33"/>
  <c r="F323" i="33"/>
  <c r="G323" i="33"/>
  <c r="F324" i="33"/>
  <c r="G324" i="33"/>
  <c r="F325" i="33"/>
  <c r="G325" i="33"/>
  <c r="F326" i="33"/>
  <c r="G326" i="33"/>
  <c r="F327" i="33"/>
  <c r="G327" i="33"/>
  <c r="F328" i="33"/>
  <c r="G328" i="33"/>
  <c r="F329" i="33"/>
  <c r="G329" i="33"/>
  <c r="F330" i="33"/>
  <c r="G330" i="33"/>
  <c r="F336" i="33"/>
  <c r="G336" i="33"/>
  <c r="F337" i="33"/>
  <c r="G337" i="33"/>
  <c r="F338" i="33"/>
  <c r="G338" i="33"/>
  <c r="F339" i="33"/>
  <c r="G339" i="33"/>
  <c r="F340" i="33"/>
  <c r="G340" i="33"/>
  <c r="F341" i="33"/>
  <c r="G341" i="33"/>
  <c r="F342" i="33"/>
  <c r="G342" i="33"/>
  <c r="F343" i="33"/>
  <c r="G343" i="33"/>
  <c r="F344" i="33"/>
  <c r="G344" i="33"/>
  <c r="F345" i="33"/>
  <c r="G345" i="33"/>
  <c r="F346" i="33"/>
  <c r="G346" i="33"/>
  <c r="F347" i="33"/>
  <c r="G347" i="33"/>
  <c r="F348" i="33"/>
  <c r="G348" i="33"/>
  <c r="F349" i="33"/>
  <c r="G349" i="33"/>
  <c r="F350" i="33"/>
  <c r="G350" i="33"/>
  <c r="F351" i="33"/>
  <c r="G351" i="33"/>
  <c r="F352" i="33"/>
  <c r="G352" i="33"/>
  <c r="F353" i="33"/>
  <c r="G353" i="33"/>
  <c r="F354" i="33"/>
  <c r="G354" i="33"/>
  <c r="F355" i="33"/>
  <c r="G355" i="33"/>
  <c r="F361" i="33"/>
  <c r="G361" i="33"/>
  <c r="F362" i="33"/>
  <c r="G362" i="33"/>
  <c r="F363" i="33"/>
  <c r="G363" i="33"/>
  <c r="F364" i="33"/>
  <c r="G364" i="33"/>
  <c r="F365" i="33"/>
  <c r="G365" i="33"/>
  <c r="F366" i="33"/>
  <c r="G366" i="33"/>
  <c r="F367" i="33"/>
  <c r="G367" i="33"/>
  <c r="F368" i="33"/>
  <c r="G368" i="33"/>
  <c r="F369" i="33"/>
  <c r="G369" i="33"/>
  <c r="F375" i="33"/>
  <c r="G375" i="33"/>
  <c r="F376" i="33"/>
  <c r="G376" i="33"/>
  <c r="F377" i="33"/>
  <c r="G377" i="33"/>
  <c r="F378" i="33"/>
  <c r="G378" i="33"/>
  <c r="F379" i="33"/>
  <c r="G379" i="33"/>
  <c r="F380" i="33"/>
  <c r="G380" i="33"/>
  <c r="F381" i="33"/>
  <c r="G381" i="33"/>
  <c r="F382" i="33"/>
  <c r="G382" i="33"/>
  <c r="F383" i="33"/>
  <c r="G383" i="33"/>
  <c r="F384" i="33"/>
  <c r="G384" i="33"/>
  <c r="F385" i="33"/>
  <c r="G385" i="33"/>
  <c r="F386" i="33"/>
  <c r="G386" i="33"/>
  <c r="F387" i="33"/>
  <c r="G387" i="33"/>
  <c r="F388" i="33"/>
  <c r="G388" i="33"/>
  <c r="F389" i="33"/>
  <c r="G389" i="33"/>
  <c r="G390" i="33"/>
  <c r="F391" i="33"/>
  <c r="G391" i="33"/>
  <c r="F392" i="33"/>
  <c r="G392" i="33"/>
  <c r="F393" i="33"/>
  <c r="G393" i="33"/>
  <c r="F394" i="33"/>
  <c r="G394" i="33"/>
  <c r="F395" i="33"/>
  <c r="G395" i="33"/>
  <c r="F396" i="33"/>
  <c r="G396" i="33"/>
  <c r="F397" i="33"/>
  <c r="G397" i="33"/>
  <c r="F398" i="33"/>
  <c r="G398" i="33"/>
  <c r="F404" i="33"/>
  <c r="G404" i="33"/>
  <c r="F405" i="33"/>
  <c r="G405" i="33"/>
  <c r="F406" i="33"/>
  <c r="G406" i="33"/>
  <c r="F407" i="33"/>
  <c r="G407" i="33"/>
  <c r="F408" i="33"/>
  <c r="G408" i="33"/>
  <c r="F409" i="33"/>
  <c r="G409" i="33"/>
  <c r="F410" i="33"/>
  <c r="G410" i="33"/>
  <c r="F411" i="33"/>
  <c r="G411" i="33"/>
  <c r="F412" i="33"/>
  <c r="G412" i="33"/>
  <c r="F413" i="33"/>
  <c r="G413" i="33"/>
  <c r="F414" i="33"/>
  <c r="G414" i="33"/>
  <c r="F415" i="33"/>
  <c r="G415" i="33"/>
  <c r="F416" i="33"/>
  <c r="G416" i="33"/>
  <c r="F417" i="33"/>
  <c r="G417" i="33"/>
  <c r="F418" i="33"/>
  <c r="G418" i="33"/>
  <c r="F419" i="33"/>
  <c r="G419" i="33"/>
  <c r="F420" i="33"/>
  <c r="G420" i="33"/>
  <c r="F421" i="33"/>
  <c r="G421" i="33"/>
  <c r="F422" i="33"/>
  <c r="G422" i="33"/>
  <c r="F423" i="33"/>
  <c r="G423" i="33"/>
  <c r="F424" i="33"/>
  <c r="G424" i="33"/>
  <c r="F425" i="33"/>
  <c r="G425" i="33"/>
  <c r="F426" i="33"/>
  <c r="G426" i="33"/>
  <c r="F432" i="33"/>
  <c r="G432" i="33"/>
  <c r="F433" i="33"/>
  <c r="G433" i="33"/>
  <c r="F434" i="33"/>
  <c r="G434" i="33"/>
  <c r="F435" i="33"/>
  <c r="G435" i="33"/>
  <c r="F436" i="33"/>
  <c r="G436" i="33"/>
  <c r="F437" i="33"/>
  <c r="G437" i="33"/>
  <c r="F438" i="33"/>
  <c r="G438" i="33"/>
  <c r="F439" i="33"/>
  <c r="G439" i="33"/>
  <c r="F445" i="33"/>
  <c r="G445" i="33"/>
  <c r="F446" i="33"/>
  <c r="G446" i="33"/>
  <c r="F447" i="33"/>
  <c r="G447" i="33"/>
  <c r="F448" i="33"/>
  <c r="G448" i="33"/>
  <c r="F449" i="33"/>
  <c r="G449" i="33"/>
  <c r="F450" i="33"/>
  <c r="G450" i="33"/>
  <c r="F451" i="33"/>
  <c r="G451" i="33"/>
  <c r="F452" i="33"/>
  <c r="G452" i="33"/>
  <c r="F453" i="33"/>
  <c r="G453" i="33"/>
  <c r="F454" i="33"/>
  <c r="G454" i="33"/>
  <c r="F455" i="33"/>
  <c r="G455" i="33"/>
  <c r="F456" i="33"/>
  <c r="G456" i="33"/>
  <c r="F457" i="33"/>
  <c r="G457" i="33"/>
  <c r="F458" i="33"/>
  <c r="G458" i="33"/>
  <c r="F459" i="33"/>
  <c r="G459" i="33"/>
  <c r="F465" i="33"/>
  <c r="G465" i="33"/>
  <c r="F466" i="33"/>
  <c r="G466" i="33"/>
  <c r="F467" i="33"/>
  <c r="G467" i="33"/>
  <c r="F473" i="33"/>
  <c r="G473" i="33"/>
  <c r="F474" i="33"/>
  <c r="G474" i="33"/>
  <c r="F475" i="33"/>
  <c r="G475" i="33"/>
  <c r="F476" i="33"/>
  <c r="G476" i="33"/>
  <c r="G482" i="33"/>
  <c r="G483" i="33"/>
  <c r="G484" i="33"/>
  <c r="F485" i="33"/>
  <c r="F490" i="33"/>
  <c r="G490" i="33"/>
  <c r="F491" i="33"/>
  <c r="G491" i="33"/>
  <c r="F492" i="33"/>
  <c r="G492" i="33"/>
  <c r="F493" i="33"/>
  <c r="G493" i="33"/>
  <c r="F494" i="33"/>
  <c r="G494" i="33"/>
  <c r="F495" i="33"/>
  <c r="G495" i="33"/>
  <c r="F496" i="33"/>
  <c r="G496" i="33"/>
  <c r="F497" i="33"/>
  <c r="G497" i="33"/>
  <c r="F498" i="33"/>
  <c r="G498" i="33"/>
  <c r="F499" i="33"/>
  <c r="G499" i="33"/>
  <c r="F500" i="33"/>
  <c r="G500" i="33"/>
  <c r="F501" i="33"/>
  <c r="G501" i="33"/>
  <c r="F502" i="33"/>
  <c r="G502" i="33"/>
  <c r="F503" i="33"/>
  <c r="G503" i="33"/>
  <c r="F504" i="33"/>
  <c r="G504" i="33"/>
  <c r="F505" i="33"/>
  <c r="G505" i="33"/>
  <c r="F506" i="33"/>
  <c r="G506" i="33"/>
  <c r="F508" i="33"/>
  <c r="G508" i="33"/>
  <c r="F509" i="33"/>
  <c r="G509" i="33"/>
  <c r="F510" i="33"/>
  <c r="G510" i="33"/>
  <c r="F511" i="33"/>
  <c r="G511" i="33"/>
  <c r="F512" i="33"/>
  <c r="G512" i="33"/>
  <c r="F513" i="33"/>
  <c r="G513" i="33"/>
  <c r="F514" i="33"/>
  <c r="G514" i="33"/>
  <c r="F516" i="33"/>
  <c r="G516" i="33"/>
  <c r="F517" i="33"/>
  <c r="G517" i="33"/>
  <c r="F518" i="33"/>
  <c r="G518" i="33"/>
  <c r="F520" i="33"/>
  <c r="G520" i="33"/>
  <c r="F521" i="33"/>
  <c r="G521" i="33"/>
  <c r="F522" i="33"/>
  <c r="G522" i="33"/>
  <c r="F523" i="33"/>
  <c r="G523" i="33"/>
  <c r="F524" i="33"/>
  <c r="G524" i="33"/>
  <c r="F530" i="33"/>
  <c r="G530" i="33"/>
  <c r="F531" i="33"/>
  <c r="G531" i="33"/>
  <c r="F532" i="33"/>
  <c r="G532" i="33"/>
  <c r="F533" i="33"/>
  <c r="G533" i="33"/>
  <c r="F534" i="33"/>
  <c r="G534" i="33"/>
  <c r="F535" i="33"/>
  <c r="G535" i="33"/>
  <c r="F536" i="33"/>
  <c r="G536" i="33"/>
  <c r="F537" i="33"/>
  <c r="F542" i="33"/>
  <c r="G542" i="33"/>
  <c r="F543" i="33"/>
  <c r="G543" i="33"/>
  <c r="F544" i="33"/>
  <c r="G544" i="33"/>
  <c r="F545" i="33"/>
  <c r="G545" i="33"/>
  <c r="F546" i="33"/>
  <c r="G546" i="33"/>
  <c r="F547" i="33"/>
  <c r="G547" i="33"/>
  <c r="F548" i="33"/>
  <c r="G548" i="33"/>
  <c r="F549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G28" i="46" l="1"/>
  <c r="G549" i="33" s="1"/>
  <c r="G16" i="46"/>
  <c r="G537" i="33" s="1"/>
  <c r="G53" i="32"/>
  <c r="G525" i="33" s="1"/>
  <c r="F525" i="33"/>
  <c r="G44" i="32"/>
  <c r="G519" i="33" s="1"/>
  <c r="F519" i="33"/>
  <c r="G37" i="32"/>
  <c r="G515" i="33" s="1"/>
  <c r="F515" i="33"/>
  <c r="F26" i="32"/>
  <c r="F507" i="33" s="1"/>
  <c r="G26" i="32"/>
  <c r="G507" i="33" s="1"/>
  <c r="G17" i="21" l="1"/>
  <c r="G485" i="33" s="1"/>
  <c r="N13" i="31"/>
  <c r="G13" i="31"/>
  <c r="G477" i="33" s="1"/>
  <c r="F13" i="31"/>
  <c r="F477" i="33" s="1"/>
  <c r="N466" i="33"/>
  <c r="N467" i="33"/>
  <c r="O465" i="33"/>
  <c r="G12" i="29"/>
  <c r="G468" i="33" s="1"/>
  <c r="F12" i="29"/>
  <c r="F468" i="33" s="1"/>
  <c r="O454" i="33"/>
  <c r="P22" i="30"/>
  <c r="P458" i="33" s="1"/>
  <c r="O459" i="33"/>
  <c r="N457" i="33"/>
  <c r="N459" i="33"/>
  <c r="P14" i="30"/>
  <c r="P450" i="33" s="1"/>
  <c r="O447" i="33"/>
  <c r="O445" i="33"/>
  <c r="N448" i="33"/>
  <c r="G24" i="30"/>
  <c r="G460" i="33" s="1"/>
  <c r="F24" i="30"/>
  <c r="F460" i="33" s="1"/>
  <c r="O439" i="33"/>
  <c r="N434" i="33"/>
  <c r="N436" i="33"/>
  <c r="G17" i="19"/>
  <c r="G440" i="33" s="1"/>
  <c r="F17" i="19"/>
  <c r="F440" i="33" s="1"/>
  <c r="G10" i="47"/>
  <c r="G179" i="33" s="1"/>
  <c r="F10" i="47"/>
  <c r="F179" i="33" s="1"/>
  <c r="O215" i="33"/>
  <c r="N215" i="33"/>
  <c r="G10" i="44"/>
  <c r="G216" i="33" s="1"/>
  <c r="F10" i="44"/>
  <c r="F216" i="33" s="1"/>
  <c r="O367" i="33"/>
  <c r="O369" i="33"/>
  <c r="N362" i="33"/>
  <c r="O361" i="33"/>
  <c r="N18" i="45"/>
  <c r="G18" i="45"/>
  <c r="G370" i="33" s="1"/>
  <c r="F18" i="45"/>
  <c r="F370" i="33" s="1"/>
  <c r="N252" i="33"/>
  <c r="N255" i="33"/>
  <c r="N256" i="33"/>
  <c r="G16" i="25"/>
  <c r="G257" i="33" s="1"/>
  <c r="F16" i="25"/>
  <c r="F257" i="33" s="1"/>
  <c r="O409" i="33"/>
  <c r="O416" i="33"/>
  <c r="O419" i="33"/>
  <c r="O420" i="33"/>
  <c r="O421" i="33"/>
  <c r="O422" i="33"/>
  <c r="N32" i="14"/>
  <c r="N411" i="33"/>
  <c r="N412" i="33"/>
  <c r="N416" i="33"/>
  <c r="N421" i="33"/>
  <c r="N422" i="33"/>
  <c r="N423" i="33"/>
  <c r="N424" i="33"/>
  <c r="N426" i="33"/>
  <c r="G32" i="14"/>
  <c r="G427" i="33" s="1"/>
  <c r="F32" i="14"/>
  <c r="F427" i="33" s="1"/>
  <c r="O377" i="33"/>
  <c r="O378" i="33"/>
  <c r="O387" i="33"/>
  <c r="O388" i="33"/>
  <c r="P23" i="13"/>
  <c r="P389" i="33" s="1"/>
  <c r="O390" i="33"/>
  <c r="N378" i="33"/>
  <c r="P13" i="13"/>
  <c r="P379" i="33" s="1"/>
  <c r="N387" i="33"/>
  <c r="N391" i="33"/>
  <c r="G33" i="13"/>
  <c r="G399" i="33" s="1"/>
  <c r="F24" i="13"/>
  <c r="G29" i="12"/>
  <c r="G356" i="33" s="1"/>
  <c r="P10" i="12"/>
  <c r="P337" i="33" s="1"/>
  <c r="O347" i="33"/>
  <c r="O348" i="33"/>
  <c r="O349" i="33"/>
  <c r="O350" i="33"/>
  <c r="N342" i="33"/>
  <c r="N343" i="33"/>
  <c r="N348" i="33"/>
  <c r="N354" i="33"/>
  <c r="N355" i="33"/>
  <c r="F29" i="12"/>
  <c r="F356" i="33" s="1"/>
  <c r="O322" i="33"/>
  <c r="O323" i="33"/>
  <c r="O324" i="33"/>
  <c r="O326" i="33"/>
  <c r="N317" i="33"/>
  <c r="P13" i="11"/>
  <c r="P318" i="33" s="1"/>
  <c r="N320" i="33"/>
  <c r="N326" i="33"/>
  <c r="N329" i="33"/>
  <c r="P25" i="11"/>
  <c r="P330" i="33" s="1"/>
  <c r="N314" i="33"/>
  <c r="G26" i="11"/>
  <c r="G331" i="33" s="1"/>
  <c r="F26" i="11"/>
  <c r="F331" i="33" s="1"/>
  <c r="O288" i="33"/>
  <c r="O297" i="33"/>
  <c r="P20" i="10"/>
  <c r="P298" i="33" s="1"/>
  <c r="O299" i="33"/>
  <c r="P28" i="10"/>
  <c r="P306" i="33" s="1"/>
  <c r="N288" i="33"/>
  <c r="N296" i="33"/>
  <c r="N299" i="33"/>
  <c r="N300" i="33"/>
  <c r="N308" i="33"/>
  <c r="G31" i="10"/>
  <c r="G309" i="33" s="1"/>
  <c r="F13" i="10"/>
  <c r="F12" i="10"/>
  <c r="F290" i="33" s="1"/>
  <c r="O271" i="33"/>
  <c r="O272" i="33"/>
  <c r="O273" i="33"/>
  <c r="O274" i="33"/>
  <c r="N265" i="33"/>
  <c r="N266" i="33"/>
  <c r="N274" i="33"/>
  <c r="N275" i="33"/>
  <c r="N276" i="33"/>
  <c r="N277" i="33"/>
  <c r="G29" i="9"/>
  <c r="G282" i="33" s="1"/>
  <c r="F29" i="9"/>
  <c r="F282" i="33" s="1"/>
  <c r="N244" i="33"/>
  <c r="N221" i="33"/>
  <c r="O222" i="33"/>
  <c r="O231" i="33"/>
  <c r="O233" i="33"/>
  <c r="P31" i="8"/>
  <c r="P243" i="33" s="1"/>
  <c r="N223" i="33"/>
  <c r="N232" i="33"/>
  <c r="N233" i="33"/>
  <c r="N235" i="33"/>
  <c r="G33" i="8"/>
  <c r="G245" i="33" s="1"/>
  <c r="F33" i="8"/>
  <c r="F245" i="33" s="1"/>
  <c r="O197" i="33"/>
  <c r="O185" i="33"/>
  <c r="O186" i="33"/>
  <c r="O194" i="33"/>
  <c r="O196" i="33"/>
  <c r="O198" i="33"/>
  <c r="O199" i="33"/>
  <c r="P32" i="7"/>
  <c r="P207" i="33" s="1"/>
  <c r="O208" i="33"/>
  <c r="O209" i="33"/>
  <c r="P9" i="7"/>
  <c r="P184" i="33" s="1"/>
  <c r="N185" i="33"/>
  <c r="N196" i="33"/>
  <c r="N197" i="33"/>
  <c r="N208" i="33"/>
  <c r="N209" i="33"/>
  <c r="G68" i="7"/>
  <c r="F68" i="7"/>
  <c r="G52" i="7"/>
  <c r="G35" i="7"/>
  <c r="G210" i="33" s="1"/>
  <c r="F35" i="7"/>
  <c r="F210" i="33" s="1"/>
  <c r="O139" i="33"/>
  <c r="O124" i="33"/>
  <c r="O125" i="33"/>
  <c r="O126" i="33"/>
  <c r="O135" i="33"/>
  <c r="O136" i="33"/>
  <c r="O137" i="33"/>
  <c r="O140" i="33"/>
  <c r="N124" i="33"/>
  <c r="P13" i="5"/>
  <c r="P127" i="33" s="1"/>
  <c r="N128" i="33"/>
  <c r="N130" i="33"/>
  <c r="N135" i="33"/>
  <c r="N139" i="33"/>
  <c r="N140" i="33"/>
  <c r="N141" i="33"/>
  <c r="N142" i="33"/>
  <c r="G31" i="5"/>
  <c r="G145" i="33" s="1"/>
  <c r="F15" i="5"/>
  <c r="F129" i="33" s="1"/>
  <c r="F12" i="5"/>
  <c r="G32" i="6"/>
  <c r="G173" i="33" s="1"/>
  <c r="P16" i="6"/>
  <c r="P157" i="33" s="1"/>
  <c r="O158" i="33"/>
  <c r="O161" i="33"/>
  <c r="O162" i="33"/>
  <c r="O164" i="33"/>
  <c r="O168" i="33"/>
  <c r="P29" i="6"/>
  <c r="P170" i="33" s="1"/>
  <c r="N161" i="33"/>
  <c r="N163" i="33"/>
  <c r="N171" i="33"/>
  <c r="N152" i="33"/>
  <c r="N153" i="33"/>
  <c r="P9" i="6"/>
  <c r="N158" i="33"/>
  <c r="F32" i="6"/>
  <c r="F173" i="33" s="1"/>
  <c r="G46" i="4"/>
  <c r="G118" i="33" s="1"/>
  <c r="O82" i="33"/>
  <c r="O93" i="33"/>
  <c r="O94" i="33"/>
  <c r="O104" i="33"/>
  <c r="O105" i="33"/>
  <c r="O106" i="33"/>
  <c r="O116" i="33"/>
  <c r="N82" i="33"/>
  <c r="N92" i="33"/>
  <c r="N93" i="33"/>
  <c r="N94" i="33"/>
  <c r="N105" i="33"/>
  <c r="N106" i="33"/>
  <c r="N117" i="33"/>
  <c r="F32" i="4"/>
  <c r="F104" i="33" s="1"/>
  <c r="F29" i="4"/>
  <c r="F101" i="33" s="1"/>
  <c r="F28" i="4"/>
  <c r="F100" i="33" s="1"/>
  <c r="F13" i="4"/>
  <c r="F85" i="33" s="1"/>
  <c r="F11" i="4"/>
  <c r="F83" i="33" s="1"/>
  <c r="G46" i="3"/>
  <c r="G76" i="33" s="1"/>
  <c r="O51" i="33"/>
  <c r="O52" i="33"/>
  <c r="O63" i="33"/>
  <c r="O75" i="33"/>
  <c r="N41" i="33"/>
  <c r="P22" i="3"/>
  <c r="P52" i="33" s="1"/>
  <c r="N53" i="33"/>
  <c r="N63" i="33"/>
  <c r="N64" i="33"/>
  <c r="N65" i="33"/>
  <c r="N75" i="33"/>
  <c r="F38" i="3"/>
  <c r="G36" i="2"/>
  <c r="G34" i="33" s="1"/>
  <c r="N12" i="33"/>
  <c r="N14" i="33"/>
  <c r="N15" i="33"/>
  <c r="N17" i="33"/>
  <c r="N18" i="33"/>
  <c r="N19" i="33"/>
  <c r="N29" i="33"/>
  <c r="N30" i="33"/>
  <c r="N31" i="33"/>
  <c r="O9" i="33"/>
  <c r="O11" i="33"/>
  <c r="O12" i="33"/>
  <c r="O15" i="33"/>
  <c r="O17" i="33"/>
  <c r="O19" i="33"/>
  <c r="O20" i="33"/>
  <c r="O23" i="33"/>
  <c r="O24" i="33"/>
  <c r="O26" i="33"/>
  <c r="O27" i="33"/>
  <c r="O31" i="33"/>
  <c r="O32" i="33"/>
  <c r="F23" i="2"/>
  <c r="D542" i="33"/>
  <c r="E542" i="33"/>
  <c r="P542" i="33"/>
  <c r="D543" i="33"/>
  <c r="E543" i="33"/>
  <c r="D544" i="33"/>
  <c r="E544" i="33"/>
  <c r="D545" i="33"/>
  <c r="E545" i="33"/>
  <c r="D546" i="33"/>
  <c r="E546" i="33"/>
  <c r="D547" i="33"/>
  <c r="E547" i="33"/>
  <c r="D548" i="33"/>
  <c r="E548" i="33"/>
  <c r="D530" i="33"/>
  <c r="E530" i="33"/>
  <c r="N530" i="33"/>
  <c r="D531" i="33"/>
  <c r="E531" i="33"/>
  <c r="D532" i="33"/>
  <c r="E532" i="33"/>
  <c r="D533" i="33"/>
  <c r="E533" i="33"/>
  <c r="D534" i="33"/>
  <c r="E534" i="33"/>
  <c r="D535" i="33"/>
  <c r="E535" i="33"/>
  <c r="D536" i="33"/>
  <c r="E536" i="33"/>
  <c r="P536" i="33"/>
  <c r="D490" i="33"/>
  <c r="E490" i="33"/>
  <c r="D491" i="33"/>
  <c r="E491" i="33"/>
  <c r="D492" i="33"/>
  <c r="E492" i="33"/>
  <c r="D493" i="33"/>
  <c r="D494" i="33"/>
  <c r="E494" i="33"/>
  <c r="D495" i="33"/>
  <c r="E495" i="33"/>
  <c r="D496" i="33"/>
  <c r="E496" i="33"/>
  <c r="D497" i="33"/>
  <c r="E497" i="33"/>
  <c r="D498" i="33"/>
  <c r="E498" i="33"/>
  <c r="O498" i="33"/>
  <c r="D499" i="33"/>
  <c r="E499" i="33"/>
  <c r="D500" i="33"/>
  <c r="E500" i="33"/>
  <c r="D501" i="33"/>
  <c r="E501" i="33"/>
  <c r="D502" i="33"/>
  <c r="E502" i="33"/>
  <c r="P502" i="33"/>
  <c r="D503" i="33"/>
  <c r="E503" i="33"/>
  <c r="P503" i="33"/>
  <c r="D504" i="33"/>
  <c r="E504" i="33"/>
  <c r="D505" i="33"/>
  <c r="E505" i="33"/>
  <c r="P505" i="33"/>
  <c r="D506" i="33"/>
  <c r="E506" i="33"/>
  <c r="D508" i="33"/>
  <c r="E508" i="33"/>
  <c r="D509" i="33"/>
  <c r="E509" i="33"/>
  <c r="D510" i="33"/>
  <c r="E510" i="33"/>
  <c r="D511" i="33"/>
  <c r="E511" i="33"/>
  <c r="O511" i="33"/>
  <c r="D512" i="33"/>
  <c r="E512" i="33"/>
  <c r="D513" i="33"/>
  <c r="E513" i="33"/>
  <c r="D514" i="33"/>
  <c r="E514" i="33"/>
  <c r="D516" i="33"/>
  <c r="E516" i="33"/>
  <c r="D517" i="33"/>
  <c r="E517" i="33"/>
  <c r="D518" i="33"/>
  <c r="E518" i="33"/>
  <c r="D520" i="33"/>
  <c r="E520" i="33"/>
  <c r="D521" i="33"/>
  <c r="E521" i="33"/>
  <c r="D522" i="33"/>
  <c r="E522" i="33"/>
  <c r="D523" i="33"/>
  <c r="E523" i="33"/>
  <c r="D524" i="33"/>
  <c r="E524" i="33"/>
  <c r="E482" i="33"/>
  <c r="N482" i="33"/>
  <c r="P482" i="33"/>
  <c r="E483" i="33"/>
  <c r="N483" i="33"/>
  <c r="P483" i="33"/>
  <c r="E484" i="33"/>
  <c r="N484" i="33"/>
  <c r="P484" i="33"/>
  <c r="D485" i="33"/>
  <c r="N485" i="33"/>
  <c r="P485" i="33"/>
  <c r="D473" i="33"/>
  <c r="E473" i="33"/>
  <c r="D474" i="33"/>
  <c r="E474" i="33"/>
  <c r="D475" i="33"/>
  <c r="E475" i="33"/>
  <c r="D476" i="33"/>
  <c r="E476" i="33"/>
  <c r="D465" i="33"/>
  <c r="E465" i="33"/>
  <c r="D466" i="33"/>
  <c r="E466" i="33"/>
  <c r="D467" i="33"/>
  <c r="E467" i="33"/>
  <c r="D445" i="33"/>
  <c r="E445" i="33"/>
  <c r="D446" i="33"/>
  <c r="E446" i="33"/>
  <c r="D447" i="33"/>
  <c r="E447" i="33"/>
  <c r="D448" i="33"/>
  <c r="E448" i="33"/>
  <c r="D449" i="33"/>
  <c r="E449" i="33"/>
  <c r="D450" i="33"/>
  <c r="E450" i="33"/>
  <c r="D451" i="33"/>
  <c r="E451" i="33"/>
  <c r="D452" i="33"/>
  <c r="E452" i="33"/>
  <c r="O452" i="33"/>
  <c r="D453" i="33"/>
  <c r="E453" i="33"/>
  <c r="D454" i="33"/>
  <c r="E454" i="33"/>
  <c r="D455" i="33"/>
  <c r="E455" i="33"/>
  <c r="D456" i="33"/>
  <c r="E456" i="33"/>
  <c r="D457" i="33"/>
  <c r="E457" i="33"/>
  <c r="D458" i="33"/>
  <c r="E458" i="33"/>
  <c r="D459" i="33"/>
  <c r="E459" i="33"/>
  <c r="D432" i="33"/>
  <c r="E432" i="33"/>
  <c r="N432" i="33"/>
  <c r="O432" i="33"/>
  <c r="D433" i="33"/>
  <c r="E433" i="33"/>
  <c r="D434" i="33"/>
  <c r="E434" i="33"/>
  <c r="D435" i="33"/>
  <c r="E435" i="33"/>
  <c r="D436" i="33"/>
  <c r="E436" i="33"/>
  <c r="D437" i="33"/>
  <c r="E437" i="33"/>
  <c r="N437" i="33"/>
  <c r="D438" i="33"/>
  <c r="E438" i="33"/>
  <c r="D439" i="33"/>
  <c r="E439" i="33"/>
  <c r="N439" i="33"/>
  <c r="D404" i="33"/>
  <c r="E404" i="33"/>
  <c r="D405" i="33"/>
  <c r="E405" i="33"/>
  <c r="D406" i="33"/>
  <c r="E406" i="33"/>
  <c r="D407" i="33"/>
  <c r="E407" i="33"/>
  <c r="O407" i="33"/>
  <c r="D408" i="33"/>
  <c r="E408" i="33"/>
  <c r="D409" i="33"/>
  <c r="E409" i="33"/>
  <c r="D410" i="33"/>
  <c r="E410" i="33"/>
  <c r="D411" i="33"/>
  <c r="E411" i="33"/>
  <c r="D412" i="33"/>
  <c r="E412" i="33"/>
  <c r="D413" i="33"/>
  <c r="E413" i="33"/>
  <c r="D414" i="33"/>
  <c r="E414" i="33"/>
  <c r="N414" i="33"/>
  <c r="D415" i="33"/>
  <c r="E415" i="33"/>
  <c r="D416" i="33"/>
  <c r="E416" i="33"/>
  <c r="D417" i="33"/>
  <c r="E417" i="33"/>
  <c r="D418" i="33"/>
  <c r="E418" i="33"/>
  <c r="D419" i="33"/>
  <c r="E419" i="33"/>
  <c r="D420" i="33"/>
  <c r="E420" i="33"/>
  <c r="D421" i="33"/>
  <c r="E421" i="33"/>
  <c r="D422" i="33"/>
  <c r="E422" i="33"/>
  <c r="D423" i="33"/>
  <c r="E423" i="33"/>
  <c r="D424" i="33"/>
  <c r="E424" i="33"/>
  <c r="D425" i="33"/>
  <c r="E425" i="33"/>
  <c r="D426" i="33"/>
  <c r="E426" i="33"/>
  <c r="D375" i="33"/>
  <c r="E375" i="33"/>
  <c r="N375" i="33"/>
  <c r="D376" i="33"/>
  <c r="E376" i="33"/>
  <c r="D377" i="33"/>
  <c r="E377" i="33"/>
  <c r="D378" i="33"/>
  <c r="E378" i="33"/>
  <c r="D379" i="33"/>
  <c r="E379" i="33"/>
  <c r="D380" i="33"/>
  <c r="E380" i="33"/>
  <c r="D381" i="33"/>
  <c r="E381" i="33"/>
  <c r="D382" i="33"/>
  <c r="E382" i="33"/>
  <c r="D383" i="33"/>
  <c r="E383" i="33"/>
  <c r="D384" i="33"/>
  <c r="E384" i="33"/>
  <c r="D385" i="33"/>
  <c r="E385" i="33"/>
  <c r="D386" i="33"/>
  <c r="E386" i="33"/>
  <c r="D387" i="33"/>
  <c r="E387" i="33"/>
  <c r="D388" i="33"/>
  <c r="E388" i="33"/>
  <c r="D389" i="33"/>
  <c r="E389" i="33"/>
  <c r="E390" i="33"/>
  <c r="D391" i="33"/>
  <c r="E391" i="33"/>
  <c r="D392" i="33"/>
  <c r="E392" i="33"/>
  <c r="D393" i="33"/>
  <c r="E393" i="33"/>
  <c r="D394" i="33"/>
  <c r="E394" i="33"/>
  <c r="D395" i="33"/>
  <c r="E395" i="33"/>
  <c r="D396" i="33"/>
  <c r="E396" i="33"/>
  <c r="D397" i="33"/>
  <c r="E397" i="33"/>
  <c r="D398" i="33"/>
  <c r="E398" i="33"/>
  <c r="D361" i="33"/>
  <c r="E361" i="33"/>
  <c r="D362" i="33"/>
  <c r="E362" i="33"/>
  <c r="O362" i="33"/>
  <c r="D363" i="33"/>
  <c r="E363" i="33"/>
  <c r="D364" i="33"/>
  <c r="E364" i="33"/>
  <c r="D365" i="33"/>
  <c r="E365" i="33"/>
  <c r="D366" i="33"/>
  <c r="E366" i="33"/>
  <c r="D367" i="33"/>
  <c r="E367" i="33"/>
  <c r="D368" i="33"/>
  <c r="E368" i="33"/>
  <c r="N368" i="33"/>
  <c r="D369" i="33"/>
  <c r="E369" i="33"/>
  <c r="D336" i="33"/>
  <c r="E336" i="33"/>
  <c r="D337" i="33"/>
  <c r="E337" i="33"/>
  <c r="D338" i="33"/>
  <c r="E338" i="33"/>
  <c r="D339" i="33"/>
  <c r="E339" i="33"/>
  <c r="D340" i="33"/>
  <c r="E340" i="33"/>
  <c r="O340" i="33"/>
  <c r="D341" i="33"/>
  <c r="E341" i="33"/>
  <c r="D342" i="33"/>
  <c r="E342" i="33"/>
  <c r="D343" i="33"/>
  <c r="E343" i="33"/>
  <c r="D344" i="33"/>
  <c r="E344" i="33"/>
  <c r="D345" i="33"/>
  <c r="E345" i="33"/>
  <c r="D346" i="33"/>
  <c r="E346" i="33"/>
  <c r="D347" i="33"/>
  <c r="E347" i="33"/>
  <c r="D348" i="33"/>
  <c r="E348" i="33"/>
  <c r="D349" i="33"/>
  <c r="E349" i="33"/>
  <c r="D350" i="33"/>
  <c r="E350" i="33"/>
  <c r="D351" i="33"/>
  <c r="E351" i="33"/>
  <c r="D352" i="33"/>
  <c r="E352" i="33"/>
  <c r="D353" i="33"/>
  <c r="E353" i="33"/>
  <c r="N353" i="33"/>
  <c r="D354" i="33"/>
  <c r="E354" i="33"/>
  <c r="D355" i="33"/>
  <c r="E355" i="33"/>
  <c r="D314" i="33"/>
  <c r="E314" i="33"/>
  <c r="D315" i="33"/>
  <c r="E315" i="33"/>
  <c r="D316" i="33"/>
  <c r="E316" i="33"/>
  <c r="D317" i="33"/>
  <c r="E317" i="33"/>
  <c r="D318" i="33"/>
  <c r="E318" i="33"/>
  <c r="D319" i="33"/>
  <c r="E319" i="33"/>
  <c r="D320" i="33"/>
  <c r="E320" i="33"/>
  <c r="O320" i="33"/>
  <c r="D321" i="33"/>
  <c r="E321" i="33"/>
  <c r="D322" i="33"/>
  <c r="E322" i="33"/>
  <c r="D323" i="33"/>
  <c r="E323" i="33"/>
  <c r="D324" i="33"/>
  <c r="E324" i="33"/>
  <c r="D325" i="33"/>
  <c r="E325" i="33"/>
  <c r="N325" i="33"/>
  <c r="D326" i="33"/>
  <c r="E326" i="33"/>
  <c r="D327" i="33"/>
  <c r="E327" i="33"/>
  <c r="D328" i="33"/>
  <c r="E328" i="33"/>
  <c r="D329" i="33"/>
  <c r="E329" i="33"/>
  <c r="D330" i="33"/>
  <c r="E330" i="33"/>
  <c r="D287" i="33"/>
  <c r="E287" i="33"/>
  <c r="D288" i="33"/>
  <c r="E288" i="33"/>
  <c r="D289" i="33"/>
  <c r="E289" i="33"/>
  <c r="N289" i="33"/>
  <c r="E290" i="33"/>
  <c r="E291" i="33"/>
  <c r="D292" i="33"/>
  <c r="E292" i="33"/>
  <c r="D293" i="33"/>
  <c r="E293" i="33"/>
  <c r="D294" i="33"/>
  <c r="E294" i="33"/>
  <c r="D295" i="33"/>
  <c r="E295" i="33"/>
  <c r="D296" i="33"/>
  <c r="E296" i="33"/>
  <c r="O296" i="33"/>
  <c r="D297" i="33"/>
  <c r="E297" i="33"/>
  <c r="D298" i="33"/>
  <c r="E298" i="33"/>
  <c r="D299" i="33"/>
  <c r="E299" i="33"/>
  <c r="D300" i="33"/>
  <c r="E300" i="33"/>
  <c r="D301" i="33"/>
  <c r="E301" i="33"/>
  <c r="N301" i="33"/>
  <c r="D302" i="33"/>
  <c r="E302" i="33"/>
  <c r="D303" i="33"/>
  <c r="E303" i="33"/>
  <c r="D304" i="33"/>
  <c r="E304" i="33"/>
  <c r="D305" i="33"/>
  <c r="E305" i="33"/>
  <c r="D306" i="33"/>
  <c r="E306" i="33"/>
  <c r="D307" i="33"/>
  <c r="E307" i="33"/>
  <c r="D308" i="33"/>
  <c r="E308" i="33"/>
  <c r="D262" i="33"/>
  <c r="E262" i="33"/>
  <c r="D263" i="33"/>
  <c r="E263" i="33"/>
  <c r="D264" i="33"/>
  <c r="E264" i="33"/>
  <c r="D265" i="33"/>
  <c r="E265" i="33"/>
  <c r="D266" i="33"/>
  <c r="E266" i="33"/>
  <c r="D267" i="33"/>
  <c r="E267" i="33"/>
  <c r="D268" i="33"/>
  <c r="E268" i="33"/>
  <c r="D269" i="33"/>
  <c r="E269" i="33"/>
  <c r="N269" i="33"/>
  <c r="D270" i="33"/>
  <c r="E270" i="33"/>
  <c r="D271" i="33"/>
  <c r="E271" i="33"/>
  <c r="D272" i="33"/>
  <c r="E272" i="33"/>
  <c r="D273" i="33"/>
  <c r="E273" i="33"/>
  <c r="D274" i="33"/>
  <c r="E274" i="33"/>
  <c r="D275" i="33"/>
  <c r="E275" i="33"/>
  <c r="D276" i="33"/>
  <c r="E276" i="33"/>
  <c r="D277" i="33"/>
  <c r="E277" i="33"/>
  <c r="D278" i="33"/>
  <c r="E278" i="33"/>
  <c r="D279" i="33"/>
  <c r="E279" i="33"/>
  <c r="D280" i="33"/>
  <c r="E280" i="33"/>
  <c r="D281" i="33"/>
  <c r="E281" i="33"/>
  <c r="N281" i="33"/>
  <c r="D250" i="33"/>
  <c r="E250" i="33"/>
  <c r="N250" i="33"/>
  <c r="D251" i="33"/>
  <c r="E251" i="33"/>
  <c r="D252" i="33"/>
  <c r="E252" i="33"/>
  <c r="D253" i="33"/>
  <c r="E253" i="33"/>
  <c r="D254" i="33"/>
  <c r="E254" i="33"/>
  <c r="D255" i="33"/>
  <c r="E255" i="33"/>
  <c r="D256" i="33"/>
  <c r="E256" i="33"/>
  <c r="D221" i="33"/>
  <c r="E221" i="33"/>
  <c r="O221" i="33"/>
  <c r="D222" i="33"/>
  <c r="E222" i="33"/>
  <c r="D223" i="33"/>
  <c r="E223" i="33"/>
  <c r="O223" i="33"/>
  <c r="D224" i="33"/>
  <c r="E224" i="33"/>
  <c r="D225" i="33"/>
  <c r="E225" i="33"/>
  <c r="D226" i="33"/>
  <c r="E226" i="33"/>
  <c r="N226" i="33"/>
  <c r="D227" i="33"/>
  <c r="E227" i="33"/>
  <c r="D228" i="33"/>
  <c r="E228" i="33"/>
  <c r="D229" i="33"/>
  <c r="E229" i="33"/>
  <c r="D230" i="33"/>
  <c r="E230" i="33"/>
  <c r="D231" i="33"/>
  <c r="E231" i="33"/>
  <c r="D232" i="33"/>
  <c r="E232" i="33"/>
  <c r="D233" i="33"/>
  <c r="E233" i="33"/>
  <c r="D234" i="33"/>
  <c r="E234" i="33"/>
  <c r="D235" i="33"/>
  <c r="E235" i="33"/>
  <c r="O235" i="33"/>
  <c r="D236" i="33"/>
  <c r="E236" i="33"/>
  <c r="D237" i="33"/>
  <c r="E237" i="33"/>
  <c r="D238" i="33"/>
  <c r="E238" i="33"/>
  <c r="N238" i="33"/>
  <c r="D239" i="33"/>
  <c r="E239" i="33"/>
  <c r="D240" i="33"/>
  <c r="E240" i="33"/>
  <c r="D241" i="33"/>
  <c r="E241" i="33"/>
  <c r="D242" i="33"/>
  <c r="E242" i="33"/>
  <c r="D243" i="33"/>
  <c r="E243" i="33"/>
  <c r="D244" i="33"/>
  <c r="E244" i="33"/>
  <c r="D215" i="33"/>
  <c r="E215" i="33"/>
  <c r="D184" i="33"/>
  <c r="E184" i="33"/>
  <c r="D185" i="33"/>
  <c r="E185" i="33"/>
  <c r="D186" i="33"/>
  <c r="E186" i="33"/>
  <c r="D187" i="33"/>
  <c r="E187" i="33"/>
  <c r="N187" i="33"/>
  <c r="O187" i="33"/>
  <c r="D188" i="33"/>
  <c r="E188" i="33"/>
  <c r="D189" i="33"/>
  <c r="E189" i="33"/>
  <c r="D190" i="33"/>
  <c r="E190" i="33"/>
  <c r="D191" i="33"/>
  <c r="E191" i="33"/>
  <c r="D192" i="33"/>
  <c r="E192" i="33"/>
  <c r="N192" i="33"/>
  <c r="D193" i="33"/>
  <c r="E193" i="33"/>
  <c r="D194" i="33"/>
  <c r="E194" i="33"/>
  <c r="D195" i="33"/>
  <c r="E195" i="33"/>
  <c r="D196" i="33"/>
  <c r="E196" i="33"/>
  <c r="D197" i="33"/>
  <c r="E197" i="33"/>
  <c r="D198" i="33"/>
  <c r="E198" i="33"/>
  <c r="D199" i="33"/>
  <c r="E199" i="33"/>
  <c r="D200" i="33"/>
  <c r="E200" i="33"/>
  <c r="D201" i="33"/>
  <c r="E201" i="33"/>
  <c r="D202" i="33"/>
  <c r="E202" i="33"/>
  <c r="N202" i="33"/>
  <c r="D203" i="33"/>
  <c r="E203" i="33"/>
  <c r="D204" i="33"/>
  <c r="E204" i="33"/>
  <c r="O204" i="33"/>
  <c r="D205" i="33"/>
  <c r="E205" i="33"/>
  <c r="D206" i="33"/>
  <c r="E206" i="33"/>
  <c r="D207" i="33"/>
  <c r="E207" i="33"/>
  <c r="D208" i="33"/>
  <c r="E208" i="33"/>
  <c r="D209" i="33"/>
  <c r="E209" i="33"/>
  <c r="D178" i="33"/>
  <c r="E178" i="33"/>
  <c r="D150" i="33"/>
  <c r="E150" i="33"/>
  <c r="O150" i="33"/>
  <c r="D151" i="33"/>
  <c r="E151" i="33"/>
  <c r="D152" i="33"/>
  <c r="E152" i="33"/>
  <c r="D153" i="33"/>
  <c r="E153" i="33"/>
  <c r="D154" i="33"/>
  <c r="E154" i="33"/>
  <c r="D155" i="33"/>
  <c r="E155" i="33"/>
  <c r="N155" i="33"/>
  <c r="O155" i="33"/>
  <c r="D156" i="33"/>
  <c r="E156" i="33"/>
  <c r="D157" i="33"/>
  <c r="E157" i="33"/>
  <c r="D158" i="33"/>
  <c r="E158" i="33"/>
  <c r="P158" i="33"/>
  <c r="D159" i="33"/>
  <c r="E159" i="33"/>
  <c r="D160" i="33"/>
  <c r="E160" i="33"/>
  <c r="N160" i="33"/>
  <c r="D161" i="33"/>
  <c r="E161" i="33"/>
  <c r="D162" i="33"/>
  <c r="E162" i="33"/>
  <c r="D163" i="33"/>
  <c r="E163" i="33"/>
  <c r="D164" i="33"/>
  <c r="E164" i="33"/>
  <c r="D165" i="33"/>
  <c r="E165" i="33"/>
  <c r="D166" i="33"/>
  <c r="E166" i="33"/>
  <c r="D167" i="33"/>
  <c r="E167" i="33"/>
  <c r="D168" i="33"/>
  <c r="E168" i="33"/>
  <c r="N168" i="33"/>
  <c r="D169" i="33"/>
  <c r="E169" i="33"/>
  <c r="D170" i="33"/>
  <c r="E170" i="33"/>
  <c r="D171" i="33"/>
  <c r="E171" i="33"/>
  <c r="D172" i="33"/>
  <c r="E172" i="33"/>
  <c r="D123" i="33"/>
  <c r="E123" i="33"/>
  <c r="N123" i="33"/>
  <c r="O123" i="33"/>
  <c r="D124" i="33"/>
  <c r="E124" i="33"/>
  <c r="D125" i="33"/>
  <c r="E125" i="33"/>
  <c r="E126" i="33"/>
  <c r="D127" i="33"/>
  <c r="E127" i="33"/>
  <c r="D128" i="33"/>
  <c r="E128" i="33"/>
  <c r="E129" i="33"/>
  <c r="D130" i="33"/>
  <c r="E130" i="33"/>
  <c r="D131" i="33"/>
  <c r="E131" i="33"/>
  <c r="D132" i="33"/>
  <c r="E132" i="33"/>
  <c r="D133" i="33"/>
  <c r="E133" i="33"/>
  <c r="D134" i="33"/>
  <c r="E134" i="33"/>
  <c r="D135" i="33"/>
  <c r="E135" i="33"/>
  <c r="D136" i="33"/>
  <c r="E136" i="33"/>
  <c r="D137" i="33"/>
  <c r="E137" i="33"/>
  <c r="D138" i="33"/>
  <c r="E138" i="33"/>
  <c r="D139" i="33"/>
  <c r="E139" i="33"/>
  <c r="D140" i="33"/>
  <c r="E140" i="33"/>
  <c r="D141" i="33"/>
  <c r="E141" i="33"/>
  <c r="D142" i="33"/>
  <c r="E142" i="33"/>
  <c r="D143" i="33"/>
  <c r="E143" i="33"/>
  <c r="D144" i="33"/>
  <c r="E144" i="33"/>
  <c r="D81" i="33"/>
  <c r="E81" i="33"/>
  <c r="D82" i="33"/>
  <c r="E82" i="33"/>
  <c r="E83" i="33"/>
  <c r="O83" i="33"/>
  <c r="D84" i="33"/>
  <c r="E84" i="33"/>
  <c r="E85" i="33"/>
  <c r="D86" i="33"/>
  <c r="E86" i="33"/>
  <c r="O86" i="33"/>
  <c r="D87" i="33"/>
  <c r="E87" i="33"/>
  <c r="D88" i="33"/>
  <c r="E88" i="33"/>
  <c r="N88" i="33"/>
  <c r="O88" i="33"/>
  <c r="D89" i="33"/>
  <c r="E89" i="33"/>
  <c r="D90" i="33"/>
  <c r="E90" i="33"/>
  <c r="D91" i="33"/>
  <c r="E91" i="33"/>
  <c r="N91" i="33"/>
  <c r="D92" i="33"/>
  <c r="E92" i="33"/>
  <c r="D93" i="33"/>
  <c r="E93" i="33"/>
  <c r="D94" i="33"/>
  <c r="E94" i="33"/>
  <c r="D95" i="33"/>
  <c r="E95" i="33"/>
  <c r="N95" i="33"/>
  <c r="D96" i="33"/>
  <c r="E96" i="33"/>
  <c r="O96" i="33"/>
  <c r="D97" i="33"/>
  <c r="E97" i="33"/>
  <c r="D98" i="33"/>
  <c r="E98" i="33"/>
  <c r="N98" i="33"/>
  <c r="D99" i="33"/>
  <c r="E99" i="33"/>
  <c r="E100" i="33"/>
  <c r="O100" i="33"/>
  <c r="E101" i="33"/>
  <c r="D102" i="33"/>
  <c r="E102" i="33"/>
  <c r="D103" i="33"/>
  <c r="E103" i="33"/>
  <c r="E104" i="33"/>
  <c r="D105" i="33"/>
  <c r="E105" i="33"/>
  <c r="D106" i="33"/>
  <c r="E106" i="33"/>
  <c r="D107" i="33"/>
  <c r="E107" i="33"/>
  <c r="D108" i="33"/>
  <c r="E108" i="33"/>
  <c r="N108" i="33"/>
  <c r="D109" i="33"/>
  <c r="E109" i="33"/>
  <c r="D110" i="33"/>
  <c r="E110" i="33"/>
  <c r="D111" i="33"/>
  <c r="E111" i="33"/>
  <c r="D112" i="33"/>
  <c r="E112" i="33"/>
  <c r="O112" i="33"/>
  <c r="D113" i="33"/>
  <c r="E113" i="33"/>
  <c r="N113" i="33"/>
  <c r="D114" i="33"/>
  <c r="E114" i="33"/>
  <c r="D115" i="33"/>
  <c r="E115" i="33"/>
  <c r="D116" i="33"/>
  <c r="E116" i="33"/>
  <c r="D117" i="33"/>
  <c r="E117" i="33"/>
  <c r="D39" i="33"/>
  <c r="E39" i="33"/>
  <c r="D40" i="33"/>
  <c r="E40" i="33"/>
  <c r="D41" i="33"/>
  <c r="E41" i="33"/>
  <c r="D42" i="33"/>
  <c r="E42" i="33"/>
  <c r="D43" i="33"/>
  <c r="E43" i="33"/>
  <c r="N43" i="33"/>
  <c r="D44" i="33"/>
  <c r="E44" i="33"/>
  <c r="N44" i="33"/>
  <c r="D45" i="33"/>
  <c r="E45" i="33"/>
  <c r="D46" i="33"/>
  <c r="E46" i="33"/>
  <c r="D47" i="33"/>
  <c r="E47" i="33"/>
  <c r="D48" i="33"/>
  <c r="E48" i="33"/>
  <c r="D49" i="33"/>
  <c r="E49" i="33"/>
  <c r="D50" i="33"/>
  <c r="E50" i="33"/>
  <c r="N50" i="33"/>
  <c r="O50" i="33"/>
  <c r="D51" i="33"/>
  <c r="E51" i="33"/>
  <c r="D52" i="33"/>
  <c r="E52" i="33"/>
  <c r="D53" i="33"/>
  <c r="E53" i="33"/>
  <c r="D54" i="33"/>
  <c r="E54" i="33"/>
  <c r="D55" i="33"/>
  <c r="E55" i="33"/>
  <c r="N55" i="33"/>
  <c r="D56" i="33"/>
  <c r="E56" i="33"/>
  <c r="N56" i="33"/>
  <c r="D57" i="33"/>
  <c r="E57" i="33"/>
  <c r="D58" i="33"/>
  <c r="E58" i="33"/>
  <c r="D59" i="33"/>
  <c r="E59" i="33"/>
  <c r="D60" i="33"/>
  <c r="E60" i="33"/>
  <c r="D61" i="33"/>
  <c r="E61" i="33"/>
  <c r="D62" i="33"/>
  <c r="E62" i="33"/>
  <c r="N62" i="33"/>
  <c r="O62" i="33"/>
  <c r="D63" i="33"/>
  <c r="E63" i="33"/>
  <c r="D64" i="33"/>
  <c r="E64" i="33"/>
  <c r="D65" i="33"/>
  <c r="E65" i="33"/>
  <c r="D66" i="33"/>
  <c r="E66" i="33"/>
  <c r="D67" i="33"/>
  <c r="E67" i="33"/>
  <c r="N67" i="33"/>
  <c r="E68" i="33"/>
  <c r="D69" i="33"/>
  <c r="E69" i="33"/>
  <c r="O69" i="33"/>
  <c r="D70" i="33"/>
  <c r="E70" i="33"/>
  <c r="D71" i="33"/>
  <c r="E71" i="33"/>
  <c r="D72" i="33"/>
  <c r="E72" i="33"/>
  <c r="D73" i="33"/>
  <c r="E73" i="33"/>
  <c r="D74" i="33"/>
  <c r="E74" i="33"/>
  <c r="N74" i="33"/>
  <c r="O74" i="33"/>
  <c r="D75" i="33"/>
  <c r="E75" i="33"/>
  <c r="D7" i="33"/>
  <c r="E7" i="33"/>
  <c r="D8" i="33"/>
  <c r="E8" i="33"/>
  <c r="D9" i="33"/>
  <c r="E9" i="33"/>
  <c r="D10" i="33"/>
  <c r="E10" i="33"/>
  <c r="D11" i="33"/>
  <c r="E11" i="33"/>
  <c r="D12" i="33"/>
  <c r="E12" i="33"/>
  <c r="D13" i="33"/>
  <c r="E13" i="33"/>
  <c r="D14" i="33"/>
  <c r="E14" i="33"/>
  <c r="D15" i="33"/>
  <c r="E15" i="33"/>
  <c r="D16" i="33"/>
  <c r="E16" i="33"/>
  <c r="D17" i="33"/>
  <c r="E17" i="33"/>
  <c r="D18" i="33"/>
  <c r="E18" i="33"/>
  <c r="D19" i="33"/>
  <c r="E19" i="33"/>
  <c r="D20" i="33"/>
  <c r="E20" i="33"/>
  <c r="E21" i="33"/>
  <c r="D22" i="33"/>
  <c r="E22" i="33"/>
  <c r="D23" i="33"/>
  <c r="E23" i="33"/>
  <c r="D24" i="33"/>
  <c r="E24" i="33"/>
  <c r="D25" i="33"/>
  <c r="E25" i="33"/>
  <c r="D26" i="33"/>
  <c r="E26" i="33"/>
  <c r="D27" i="33"/>
  <c r="E27" i="33"/>
  <c r="D28" i="33"/>
  <c r="E28" i="33"/>
  <c r="N28" i="33"/>
  <c r="D29" i="33"/>
  <c r="E29" i="33"/>
  <c r="D30" i="33"/>
  <c r="E30" i="33"/>
  <c r="D31" i="33"/>
  <c r="E31" i="33"/>
  <c r="D32" i="33"/>
  <c r="E32" i="33"/>
  <c r="D33" i="33"/>
  <c r="E33" i="33"/>
  <c r="C7" i="33"/>
  <c r="C16" i="46"/>
  <c r="D16" i="46"/>
  <c r="D537" i="33" s="1"/>
  <c r="E28" i="46"/>
  <c r="E549" i="33" s="1"/>
  <c r="D28" i="46"/>
  <c r="D549" i="33" s="1"/>
  <c r="B28" i="46"/>
  <c r="C28" i="46"/>
  <c r="N544" i="33"/>
  <c r="O544" i="33"/>
  <c r="N24" i="46"/>
  <c r="N545" i="33" s="1"/>
  <c r="O545" i="33"/>
  <c r="N25" i="46"/>
  <c r="N546" i="33" s="1"/>
  <c r="N26" i="46"/>
  <c r="N547" i="33" s="1"/>
  <c r="O547" i="33"/>
  <c r="N548" i="33"/>
  <c r="O548" i="33"/>
  <c r="O543" i="33"/>
  <c r="E16" i="46"/>
  <c r="E537" i="33" s="1"/>
  <c r="N14" i="46"/>
  <c r="N535" i="33" s="1"/>
  <c r="O536" i="33"/>
  <c r="N11" i="46"/>
  <c r="O532" i="33"/>
  <c r="N12" i="46"/>
  <c r="N533" i="33" s="1"/>
  <c r="O533" i="33"/>
  <c r="N13" i="46"/>
  <c r="N534" i="33" s="1"/>
  <c r="O534" i="33"/>
  <c r="O535" i="33"/>
  <c r="O531" i="33"/>
  <c r="N10" i="46"/>
  <c r="N514" i="33"/>
  <c r="O512" i="33"/>
  <c r="O517" i="33"/>
  <c r="E53" i="32"/>
  <c r="E525" i="33" s="1"/>
  <c r="D53" i="32"/>
  <c r="D525" i="33" s="1"/>
  <c r="C53" i="32"/>
  <c r="B53" i="32"/>
  <c r="N52" i="32"/>
  <c r="N524" i="33" s="1"/>
  <c r="N49" i="32"/>
  <c r="N521" i="33" s="1"/>
  <c r="O521" i="33"/>
  <c r="N50" i="32"/>
  <c r="P50" i="32" s="1"/>
  <c r="P522" i="33" s="1"/>
  <c r="O522" i="33"/>
  <c r="N51" i="32"/>
  <c r="N523" i="33" s="1"/>
  <c r="O523" i="33"/>
  <c r="O520" i="33"/>
  <c r="D44" i="32"/>
  <c r="D519" i="33" s="1"/>
  <c r="N42" i="32"/>
  <c r="N517" i="33" s="1"/>
  <c r="N43" i="32"/>
  <c r="O518" i="33"/>
  <c r="O516" i="33"/>
  <c r="N516" i="33"/>
  <c r="E37" i="32"/>
  <c r="E515" i="33" s="1"/>
  <c r="D26" i="32"/>
  <c r="D507" i="33" s="1"/>
  <c r="O514" i="33"/>
  <c r="N35" i="32"/>
  <c r="N513" i="33" s="1"/>
  <c r="N31" i="32"/>
  <c r="O509" i="33"/>
  <c r="N510" i="33"/>
  <c r="O510" i="33"/>
  <c r="N511" i="33"/>
  <c r="N34" i="32"/>
  <c r="N512" i="33" s="1"/>
  <c r="O508" i="33"/>
  <c r="N508" i="33"/>
  <c r="P23" i="32"/>
  <c r="P504" i="33" s="1"/>
  <c r="N506" i="33"/>
  <c r="O491" i="33"/>
  <c r="O492" i="33"/>
  <c r="O494" i="33"/>
  <c r="O495" i="33"/>
  <c r="O496" i="33"/>
  <c r="O497" i="33"/>
  <c r="O499" i="33"/>
  <c r="O500" i="33"/>
  <c r="O501" i="33"/>
  <c r="O502" i="33"/>
  <c r="O503" i="33"/>
  <c r="O504" i="33"/>
  <c r="O505" i="33"/>
  <c r="O506" i="33"/>
  <c r="O490" i="33"/>
  <c r="N492" i="33"/>
  <c r="N493" i="33"/>
  <c r="N494" i="33"/>
  <c r="N495" i="33"/>
  <c r="N496" i="33"/>
  <c r="N497" i="33"/>
  <c r="N498" i="33"/>
  <c r="N499" i="33"/>
  <c r="N500" i="33"/>
  <c r="N501" i="33"/>
  <c r="N490" i="33"/>
  <c r="E44" i="32"/>
  <c r="E519" i="33" s="1"/>
  <c r="D37" i="32"/>
  <c r="D515" i="33" s="1"/>
  <c r="O473" i="33"/>
  <c r="O484" i="33"/>
  <c r="O483" i="33"/>
  <c r="O482" i="33"/>
  <c r="E17" i="21"/>
  <c r="E485" i="33" s="1"/>
  <c r="O475" i="33"/>
  <c r="N475" i="33"/>
  <c r="N474" i="33"/>
  <c r="O450" i="33"/>
  <c r="N450" i="33"/>
  <c r="O446" i="33"/>
  <c r="N445" i="33"/>
  <c r="N473" i="33"/>
  <c r="O474" i="33"/>
  <c r="N476" i="33"/>
  <c r="O476" i="33"/>
  <c r="E13" i="31"/>
  <c r="E477" i="33" s="1"/>
  <c r="D13" i="31"/>
  <c r="D477" i="33" s="1"/>
  <c r="O466" i="33"/>
  <c r="O467" i="33"/>
  <c r="N465" i="33"/>
  <c r="E12" i="29"/>
  <c r="E468" i="33" s="1"/>
  <c r="D12" i="29"/>
  <c r="D468" i="33" s="1"/>
  <c r="N458" i="33"/>
  <c r="N451" i="33"/>
  <c r="O451" i="33"/>
  <c r="N452" i="33"/>
  <c r="N453" i="33"/>
  <c r="O453" i="33"/>
  <c r="N454" i="33"/>
  <c r="N455" i="33"/>
  <c r="O455" i="33"/>
  <c r="N456" i="33"/>
  <c r="O456" i="33"/>
  <c r="N446" i="33"/>
  <c r="N447" i="33"/>
  <c r="N449" i="33"/>
  <c r="O449" i="33"/>
  <c r="E24" i="30"/>
  <c r="E460" i="33" s="1"/>
  <c r="D24" i="30"/>
  <c r="D460" i="33" s="1"/>
  <c r="N17" i="19"/>
  <c r="N440" i="33" s="1"/>
  <c r="N433" i="33"/>
  <c r="O433" i="33"/>
  <c r="O434" i="33"/>
  <c r="N435" i="33"/>
  <c r="O435" i="33"/>
  <c r="O436" i="33"/>
  <c r="P14" i="19"/>
  <c r="P437" i="33" s="1"/>
  <c r="N438" i="33"/>
  <c r="O438" i="33"/>
  <c r="E17" i="19"/>
  <c r="E440" i="33" s="1"/>
  <c r="D17" i="19"/>
  <c r="D440" i="33" s="1"/>
  <c r="O178" i="33"/>
  <c r="N178" i="33"/>
  <c r="E10" i="47"/>
  <c r="E179" i="33" s="1"/>
  <c r="D10" i="47"/>
  <c r="D179" i="33" s="1"/>
  <c r="N361" i="33"/>
  <c r="E10" i="44"/>
  <c r="E216" i="33" s="1"/>
  <c r="D10" i="44"/>
  <c r="D216" i="33" s="1"/>
  <c r="N369" i="33"/>
  <c r="N363" i="33"/>
  <c r="O363" i="33"/>
  <c r="N364" i="33"/>
  <c r="N365" i="33"/>
  <c r="O365" i="33"/>
  <c r="N366" i="33"/>
  <c r="O366" i="33"/>
  <c r="N367" i="33"/>
  <c r="O368" i="33"/>
  <c r="E18" i="45"/>
  <c r="E370" i="33" s="1"/>
  <c r="D18" i="45"/>
  <c r="D370" i="33" s="1"/>
  <c r="O250" i="33"/>
  <c r="N251" i="33"/>
  <c r="O251" i="33"/>
  <c r="O252" i="33"/>
  <c r="N253" i="33"/>
  <c r="O253" i="33"/>
  <c r="N254" i="33"/>
  <c r="O254" i="33"/>
  <c r="O255" i="33"/>
  <c r="O256" i="33"/>
  <c r="E16" i="25"/>
  <c r="E257" i="33" s="1"/>
  <c r="D16" i="25"/>
  <c r="D257" i="33" s="1"/>
  <c r="O426" i="33"/>
  <c r="N405" i="33"/>
  <c r="O405" i="33"/>
  <c r="N406" i="33"/>
  <c r="O406" i="33"/>
  <c r="N407" i="33"/>
  <c r="N408" i="33"/>
  <c r="N409" i="33"/>
  <c r="N410" i="33"/>
  <c r="O410" i="33"/>
  <c r="O411" i="33"/>
  <c r="O412" i="33"/>
  <c r="N413" i="33"/>
  <c r="O413" i="33"/>
  <c r="O414" i="33"/>
  <c r="N415" i="33"/>
  <c r="O415" i="33"/>
  <c r="N417" i="33"/>
  <c r="O417" i="33"/>
  <c r="N418" i="33"/>
  <c r="P23" i="14"/>
  <c r="P418" i="33" s="1"/>
  <c r="N419" i="33"/>
  <c r="N420" i="33"/>
  <c r="O423" i="33"/>
  <c r="O424" i="33"/>
  <c r="N425" i="33"/>
  <c r="O425" i="33"/>
  <c r="O404" i="33"/>
  <c r="N404" i="33"/>
  <c r="N376" i="33"/>
  <c r="E32" i="14"/>
  <c r="E427" i="33" s="1"/>
  <c r="D32" i="14"/>
  <c r="D427" i="33" s="1"/>
  <c r="O375" i="33"/>
  <c r="O336" i="33"/>
  <c r="N336" i="33"/>
  <c r="O385" i="33"/>
  <c r="N385" i="33"/>
  <c r="P32" i="13"/>
  <c r="P398" i="33" s="1"/>
  <c r="N398" i="33"/>
  <c r="O376" i="33"/>
  <c r="N377" i="33"/>
  <c r="N379" i="33"/>
  <c r="O379" i="33"/>
  <c r="N380" i="33"/>
  <c r="P14" i="13"/>
  <c r="P380" i="33" s="1"/>
  <c r="N381" i="33"/>
  <c r="P15" i="13"/>
  <c r="P381" i="33" s="1"/>
  <c r="N382" i="33"/>
  <c r="N383" i="33"/>
  <c r="O383" i="33"/>
  <c r="N384" i="33"/>
  <c r="P18" i="13"/>
  <c r="P384" i="33" s="1"/>
  <c r="P20" i="13"/>
  <c r="P386" i="33" s="1"/>
  <c r="O386" i="33"/>
  <c r="N388" i="33"/>
  <c r="N389" i="33"/>
  <c r="N392" i="33"/>
  <c r="O392" i="33"/>
  <c r="N393" i="33"/>
  <c r="P27" i="13"/>
  <c r="P393" i="33" s="1"/>
  <c r="N394" i="33"/>
  <c r="O394" i="33"/>
  <c r="N395" i="33"/>
  <c r="P29" i="13"/>
  <c r="P395" i="33" s="1"/>
  <c r="N396" i="33"/>
  <c r="P30" i="13"/>
  <c r="P396" i="33" s="1"/>
  <c r="N397" i="33"/>
  <c r="P31" i="13"/>
  <c r="P397" i="33" s="1"/>
  <c r="E33" i="13"/>
  <c r="E399" i="33" s="1"/>
  <c r="D24" i="13"/>
  <c r="D390" i="33" s="1"/>
  <c r="N323" i="33"/>
  <c r="N315" i="33"/>
  <c r="O354" i="33"/>
  <c r="N337" i="33"/>
  <c r="N338" i="33"/>
  <c r="O338" i="33"/>
  <c r="N339" i="33"/>
  <c r="O339" i="33"/>
  <c r="N340" i="33"/>
  <c r="N341" i="33"/>
  <c r="O341" i="33"/>
  <c r="O342" i="33"/>
  <c r="O343" i="33"/>
  <c r="N344" i="33"/>
  <c r="P17" i="12"/>
  <c r="P344" i="33" s="1"/>
  <c r="N345" i="33"/>
  <c r="O345" i="33"/>
  <c r="N346" i="33"/>
  <c r="O346" i="33"/>
  <c r="N347" i="33"/>
  <c r="N349" i="33"/>
  <c r="N351" i="33"/>
  <c r="O351" i="33"/>
  <c r="N352" i="33"/>
  <c r="O353" i="33"/>
  <c r="O355" i="33"/>
  <c r="E29" i="12"/>
  <c r="E356" i="33" s="1"/>
  <c r="D29" i="12"/>
  <c r="D356" i="33" s="1"/>
  <c r="O316" i="33"/>
  <c r="N316" i="33"/>
  <c r="O315" i="33"/>
  <c r="O317" i="33"/>
  <c r="O319" i="33"/>
  <c r="N321" i="33"/>
  <c r="O321" i="33"/>
  <c r="P17" i="11"/>
  <c r="P322" i="33" s="1"/>
  <c r="N324" i="33"/>
  <c r="O325" i="33"/>
  <c r="N327" i="33"/>
  <c r="O327" i="33"/>
  <c r="N328" i="33"/>
  <c r="O328" i="33"/>
  <c r="O329" i="33"/>
  <c r="O330" i="33"/>
  <c r="O314" i="33"/>
  <c r="E26" i="11"/>
  <c r="E331" i="33" s="1"/>
  <c r="D26" i="11"/>
  <c r="D331" i="33" s="1"/>
  <c r="O306" i="33"/>
  <c r="N306" i="33"/>
  <c r="O308" i="33"/>
  <c r="O289" i="33"/>
  <c r="O290" i="33"/>
  <c r="O291" i="33"/>
  <c r="N292" i="33"/>
  <c r="O292" i="33"/>
  <c r="N293" i="33"/>
  <c r="O293" i="33"/>
  <c r="N294" i="33"/>
  <c r="O294" i="33"/>
  <c r="N295" i="33"/>
  <c r="O295" i="33"/>
  <c r="N297" i="33"/>
  <c r="N298" i="33"/>
  <c r="O300" i="33"/>
  <c r="O301" i="33"/>
  <c r="N302" i="33"/>
  <c r="O302" i="33"/>
  <c r="N303" i="33"/>
  <c r="O303" i="33"/>
  <c r="N304" i="33"/>
  <c r="N305" i="33"/>
  <c r="O305" i="33"/>
  <c r="N307" i="33"/>
  <c r="O307" i="33"/>
  <c r="N287" i="33"/>
  <c r="O287" i="33"/>
  <c r="N262" i="33"/>
  <c r="E31" i="10"/>
  <c r="E309" i="33" s="1"/>
  <c r="D13" i="10"/>
  <c r="D291" i="33" s="1"/>
  <c r="D12" i="10"/>
  <c r="D290" i="33" s="1"/>
  <c r="N280" i="33"/>
  <c r="P28" i="9"/>
  <c r="P281" i="33" s="1"/>
  <c r="N263" i="33"/>
  <c r="O263" i="33"/>
  <c r="N264" i="33"/>
  <c r="O264" i="33"/>
  <c r="O265" i="33"/>
  <c r="O266" i="33"/>
  <c r="N267" i="33"/>
  <c r="O267" i="33"/>
  <c r="P15" i="9"/>
  <c r="P268" i="33" s="1"/>
  <c r="O268" i="33"/>
  <c r="O269" i="33"/>
  <c r="N270" i="33"/>
  <c r="O270" i="33"/>
  <c r="N271" i="33"/>
  <c r="N272" i="33"/>
  <c r="N273" i="33"/>
  <c r="O275" i="33"/>
  <c r="O276" i="33"/>
  <c r="O277" i="33"/>
  <c r="N278" i="33"/>
  <c r="O278" i="33"/>
  <c r="N279" i="33"/>
  <c r="O279" i="33"/>
  <c r="O280" i="33"/>
  <c r="O262" i="33"/>
  <c r="E29" i="9"/>
  <c r="E282" i="33" s="1"/>
  <c r="D29" i="9"/>
  <c r="D282" i="33" s="1"/>
  <c r="N190" i="33"/>
  <c r="N222" i="33"/>
  <c r="N224" i="33"/>
  <c r="O224" i="33"/>
  <c r="N225" i="33"/>
  <c r="O225" i="33"/>
  <c r="O226" i="33"/>
  <c r="N227" i="33"/>
  <c r="O227" i="33"/>
  <c r="N228" i="33"/>
  <c r="O228" i="33"/>
  <c r="N229" i="33"/>
  <c r="O229" i="33"/>
  <c r="N230" i="33"/>
  <c r="O230" i="33"/>
  <c r="N231" i="33"/>
  <c r="O232" i="33"/>
  <c r="N234" i="33"/>
  <c r="O234" i="33"/>
  <c r="N236" i="33"/>
  <c r="O236" i="33"/>
  <c r="N237" i="33"/>
  <c r="O237" i="33"/>
  <c r="O238" i="33"/>
  <c r="N239" i="33"/>
  <c r="O239" i="33"/>
  <c r="N240" i="33"/>
  <c r="O240" i="33"/>
  <c r="N241" i="33"/>
  <c r="O241" i="33"/>
  <c r="N242" i="33"/>
  <c r="O242" i="33"/>
  <c r="N243" i="33"/>
  <c r="O244" i="33"/>
  <c r="E33" i="8"/>
  <c r="E245" i="33" s="1"/>
  <c r="D33" i="8"/>
  <c r="D245" i="33" s="1"/>
  <c r="O188" i="33"/>
  <c r="N188" i="33"/>
  <c r="N184" i="33"/>
  <c r="D35" i="7"/>
  <c r="D210" i="33" s="1"/>
  <c r="N186" i="33"/>
  <c r="N189" i="33"/>
  <c r="P14" i="7"/>
  <c r="P189" i="33" s="1"/>
  <c r="O190" i="33"/>
  <c r="N191" i="33"/>
  <c r="O191" i="33"/>
  <c r="O192" i="33"/>
  <c r="N193" i="33"/>
  <c r="O193" i="33"/>
  <c r="N194" i="33"/>
  <c r="N195" i="33"/>
  <c r="P20" i="7"/>
  <c r="P195" i="33" s="1"/>
  <c r="N198" i="33"/>
  <c r="N199" i="33"/>
  <c r="N200" i="33"/>
  <c r="O200" i="33"/>
  <c r="N201" i="33"/>
  <c r="O201" i="33"/>
  <c r="O202" i="33"/>
  <c r="N203" i="33"/>
  <c r="O203" i="33"/>
  <c r="N204" i="33"/>
  <c r="P30" i="7"/>
  <c r="P205" i="33" s="1"/>
  <c r="O205" i="33"/>
  <c r="N206" i="33"/>
  <c r="O206" i="33"/>
  <c r="N207" i="33"/>
  <c r="N150" i="33"/>
  <c r="E68" i="7"/>
  <c r="D68" i="7"/>
  <c r="E52" i="7"/>
  <c r="E35" i="7"/>
  <c r="E210" i="33" s="1"/>
  <c r="O171" i="33"/>
  <c r="O172" i="33"/>
  <c r="N125" i="33"/>
  <c r="N127" i="33"/>
  <c r="O127" i="33"/>
  <c r="O128" i="33"/>
  <c r="O129" i="33"/>
  <c r="O130" i="33"/>
  <c r="N131" i="33"/>
  <c r="P17" i="5"/>
  <c r="P131" i="33" s="1"/>
  <c r="N132" i="33"/>
  <c r="O132" i="33"/>
  <c r="N133" i="33"/>
  <c r="O133" i="33"/>
  <c r="N134" i="33"/>
  <c r="O134" i="33"/>
  <c r="N136" i="33"/>
  <c r="N137" i="33"/>
  <c r="N138" i="33"/>
  <c r="O138" i="33"/>
  <c r="O141" i="33"/>
  <c r="O142" i="33"/>
  <c r="N143" i="33"/>
  <c r="O143" i="33"/>
  <c r="N144" i="33"/>
  <c r="O144" i="33"/>
  <c r="E31" i="5"/>
  <c r="E145" i="33" s="1"/>
  <c r="D15" i="5"/>
  <c r="D129" i="33" s="1"/>
  <c r="D12" i="5"/>
  <c r="D126" i="33" s="1"/>
  <c r="N151" i="33"/>
  <c r="O151" i="33"/>
  <c r="O152" i="33"/>
  <c r="O153" i="33"/>
  <c r="N154" i="33"/>
  <c r="O154" i="33"/>
  <c r="N156" i="33"/>
  <c r="O156" i="33"/>
  <c r="N157" i="33"/>
  <c r="N159" i="33"/>
  <c r="O159" i="33"/>
  <c r="O160" i="33"/>
  <c r="N164" i="33"/>
  <c r="N165" i="33"/>
  <c r="O165" i="33"/>
  <c r="N166" i="33"/>
  <c r="P25" i="6"/>
  <c r="P166" i="33" s="1"/>
  <c r="N167" i="33"/>
  <c r="O167" i="33"/>
  <c r="N169" i="33"/>
  <c r="O169" i="33"/>
  <c r="N170" i="33"/>
  <c r="N172" i="33"/>
  <c r="E32" i="6"/>
  <c r="E173" i="33" s="1"/>
  <c r="D32" i="6"/>
  <c r="D173" i="33" s="1"/>
  <c r="N84" i="33"/>
  <c r="O84" i="33"/>
  <c r="O85" i="33"/>
  <c r="N86" i="33"/>
  <c r="N87" i="33"/>
  <c r="O87" i="33"/>
  <c r="N89" i="33"/>
  <c r="O89" i="33"/>
  <c r="N90" i="33"/>
  <c r="O90" i="33"/>
  <c r="O91" i="33"/>
  <c r="O95" i="33"/>
  <c r="N96" i="33"/>
  <c r="N97" i="33"/>
  <c r="O97" i="33"/>
  <c r="N99" i="33"/>
  <c r="O99" i="33"/>
  <c r="O101" i="33"/>
  <c r="P30" i="4"/>
  <c r="P102" i="33" s="1"/>
  <c r="O102" i="33"/>
  <c r="N103" i="33"/>
  <c r="O103" i="33"/>
  <c r="N107" i="33"/>
  <c r="O107" i="33"/>
  <c r="O108" i="33"/>
  <c r="N109" i="33"/>
  <c r="O109" i="33"/>
  <c r="N110" i="33"/>
  <c r="O110" i="33"/>
  <c r="N111" i="33"/>
  <c r="O111" i="33"/>
  <c r="N112" i="33"/>
  <c r="O113" i="33"/>
  <c r="N114" i="33"/>
  <c r="O114" i="33"/>
  <c r="N115" i="33"/>
  <c r="O115" i="33"/>
  <c r="N116" i="33"/>
  <c r="N81" i="33"/>
  <c r="E46" i="4"/>
  <c r="E118" i="33" s="1"/>
  <c r="D32" i="4"/>
  <c r="D104" i="33" s="1"/>
  <c r="D29" i="4"/>
  <c r="D101" i="33" s="1"/>
  <c r="D28" i="4"/>
  <c r="D100" i="33" s="1"/>
  <c r="D13" i="4"/>
  <c r="D85" i="33" s="1"/>
  <c r="D11" i="4"/>
  <c r="N58" i="33"/>
  <c r="O41" i="33"/>
  <c r="N42" i="33"/>
  <c r="P12" i="3"/>
  <c r="P42" i="33" s="1"/>
  <c r="P14" i="3"/>
  <c r="P44" i="33" s="1"/>
  <c r="O45" i="33"/>
  <c r="N46" i="33"/>
  <c r="O46" i="33"/>
  <c r="N47" i="33"/>
  <c r="O47" i="33"/>
  <c r="N48" i="33"/>
  <c r="O48" i="33"/>
  <c r="N49" i="33"/>
  <c r="O49" i="33"/>
  <c r="P20" i="3"/>
  <c r="P50" i="33" s="1"/>
  <c r="N54" i="33"/>
  <c r="P24" i="3"/>
  <c r="P54" i="33" s="1"/>
  <c r="P26" i="3"/>
  <c r="P56" i="33" s="1"/>
  <c r="N57" i="33"/>
  <c r="P27" i="3"/>
  <c r="P57" i="33" s="1"/>
  <c r="P28" i="3"/>
  <c r="P58" i="33" s="1"/>
  <c r="N59" i="33"/>
  <c r="P29" i="3"/>
  <c r="P59" i="33" s="1"/>
  <c r="N60" i="33"/>
  <c r="P30" i="3"/>
  <c r="P60" i="33" s="1"/>
  <c r="N61" i="33"/>
  <c r="O61" i="33"/>
  <c r="N66" i="33"/>
  <c r="O66" i="33"/>
  <c r="O68" i="33"/>
  <c r="N69" i="33"/>
  <c r="N70" i="33"/>
  <c r="O70" i="33"/>
  <c r="N71" i="33"/>
  <c r="O71" i="33"/>
  <c r="N72" i="33"/>
  <c r="P42" i="3"/>
  <c r="P72" i="33" s="1"/>
  <c r="P43" i="3"/>
  <c r="P73" i="33" s="1"/>
  <c r="O73" i="33"/>
  <c r="E46" i="3"/>
  <c r="E76" i="33" s="1"/>
  <c r="D38" i="3"/>
  <c r="D68" i="33" s="1"/>
  <c r="O8" i="33"/>
  <c r="O10" i="33"/>
  <c r="O13" i="33"/>
  <c r="O14" i="33"/>
  <c r="O16" i="33"/>
  <c r="O18" i="33"/>
  <c r="O21" i="33"/>
  <c r="O22" i="33"/>
  <c r="O25" i="33"/>
  <c r="O28" i="33"/>
  <c r="O29" i="33"/>
  <c r="O30" i="33"/>
  <c r="O33" i="33"/>
  <c r="N8" i="33"/>
  <c r="N9" i="33"/>
  <c r="N10" i="33"/>
  <c r="N11" i="33"/>
  <c r="N13" i="33"/>
  <c r="N16" i="33"/>
  <c r="N20" i="33"/>
  <c r="N22" i="33"/>
  <c r="N23" i="33"/>
  <c r="N24" i="33"/>
  <c r="N25" i="33"/>
  <c r="N26" i="33"/>
  <c r="N27" i="33"/>
  <c r="N32" i="33"/>
  <c r="N33" i="33"/>
  <c r="E36" i="2"/>
  <c r="E34" i="33" s="1"/>
  <c r="D23" i="2"/>
  <c r="D21" i="33" s="1"/>
  <c r="C24" i="30"/>
  <c r="P22" i="46"/>
  <c r="P543" i="33" s="1"/>
  <c r="P27" i="46"/>
  <c r="P548" i="33" s="1"/>
  <c r="O542" i="33"/>
  <c r="N21" i="46"/>
  <c r="N15" i="46"/>
  <c r="N536" i="33" s="1"/>
  <c r="P51" i="32"/>
  <c r="P523" i="33" s="1"/>
  <c r="P33" i="32"/>
  <c r="P511" i="33" s="1"/>
  <c r="P16" i="32"/>
  <c r="P497" i="33" s="1"/>
  <c r="P18" i="32"/>
  <c r="P499" i="33" s="1"/>
  <c r="N503" i="33"/>
  <c r="N505" i="33"/>
  <c r="P10" i="31"/>
  <c r="P474" i="33" s="1"/>
  <c r="P12" i="31"/>
  <c r="P476" i="33" s="1"/>
  <c r="P10" i="30"/>
  <c r="P446" i="33" s="1"/>
  <c r="P13" i="30"/>
  <c r="P449" i="33" s="1"/>
  <c r="P15" i="30"/>
  <c r="P451" i="33" s="1"/>
  <c r="C18" i="45"/>
  <c r="P16" i="45"/>
  <c r="P368" i="33" s="1"/>
  <c r="P10" i="25"/>
  <c r="P251" i="33" s="1"/>
  <c r="P13" i="25"/>
  <c r="P254" i="33" s="1"/>
  <c r="P18" i="14"/>
  <c r="P413" i="33" s="1"/>
  <c r="P22" i="14"/>
  <c r="P417" i="33" s="1"/>
  <c r="P24" i="14"/>
  <c r="P419" i="33" s="1"/>
  <c r="P28" i="14"/>
  <c r="P423" i="33" s="1"/>
  <c r="P11" i="13"/>
  <c r="P377" i="33" s="1"/>
  <c r="P19" i="13"/>
  <c r="P385" i="33" s="1"/>
  <c r="P26" i="13"/>
  <c r="P392" i="33" s="1"/>
  <c r="P28" i="13"/>
  <c r="P394" i="33" s="1"/>
  <c r="P19" i="12"/>
  <c r="P346" i="33" s="1"/>
  <c r="P24" i="12"/>
  <c r="P351" i="33" s="1"/>
  <c r="P16" i="10"/>
  <c r="P294" i="33" s="1"/>
  <c r="P17" i="10"/>
  <c r="P295" i="33" s="1"/>
  <c r="P22" i="10"/>
  <c r="P300" i="33" s="1"/>
  <c r="P23" i="10"/>
  <c r="P301" i="33" s="1"/>
  <c r="P24" i="10"/>
  <c r="P302" i="33" s="1"/>
  <c r="P25" i="10"/>
  <c r="P303" i="33" s="1"/>
  <c r="P14" i="9"/>
  <c r="P267" i="33" s="1"/>
  <c r="P16" i="9"/>
  <c r="P269" i="33" s="1"/>
  <c r="P22" i="9"/>
  <c r="P275" i="33" s="1"/>
  <c r="P12" i="8"/>
  <c r="P224" i="33" s="1"/>
  <c r="P18" i="8"/>
  <c r="P230" i="33" s="1"/>
  <c r="P24" i="8"/>
  <c r="P236" i="33" s="1"/>
  <c r="P25" i="8"/>
  <c r="P237" i="33" s="1"/>
  <c r="P12" i="7"/>
  <c r="P187" i="33" s="1"/>
  <c r="P13" i="7"/>
  <c r="P188" i="33" s="1"/>
  <c r="P16" i="7"/>
  <c r="P191" i="33" s="1"/>
  <c r="P17" i="7"/>
  <c r="P192" i="33" s="1"/>
  <c r="P19" i="7"/>
  <c r="P194" i="33" s="1"/>
  <c r="P25" i="7"/>
  <c r="P200" i="33" s="1"/>
  <c r="P26" i="7"/>
  <c r="P201" i="33" s="1"/>
  <c r="P28" i="7"/>
  <c r="P203" i="33" s="1"/>
  <c r="P29" i="7"/>
  <c r="P204" i="33" s="1"/>
  <c r="C31" i="5"/>
  <c r="P24" i="5"/>
  <c r="P138" i="33" s="1"/>
  <c r="P30" i="5"/>
  <c r="P144" i="33" s="1"/>
  <c r="C32" i="6"/>
  <c r="P13" i="6"/>
  <c r="P154" i="33" s="1"/>
  <c r="P18" i="6"/>
  <c r="P159" i="33" s="1"/>
  <c r="P26" i="6"/>
  <c r="P167" i="33" s="1"/>
  <c r="C46" i="4"/>
  <c r="P16" i="4"/>
  <c r="P88" i="33" s="1"/>
  <c r="P17" i="4"/>
  <c r="P89" i="33" s="1"/>
  <c r="P18" i="4"/>
  <c r="P90" i="33" s="1"/>
  <c r="P23" i="4"/>
  <c r="P95" i="33" s="1"/>
  <c r="P41" i="4"/>
  <c r="P113" i="33" s="1"/>
  <c r="P42" i="4"/>
  <c r="P114" i="33" s="1"/>
  <c r="C46" i="3"/>
  <c r="P17" i="3"/>
  <c r="P47" i="33" s="1"/>
  <c r="P36" i="3"/>
  <c r="P66" i="33" s="1"/>
  <c r="P39" i="3"/>
  <c r="P69" i="33" s="1"/>
  <c r="P41" i="3"/>
  <c r="P71" i="33" s="1"/>
  <c r="O9" i="21"/>
  <c r="P9" i="12"/>
  <c r="P336" i="33" s="1"/>
  <c r="N9" i="21"/>
  <c r="N509" i="33" l="1"/>
  <c r="N37" i="32"/>
  <c r="P49" i="32"/>
  <c r="P521" i="33" s="1"/>
  <c r="N16" i="46"/>
  <c r="N28" i="46"/>
  <c r="N502" i="33"/>
  <c r="N53" i="32"/>
  <c r="N525" i="33" s="1"/>
  <c r="P42" i="32"/>
  <c r="P517" i="33" s="1"/>
  <c r="P35" i="32"/>
  <c r="P513" i="33" s="1"/>
  <c r="P14" i="46"/>
  <c r="P535" i="33" s="1"/>
  <c r="P25" i="46"/>
  <c r="P546" i="33" s="1"/>
  <c r="P11" i="29"/>
  <c r="P467" i="33" s="1"/>
  <c r="P12" i="30"/>
  <c r="P448" i="33" s="1"/>
  <c r="P13" i="19"/>
  <c r="P436" i="33" s="1"/>
  <c r="P17" i="45"/>
  <c r="P369" i="33" s="1"/>
  <c r="P10" i="45"/>
  <c r="P362" i="33" s="1"/>
  <c r="P11" i="25"/>
  <c r="P252" i="33" s="1"/>
  <c r="P12" i="13"/>
  <c r="P378" i="33" s="1"/>
  <c r="F33" i="13"/>
  <c r="F399" i="33" s="1"/>
  <c r="F390" i="33"/>
  <c r="P25" i="13"/>
  <c r="P391" i="33" s="1"/>
  <c r="P16" i="13"/>
  <c r="P382" i="33" s="1"/>
  <c r="P28" i="12"/>
  <c r="P355" i="33" s="1"/>
  <c r="O337" i="33"/>
  <c r="P16" i="12"/>
  <c r="P343" i="33" s="1"/>
  <c r="N330" i="33"/>
  <c r="N318" i="33"/>
  <c r="P18" i="10"/>
  <c r="P296" i="33" s="1"/>
  <c r="F31" i="10"/>
  <c r="F309" i="33" s="1"/>
  <c r="F291" i="33"/>
  <c r="O298" i="33"/>
  <c r="P13" i="9"/>
  <c r="P266" i="33" s="1"/>
  <c r="P19" i="8"/>
  <c r="P231" i="33" s="1"/>
  <c r="P34" i="7"/>
  <c r="P209" i="33" s="1"/>
  <c r="P26" i="5"/>
  <c r="P140" i="33" s="1"/>
  <c r="F31" i="5"/>
  <c r="F145" i="33" s="1"/>
  <c r="F126" i="33"/>
  <c r="P22" i="6"/>
  <c r="P163" i="33" s="1"/>
  <c r="F46" i="4"/>
  <c r="F118" i="33" s="1"/>
  <c r="P10" i="4"/>
  <c r="P82" i="33" s="1"/>
  <c r="D46" i="4"/>
  <c r="D118" i="33" s="1"/>
  <c r="P10" i="3"/>
  <c r="P40" i="33" s="1"/>
  <c r="N39" i="33"/>
  <c r="P35" i="3"/>
  <c r="P65" i="33" s="1"/>
  <c r="P34" i="3"/>
  <c r="P64" i="33" s="1"/>
  <c r="F46" i="3"/>
  <c r="F76" i="33" s="1"/>
  <c r="F68" i="33"/>
  <c r="F21" i="33"/>
  <c r="F36" i="2"/>
  <c r="F34" i="33" s="1"/>
  <c r="D36" i="2"/>
  <c r="D34" i="33" s="1"/>
  <c r="N504" i="33"/>
  <c r="P43" i="32"/>
  <c r="P518" i="33" s="1"/>
  <c r="P10" i="32"/>
  <c r="P491" i="33" s="1"/>
  <c r="P13" i="46"/>
  <c r="P534" i="33" s="1"/>
  <c r="P10" i="46"/>
  <c r="P531" i="33" s="1"/>
  <c r="P12" i="46"/>
  <c r="P533" i="33" s="1"/>
  <c r="N537" i="33"/>
  <c r="O530" i="33"/>
  <c r="P9" i="46"/>
  <c r="N549" i="33"/>
  <c r="P11" i="46"/>
  <c r="P532" i="33" s="1"/>
  <c r="N532" i="33"/>
  <c r="P26" i="46"/>
  <c r="P547" i="33" s="1"/>
  <c r="O173" i="33"/>
  <c r="P19" i="10"/>
  <c r="P297" i="33" s="1"/>
  <c r="O382" i="33"/>
  <c r="O46" i="3"/>
  <c r="O40" i="33"/>
  <c r="O46" i="4"/>
  <c r="O118" i="33" s="1"/>
  <c r="P22" i="12"/>
  <c r="P349" i="33" s="1"/>
  <c r="O448" i="33"/>
  <c r="P22" i="7"/>
  <c r="P197" i="33" s="1"/>
  <c r="O184" i="33"/>
  <c r="O31" i="5"/>
  <c r="O145" i="33" s="1"/>
  <c r="O34" i="33"/>
  <c r="O13" i="31"/>
  <c r="P23" i="46"/>
  <c r="P544" i="33" s="1"/>
  <c r="N542" i="33"/>
  <c r="N531" i="33"/>
  <c r="O546" i="33"/>
  <c r="P24" i="46"/>
  <c r="P545" i="33" s="1"/>
  <c r="P32" i="32"/>
  <c r="P510" i="33" s="1"/>
  <c r="P31" i="32"/>
  <c r="P509" i="33" s="1"/>
  <c r="N44" i="32"/>
  <c r="N519" i="33" s="1"/>
  <c r="O513" i="33"/>
  <c r="N518" i="33"/>
  <c r="N491" i="33"/>
  <c r="P48" i="32"/>
  <c r="P520" i="33" s="1"/>
  <c r="N507" i="33"/>
  <c r="P17" i="32"/>
  <c r="P498" i="33" s="1"/>
  <c r="P52" i="32"/>
  <c r="P524" i="33" s="1"/>
  <c r="N522" i="33"/>
  <c r="N520" i="33"/>
  <c r="E26" i="32"/>
  <c r="E507" i="33" s="1"/>
  <c r="O524" i="33"/>
  <c r="P14" i="32"/>
  <c r="P495" i="33" s="1"/>
  <c r="E493" i="33"/>
  <c r="N515" i="33"/>
  <c r="P11" i="32"/>
  <c r="P492" i="33" s="1"/>
  <c r="P15" i="32"/>
  <c r="P496" i="33" s="1"/>
  <c r="P21" i="30"/>
  <c r="P457" i="33" s="1"/>
  <c r="N24" i="30"/>
  <c r="N460" i="33" s="1"/>
  <c r="O458" i="33"/>
  <c r="P23" i="30"/>
  <c r="P459" i="33" s="1"/>
  <c r="O457" i="33"/>
  <c r="P12" i="19"/>
  <c r="P435" i="33" s="1"/>
  <c r="O437" i="33"/>
  <c r="N370" i="33"/>
  <c r="P12" i="45"/>
  <c r="P364" i="33" s="1"/>
  <c r="P21" i="14"/>
  <c r="P416" i="33" s="1"/>
  <c r="O418" i="33"/>
  <c r="P13" i="14"/>
  <c r="P408" i="33" s="1"/>
  <c r="O408" i="33"/>
  <c r="N427" i="33"/>
  <c r="O389" i="33"/>
  <c r="P22" i="13"/>
  <c r="P388" i="33" s="1"/>
  <c r="O396" i="33"/>
  <c r="O384" i="33"/>
  <c r="O391" i="33"/>
  <c r="D33" i="13"/>
  <c r="D399" i="33" s="1"/>
  <c r="O398" i="33"/>
  <c r="O393" i="33"/>
  <c r="N386" i="33"/>
  <c r="O381" i="33"/>
  <c r="O395" i="33"/>
  <c r="O397" i="33"/>
  <c r="O380" i="33"/>
  <c r="N29" i="12"/>
  <c r="N356" i="33" s="1"/>
  <c r="P25" i="12"/>
  <c r="P352" i="33" s="1"/>
  <c r="N350" i="33"/>
  <c r="O352" i="33"/>
  <c r="P27" i="12"/>
  <c r="P354" i="33" s="1"/>
  <c r="O344" i="33"/>
  <c r="N322" i="33"/>
  <c r="N331" i="33"/>
  <c r="N319" i="33"/>
  <c r="P11" i="11"/>
  <c r="P316" i="33" s="1"/>
  <c r="O318" i="33"/>
  <c r="P26" i="10"/>
  <c r="P304" i="33" s="1"/>
  <c r="D31" i="10"/>
  <c r="D309" i="33" s="1"/>
  <c r="O304" i="33"/>
  <c r="P30" i="10"/>
  <c r="P308" i="33" s="1"/>
  <c r="P27" i="10"/>
  <c r="P305" i="33" s="1"/>
  <c r="P21" i="10"/>
  <c r="P299" i="33" s="1"/>
  <c r="P15" i="10"/>
  <c r="P293" i="33" s="1"/>
  <c r="N268" i="33"/>
  <c r="O281" i="33"/>
  <c r="N33" i="8"/>
  <c r="N245" i="33" s="1"/>
  <c r="P32" i="8"/>
  <c r="P244" i="33" s="1"/>
  <c r="P21" i="8"/>
  <c r="P233" i="33" s="1"/>
  <c r="O243" i="33"/>
  <c r="P29" i="8"/>
  <c r="P241" i="33" s="1"/>
  <c r="P23" i="8"/>
  <c r="P235" i="33" s="1"/>
  <c r="P17" i="8"/>
  <c r="P229" i="33" s="1"/>
  <c r="P11" i="8"/>
  <c r="P223" i="33" s="1"/>
  <c r="O189" i="33"/>
  <c r="P24" i="7"/>
  <c r="P199" i="33" s="1"/>
  <c r="N35" i="7"/>
  <c r="N210" i="33" s="1"/>
  <c r="P18" i="7"/>
  <c r="P193" i="33" s="1"/>
  <c r="N205" i="33"/>
  <c r="O207" i="33"/>
  <c r="P10" i="7"/>
  <c r="P185" i="33" s="1"/>
  <c r="P28" i="5"/>
  <c r="P142" i="33" s="1"/>
  <c r="P22" i="5"/>
  <c r="P136" i="33" s="1"/>
  <c r="D31" i="5"/>
  <c r="D145" i="33" s="1"/>
  <c r="P25" i="5"/>
  <c r="P139" i="33" s="1"/>
  <c r="O131" i="33"/>
  <c r="P21" i="6"/>
  <c r="P162" i="33" s="1"/>
  <c r="O157" i="33"/>
  <c r="P14" i="6"/>
  <c r="P155" i="33" s="1"/>
  <c r="P10" i="6"/>
  <c r="P151" i="33" s="1"/>
  <c r="N162" i="33"/>
  <c r="P11" i="6"/>
  <c r="P152" i="33" s="1"/>
  <c r="O166" i="33"/>
  <c r="P12" i="4"/>
  <c r="P84" i="33" s="1"/>
  <c r="P9" i="4"/>
  <c r="P81" i="33" s="1"/>
  <c r="N102" i="33"/>
  <c r="P45" i="4"/>
  <c r="P117" i="33" s="1"/>
  <c r="P21" i="4"/>
  <c r="P93" i="33" s="1"/>
  <c r="P26" i="4"/>
  <c r="P98" i="33" s="1"/>
  <c r="P20" i="4"/>
  <c r="P92" i="33" s="1"/>
  <c r="O81" i="33"/>
  <c r="P24" i="4"/>
  <c r="P96" i="33" s="1"/>
  <c r="O117" i="33"/>
  <c r="D83" i="33"/>
  <c r="P33" i="3"/>
  <c r="P63" i="33" s="1"/>
  <c r="P21" i="3"/>
  <c r="P51" i="33" s="1"/>
  <c r="P15" i="3"/>
  <c r="P45" i="33" s="1"/>
  <c r="O64" i="33"/>
  <c r="N45" i="33"/>
  <c r="P31" i="3"/>
  <c r="P61" i="33" s="1"/>
  <c r="O59" i="33"/>
  <c r="N52" i="33"/>
  <c r="N40" i="33"/>
  <c r="O57" i="33"/>
  <c r="P44" i="3"/>
  <c r="P74" i="33" s="1"/>
  <c r="P32" i="3"/>
  <c r="P62" i="33" s="1"/>
  <c r="O54" i="33"/>
  <c r="O42" i="33"/>
  <c r="P19" i="3"/>
  <c r="P49" i="33" s="1"/>
  <c r="P25" i="3"/>
  <c r="P55" i="33" s="1"/>
  <c r="P13" i="3"/>
  <c r="P43" i="33" s="1"/>
  <c r="P18" i="3"/>
  <c r="P48" i="33" s="1"/>
  <c r="P37" i="3"/>
  <c r="P67" i="33" s="1"/>
  <c r="N73" i="33"/>
  <c r="O56" i="33"/>
  <c r="O44" i="33"/>
  <c r="P39" i="33"/>
  <c r="O58" i="33"/>
  <c r="N51" i="33"/>
  <c r="O39" i="33"/>
  <c r="P16" i="3"/>
  <c r="P46" i="33" s="1"/>
  <c r="D46" i="3"/>
  <c r="D76" i="33" s="1"/>
  <c r="P23" i="3"/>
  <c r="P53" i="33" s="1"/>
  <c r="O65" i="33"/>
  <c r="O53" i="33"/>
  <c r="O72" i="33"/>
  <c r="O60" i="33"/>
  <c r="O67" i="33"/>
  <c r="O55" i="33"/>
  <c r="O43" i="33"/>
  <c r="P9" i="2"/>
  <c r="P7" i="33" s="1"/>
  <c r="O7" i="33"/>
  <c r="O163" i="33"/>
  <c r="O170" i="33"/>
  <c r="O98" i="33"/>
  <c r="O364" i="33"/>
  <c r="O92" i="33"/>
  <c r="O195" i="33"/>
  <c r="P18" i="30"/>
  <c r="P454" i="33" s="1"/>
  <c r="P19" i="30"/>
  <c r="P455" i="33" s="1"/>
  <c r="P15" i="19"/>
  <c r="P438" i="33" s="1"/>
  <c r="O17" i="19"/>
  <c r="O440" i="33" s="1"/>
  <c r="O515" i="33"/>
  <c r="P45" i="3"/>
  <c r="P75" i="33" s="1"/>
  <c r="P15" i="25"/>
  <c r="P256" i="33" s="1"/>
  <c r="P26" i="12"/>
  <c r="P353" i="33" s="1"/>
  <c r="P23" i="12"/>
  <c r="P350" i="33" s="1"/>
  <c r="P20" i="12"/>
  <c r="P347" i="33" s="1"/>
  <c r="P15" i="12"/>
  <c r="P342" i="33" s="1"/>
  <c r="P14" i="12"/>
  <c r="P341" i="33" s="1"/>
  <c r="P11" i="12"/>
  <c r="P338" i="33" s="1"/>
  <c r="P15" i="45"/>
  <c r="P367" i="33" s="1"/>
  <c r="P501" i="33"/>
  <c r="O507" i="33"/>
  <c r="O525" i="33"/>
  <c r="O26" i="11"/>
  <c r="O331" i="33" s="1"/>
  <c r="P14" i="10"/>
  <c r="P292" i="33" s="1"/>
  <c r="O31" i="10"/>
  <c r="O309" i="33" s="1"/>
  <c r="O282" i="33"/>
  <c r="P33" i="7"/>
  <c r="P208" i="33" s="1"/>
  <c r="P21" i="7"/>
  <c r="P196" i="33" s="1"/>
  <c r="P20" i="5"/>
  <c r="P134" i="33" s="1"/>
  <c r="P14" i="5"/>
  <c r="P128" i="33" s="1"/>
  <c r="P27" i="8"/>
  <c r="P239" i="33" s="1"/>
  <c r="P15" i="8"/>
  <c r="P227" i="33" s="1"/>
  <c r="P34" i="32"/>
  <c r="P512" i="33" s="1"/>
  <c r="P19" i="32"/>
  <c r="P500" i="33" s="1"/>
  <c r="P30" i="32"/>
  <c r="P508" i="33" s="1"/>
  <c r="P25" i="32"/>
  <c r="P506" i="33" s="1"/>
  <c r="P13" i="32"/>
  <c r="P494" i="33" s="1"/>
  <c r="P36" i="32"/>
  <c r="P514" i="33" s="1"/>
  <c r="P41" i="32"/>
  <c r="P516" i="33" s="1"/>
  <c r="P11" i="31"/>
  <c r="P475" i="33" s="1"/>
  <c r="P17" i="30"/>
  <c r="P453" i="33" s="1"/>
  <c r="P20" i="30"/>
  <c r="P456" i="33" s="1"/>
  <c r="P16" i="30"/>
  <c r="P452" i="33" s="1"/>
  <c r="P11" i="30"/>
  <c r="P447" i="33" s="1"/>
  <c r="P11" i="19"/>
  <c r="P434" i="33" s="1"/>
  <c r="P10" i="19"/>
  <c r="P433" i="33" s="1"/>
  <c r="P11" i="45"/>
  <c r="P363" i="33" s="1"/>
  <c r="P13" i="45"/>
  <c r="P365" i="33" s="1"/>
  <c r="P14" i="25"/>
  <c r="P255" i="33" s="1"/>
  <c r="N16" i="25"/>
  <c r="N257" i="33" s="1"/>
  <c r="O16" i="25"/>
  <c r="O257" i="33" s="1"/>
  <c r="P12" i="25"/>
  <c r="P253" i="33" s="1"/>
  <c r="P14" i="14"/>
  <c r="P409" i="33" s="1"/>
  <c r="P25" i="14"/>
  <c r="P420" i="33" s="1"/>
  <c r="P29" i="14"/>
  <c r="P424" i="33" s="1"/>
  <c r="P16" i="14"/>
  <c r="P411" i="33" s="1"/>
  <c r="P31" i="14"/>
  <c r="P426" i="33" s="1"/>
  <c r="P26" i="14"/>
  <c r="P421" i="33" s="1"/>
  <c r="P15" i="14"/>
  <c r="P410" i="33" s="1"/>
  <c r="P10" i="14"/>
  <c r="P405" i="33" s="1"/>
  <c r="P30" i="14"/>
  <c r="P425" i="33" s="1"/>
  <c r="P20" i="14"/>
  <c r="P415" i="33" s="1"/>
  <c r="P12" i="14"/>
  <c r="P407" i="33" s="1"/>
  <c r="P17" i="14"/>
  <c r="P412" i="33" s="1"/>
  <c r="P10" i="13"/>
  <c r="P376" i="33" s="1"/>
  <c r="P17" i="13"/>
  <c r="P383" i="33" s="1"/>
  <c r="P21" i="13"/>
  <c r="P387" i="33" s="1"/>
  <c r="P13" i="12"/>
  <c r="P340" i="33" s="1"/>
  <c r="P18" i="12"/>
  <c r="P345" i="33" s="1"/>
  <c r="P12" i="12"/>
  <c r="P339" i="33" s="1"/>
  <c r="P21" i="12"/>
  <c r="P348" i="33" s="1"/>
  <c r="O29" i="12"/>
  <c r="O356" i="33" s="1"/>
  <c r="P14" i="11"/>
  <c r="P319" i="33" s="1"/>
  <c r="P21" i="11"/>
  <c r="P326" i="33" s="1"/>
  <c r="P10" i="11"/>
  <c r="P315" i="33" s="1"/>
  <c r="P19" i="11"/>
  <c r="P324" i="33" s="1"/>
  <c r="P23" i="11"/>
  <c r="P328" i="33" s="1"/>
  <c r="P10" i="10"/>
  <c r="P288" i="33" s="1"/>
  <c r="P29" i="10"/>
  <c r="P307" i="33" s="1"/>
  <c r="P24" i="9"/>
  <c r="P277" i="33" s="1"/>
  <c r="P19" i="9"/>
  <c r="P272" i="33" s="1"/>
  <c r="P22" i="8"/>
  <c r="P234" i="33" s="1"/>
  <c r="P16" i="8"/>
  <c r="P228" i="33" s="1"/>
  <c r="P26" i="8"/>
  <c r="P238" i="33" s="1"/>
  <c r="P10" i="8"/>
  <c r="P222" i="33" s="1"/>
  <c r="P30" i="8"/>
  <c r="P242" i="33" s="1"/>
  <c r="P20" i="8"/>
  <c r="P232" i="33" s="1"/>
  <c r="P14" i="8"/>
  <c r="P226" i="33" s="1"/>
  <c r="P28" i="8"/>
  <c r="P240" i="33" s="1"/>
  <c r="P13" i="8"/>
  <c r="P225" i="33" s="1"/>
  <c r="P11" i="7"/>
  <c r="P186" i="33" s="1"/>
  <c r="P15" i="7"/>
  <c r="P190" i="33" s="1"/>
  <c r="P23" i="7"/>
  <c r="P198" i="33" s="1"/>
  <c r="P27" i="7"/>
  <c r="P202" i="33" s="1"/>
  <c r="P31" i="7"/>
  <c r="P206" i="33" s="1"/>
  <c r="P18" i="5"/>
  <c r="P132" i="33" s="1"/>
  <c r="P29" i="5"/>
  <c r="P143" i="33" s="1"/>
  <c r="P16" i="5"/>
  <c r="P130" i="33" s="1"/>
  <c r="P10" i="5"/>
  <c r="P124" i="33" s="1"/>
  <c r="P21" i="5"/>
  <c r="P135" i="33" s="1"/>
  <c r="P19" i="5"/>
  <c r="P133" i="33" s="1"/>
  <c r="P28" i="6"/>
  <c r="P169" i="33" s="1"/>
  <c r="P12" i="6"/>
  <c r="P153" i="33" s="1"/>
  <c r="P150" i="33"/>
  <c r="P20" i="6"/>
  <c r="P161" i="33" s="1"/>
  <c r="P30" i="6"/>
  <c r="P171" i="33" s="1"/>
  <c r="P24" i="6"/>
  <c r="P165" i="33" s="1"/>
  <c r="P31" i="4"/>
  <c r="P103" i="33" s="1"/>
  <c r="P19" i="4"/>
  <c r="P91" i="33" s="1"/>
  <c r="P14" i="4"/>
  <c r="P86" i="33" s="1"/>
  <c r="P25" i="4"/>
  <c r="P97" i="33" s="1"/>
  <c r="P43" i="4"/>
  <c r="P115" i="33" s="1"/>
  <c r="P37" i="4"/>
  <c r="P109" i="33" s="1"/>
  <c r="P36" i="4"/>
  <c r="P108" i="33" s="1"/>
  <c r="P38" i="4"/>
  <c r="P110" i="33" s="1"/>
  <c r="P22" i="4"/>
  <c r="P94" i="33" s="1"/>
  <c r="P40" i="4"/>
  <c r="P112" i="33" s="1"/>
  <c r="P34" i="4"/>
  <c r="P106" i="33" s="1"/>
  <c r="P33" i="4"/>
  <c r="P105" i="33" s="1"/>
  <c r="P40" i="3"/>
  <c r="P70" i="33" s="1"/>
  <c r="P11" i="3"/>
  <c r="P41" i="33" s="1"/>
  <c r="P44" i="4"/>
  <c r="P116" i="33" s="1"/>
  <c r="P10" i="29"/>
  <c r="P466" i="33" s="1"/>
  <c r="P16" i="19"/>
  <c r="P439" i="33" s="1"/>
  <c r="P14" i="45"/>
  <c r="P366" i="33" s="1"/>
  <c r="P19" i="14"/>
  <c r="P414" i="33" s="1"/>
  <c r="P27" i="14"/>
  <c r="P422" i="33" s="1"/>
  <c r="P11" i="14"/>
  <c r="P406" i="33" s="1"/>
  <c r="P24" i="11"/>
  <c r="P329" i="33" s="1"/>
  <c r="P18" i="11"/>
  <c r="P323" i="33" s="1"/>
  <c r="P12" i="11"/>
  <c r="P317" i="33" s="1"/>
  <c r="P22" i="11"/>
  <c r="P327" i="33" s="1"/>
  <c r="P16" i="11"/>
  <c r="P321" i="33" s="1"/>
  <c r="P15" i="11"/>
  <c r="P320" i="33" s="1"/>
  <c r="P20" i="11"/>
  <c r="P325" i="33" s="1"/>
  <c r="P11" i="10"/>
  <c r="P289" i="33" s="1"/>
  <c r="P18" i="9"/>
  <c r="P271" i="33" s="1"/>
  <c r="P17" i="9"/>
  <c r="P270" i="33" s="1"/>
  <c r="P27" i="9"/>
  <c r="P280" i="33" s="1"/>
  <c r="P21" i="9"/>
  <c r="P274" i="33" s="1"/>
  <c r="P25" i="9"/>
  <c r="P278" i="33" s="1"/>
  <c r="P23" i="9"/>
  <c r="P276" i="33" s="1"/>
  <c r="P12" i="9"/>
  <c r="P265" i="33" s="1"/>
  <c r="P26" i="9"/>
  <c r="P279" i="33" s="1"/>
  <c r="P10" i="9"/>
  <c r="P263" i="33" s="1"/>
  <c r="P20" i="9"/>
  <c r="P273" i="33" s="1"/>
  <c r="P11" i="9"/>
  <c r="P264" i="33" s="1"/>
  <c r="P23" i="5"/>
  <c r="P137" i="33" s="1"/>
  <c r="P11" i="5"/>
  <c r="P125" i="33" s="1"/>
  <c r="P9" i="5"/>
  <c r="P123" i="33" s="1"/>
  <c r="P27" i="5"/>
  <c r="P141" i="33" s="1"/>
  <c r="P27" i="6"/>
  <c r="P168" i="33" s="1"/>
  <c r="P31" i="6"/>
  <c r="P172" i="33" s="1"/>
  <c r="P19" i="6"/>
  <c r="P160" i="33" s="1"/>
  <c r="N173" i="33"/>
  <c r="P23" i="6"/>
  <c r="P164" i="33" s="1"/>
  <c r="P15" i="6"/>
  <c r="P156" i="33" s="1"/>
  <c r="P35" i="4"/>
  <c r="P107" i="33" s="1"/>
  <c r="P39" i="4"/>
  <c r="P111" i="33" s="1"/>
  <c r="P15" i="4"/>
  <c r="P87" i="33" s="1"/>
  <c r="P27" i="4"/>
  <c r="P99" i="33" s="1"/>
  <c r="P12" i="32" l="1"/>
  <c r="P493" i="33" s="1"/>
  <c r="O493" i="33"/>
  <c r="O76" i="33"/>
  <c r="P16" i="46"/>
  <c r="P537" i="33" s="1"/>
  <c r="O537" i="33"/>
  <c r="P28" i="46"/>
  <c r="P549" i="33" s="1"/>
  <c r="O549" i="33"/>
  <c r="P24" i="30"/>
  <c r="P460" i="33" s="1"/>
  <c r="O460" i="33"/>
  <c r="P32" i="6"/>
  <c r="P173" i="33" s="1"/>
  <c r="P17" i="19"/>
  <c r="P440" i="33" s="1"/>
  <c r="C178" i="33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A505" i="33" l="1"/>
  <c r="B505" i="33"/>
  <c r="C505" i="33"/>
  <c r="A506" i="33"/>
  <c r="B506" i="33"/>
  <c r="C506" i="33"/>
  <c r="A178" i="33"/>
  <c r="B178" i="33"/>
  <c r="A179" i="33"/>
  <c r="B12" i="10" l="1"/>
  <c r="A524" i="33"/>
  <c r="B524" i="33"/>
  <c r="C524" i="33"/>
  <c r="C10" i="47"/>
  <c r="C179" i="33" s="1"/>
  <c r="B10" i="47"/>
  <c r="B179" i="33" s="1"/>
  <c r="N10" i="47"/>
  <c r="N179" i="33" s="1"/>
  <c r="O10" i="47" l="1"/>
  <c r="O179" i="33" s="1"/>
  <c r="P9" i="47"/>
  <c r="P178" i="33" s="1"/>
  <c r="P10" i="47" l="1"/>
  <c r="P179" i="33" s="1"/>
  <c r="N290" i="33"/>
  <c r="P12" i="10"/>
  <c r="P290" i="33" s="1"/>
  <c r="A34" i="33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A191" i="33"/>
  <c r="B191" i="33"/>
  <c r="C191" i="33"/>
  <c r="A192" i="33"/>
  <c r="B192" i="33"/>
  <c r="C192" i="33"/>
  <c r="B29" i="4" l="1"/>
  <c r="B38" i="3"/>
  <c r="A542" i="33"/>
  <c r="B542" i="33"/>
  <c r="C542" i="33"/>
  <c r="A543" i="33"/>
  <c r="B543" i="33"/>
  <c r="C543" i="33"/>
  <c r="A544" i="33"/>
  <c r="B544" i="33"/>
  <c r="C544" i="33"/>
  <c r="A545" i="33"/>
  <c r="B545" i="33"/>
  <c r="C545" i="33"/>
  <c r="A546" i="33"/>
  <c r="B546" i="33"/>
  <c r="C546" i="33"/>
  <c r="A547" i="33"/>
  <c r="B547" i="33"/>
  <c r="C547" i="33"/>
  <c r="A548" i="33"/>
  <c r="B548" i="33"/>
  <c r="C548" i="33"/>
  <c r="A549" i="33"/>
  <c r="A490" i="33"/>
  <c r="B490" i="33"/>
  <c r="C490" i="33"/>
  <c r="A491" i="33"/>
  <c r="B491" i="33"/>
  <c r="C491" i="33"/>
  <c r="A492" i="33"/>
  <c r="B492" i="33"/>
  <c r="C49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7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49" i="33"/>
  <c r="B449" i="33"/>
  <c r="C449" i="33"/>
  <c r="A450" i="33"/>
  <c r="B450" i="33"/>
  <c r="C450" i="33"/>
  <c r="A451" i="33"/>
  <c r="B451" i="33"/>
  <c r="C451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C460" i="33"/>
  <c r="B24" i="30"/>
  <c r="B460" i="33" s="1"/>
  <c r="N46" i="3" l="1"/>
  <c r="P46" i="3" s="1"/>
  <c r="N101" i="33"/>
  <c r="P38" i="3"/>
  <c r="P68" i="33" s="1"/>
  <c r="B101" i="33"/>
  <c r="P29" i="4"/>
  <c r="P101" i="33" s="1"/>
  <c r="C32" i="14"/>
  <c r="C427" i="33" s="1"/>
  <c r="B32" i="14"/>
  <c r="B427" i="33" s="1"/>
  <c r="B24" i="13"/>
  <c r="N33" i="13" s="1"/>
  <c r="B32" i="4"/>
  <c r="B28" i="4"/>
  <c r="C76" i="33"/>
  <c r="N399" i="33" l="1"/>
  <c r="N100" i="33"/>
  <c r="N104" i="33"/>
  <c r="N68" i="33"/>
  <c r="N76" i="33"/>
  <c r="B100" i="33"/>
  <c r="P28" i="4"/>
  <c r="P100" i="33" s="1"/>
  <c r="B390" i="33"/>
  <c r="B104" i="33"/>
  <c r="B33" i="13"/>
  <c r="B399" i="33" s="1"/>
  <c r="N390" i="33" l="1"/>
  <c r="P24" i="13"/>
  <c r="P390" i="33" s="1"/>
  <c r="P32" i="4"/>
  <c r="P104" i="33" s="1"/>
  <c r="B33" i="8"/>
  <c r="B245" i="33" s="1"/>
  <c r="B35" i="7"/>
  <c r="B210" i="33" s="1"/>
  <c r="P9" i="14" l="1"/>
  <c r="P404" i="33" s="1"/>
  <c r="C13" i="31" l="1"/>
  <c r="B13" i="31"/>
  <c r="C17" i="21"/>
  <c r="B12" i="29"/>
  <c r="B17" i="19"/>
  <c r="C17" i="19"/>
  <c r="B16" i="25"/>
  <c r="B29" i="12"/>
  <c r="C26" i="11"/>
  <c r="B26" i="11"/>
  <c r="C35" i="7"/>
  <c r="C210" i="33" s="1"/>
  <c r="C173" i="33"/>
  <c r="B32" i="6"/>
  <c r="B173" i="33" s="1"/>
  <c r="B46" i="3"/>
  <c r="B76" i="33" s="1"/>
  <c r="C36" i="2"/>
  <c r="C34" i="33" s="1"/>
  <c r="B18" i="45"/>
  <c r="C549" i="33" l="1"/>
  <c r="B549" i="33"/>
  <c r="C33" i="13"/>
  <c r="C399" i="33" s="1"/>
  <c r="A215" i="33" l="1"/>
  <c r="B215" i="33"/>
  <c r="C215" i="33"/>
  <c r="A216" i="33"/>
  <c r="C16" i="25" l="1"/>
  <c r="A256" i="33"/>
  <c r="B256" i="33"/>
  <c r="C256" i="33"/>
  <c r="O519" i="33" l="1"/>
  <c r="A298" i="33" l="1"/>
  <c r="B298" i="33"/>
  <c r="C298" i="33"/>
  <c r="A299" i="33"/>
  <c r="B299" i="33"/>
  <c r="C299" i="33"/>
  <c r="B13" i="4" l="1"/>
  <c r="B11" i="4"/>
  <c r="N46" i="4" l="1"/>
  <c r="N85" i="33"/>
  <c r="B85" i="33"/>
  <c r="P13" i="4"/>
  <c r="P85" i="33" s="1"/>
  <c r="B46" i="4"/>
  <c r="B83" i="33"/>
  <c r="P13" i="2"/>
  <c r="P11" i="33" s="1"/>
  <c r="N83" i="33" l="1"/>
  <c r="N118" i="33"/>
  <c r="P11" i="4"/>
  <c r="P83" i="33" s="1"/>
  <c r="P11" i="2"/>
  <c r="P9" i="33" s="1"/>
  <c r="A530" i="33" l="1"/>
  <c r="B530" i="33"/>
  <c r="C530" i="33"/>
  <c r="A531" i="33"/>
  <c r="B531" i="33"/>
  <c r="C531" i="33"/>
  <c r="A532" i="33"/>
  <c r="B532" i="33"/>
  <c r="C532" i="33"/>
  <c r="A533" i="33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A520" i="33"/>
  <c r="B520" i="33"/>
  <c r="C520" i="33"/>
  <c r="A521" i="33"/>
  <c r="B521" i="33"/>
  <c r="C521" i="33"/>
  <c r="A522" i="33"/>
  <c r="B522" i="33"/>
  <c r="C522" i="33"/>
  <c r="A523" i="33"/>
  <c r="B523" i="33"/>
  <c r="C523" i="33"/>
  <c r="A525" i="33"/>
  <c r="A516" i="33"/>
  <c r="B516" i="33"/>
  <c r="C516" i="33"/>
  <c r="A517" i="33"/>
  <c r="B517" i="33"/>
  <c r="C517" i="33"/>
  <c r="A518" i="33"/>
  <c r="B518" i="33"/>
  <c r="C518" i="33"/>
  <c r="A519" i="33"/>
  <c r="A508" i="33"/>
  <c r="B508" i="33"/>
  <c r="C508" i="33"/>
  <c r="A509" i="33"/>
  <c r="B509" i="33"/>
  <c r="C509" i="33"/>
  <c r="A510" i="33"/>
  <c r="B510" i="33"/>
  <c r="C510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C482" i="33"/>
  <c r="C483" i="33"/>
  <c r="C484" i="33"/>
  <c r="A482" i="33"/>
  <c r="A483" i="33"/>
  <c r="A484" i="33"/>
  <c r="A485" i="33"/>
  <c r="A473" i="33"/>
  <c r="B473" i="33"/>
  <c r="C473" i="33"/>
  <c r="A474" i="33"/>
  <c r="B474" i="33"/>
  <c r="C474" i="33"/>
  <c r="A475" i="33"/>
  <c r="B475" i="33"/>
  <c r="C475" i="33"/>
  <c r="A476" i="33"/>
  <c r="B476" i="33"/>
  <c r="C476" i="33"/>
  <c r="A477" i="33"/>
  <c r="B477" i="33"/>
  <c r="A465" i="33"/>
  <c r="B465" i="33"/>
  <c r="C465" i="33"/>
  <c r="A466" i="33"/>
  <c r="B466" i="33"/>
  <c r="C466" i="33"/>
  <c r="A467" i="33"/>
  <c r="B467" i="33"/>
  <c r="C467" i="33"/>
  <c r="A468" i="33"/>
  <c r="A432" i="33"/>
  <c r="B432" i="33"/>
  <c r="C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C37" i="32"/>
  <c r="C515" i="33" s="1"/>
  <c r="B37" i="32"/>
  <c r="B515" i="33" s="1"/>
  <c r="C26" i="32"/>
  <c r="C507" i="33" s="1"/>
  <c r="B26" i="32"/>
  <c r="B507" i="33" s="1"/>
  <c r="C485" i="33"/>
  <c r="C477" i="33"/>
  <c r="C12" i="29"/>
  <c r="C468" i="33" s="1"/>
  <c r="B468" i="33"/>
  <c r="B356" i="33"/>
  <c r="N477" i="33" l="1"/>
  <c r="C331" i="33"/>
  <c r="B331" i="33"/>
  <c r="C31" i="10"/>
  <c r="C309" i="33" s="1"/>
  <c r="C525" i="33"/>
  <c r="B525" i="33"/>
  <c r="C537" i="33"/>
  <c r="B16" i="46"/>
  <c r="B537" i="33" s="1"/>
  <c r="C29" i="12"/>
  <c r="C356" i="33" s="1"/>
  <c r="B13" i="10"/>
  <c r="C29" i="9"/>
  <c r="C282" i="33" s="1"/>
  <c r="B29" i="9"/>
  <c r="B282" i="33" s="1"/>
  <c r="C33" i="8"/>
  <c r="C245" i="33" s="1"/>
  <c r="C440" i="33"/>
  <c r="B15" i="5"/>
  <c r="B12" i="5"/>
  <c r="C145" i="33"/>
  <c r="C118" i="33"/>
  <c r="B118" i="33"/>
  <c r="B23" i="2"/>
  <c r="N36" i="2" s="1"/>
  <c r="N31" i="5" l="1"/>
  <c r="N145" i="33" s="1"/>
  <c r="N126" i="33"/>
  <c r="N21" i="33"/>
  <c r="N34" i="33"/>
  <c r="B129" i="33"/>
  <c r="P15" i="5"/>
  <c r="P129" i="33" s="1"/>
  <c r="B31" i="5"/>
  <c r="B145" i="33" s="1"/>
  <c r="B21" i="33"/>
  <c r="B291" i="33"/>
  <c r="B126" i="33"/>
  <c r="N282" i="33"/>
  <c r="B36" i="2"/>
  <c r="B34" i="33" s="1"/>
  <c r="P16" i="25"/>
  <c r="P257" i="33" s="1"/>
  <c r="P27" i="2"/>
  <c r="P25" i="33" s="1"/>
  <c r="P530" i="33"/>
  <c r="P33" i="2"/>
  <c r="P31" i="33" s="1"/>
  <c r="B31" i="10"/>
  <c r="B309" i="33" s="1"/>
  <c r="P32" i="2"/>
  <c r="P30" i="33" s="1"/>
  <c r="P31" i="2"/>
  <c r="P29" i="33" s="1"/>
  <c r="P35" i="2"/>
  <c r="P33" i="33" s="1"/>
  <c r="P29" i="2"/>
  <c r="P27" i="33" s="1"/>
  <c r="P34" i="2"/>
  <c r="P32" i="33" s="1"/>
  <c r="P30" i="2"/>
  <c r="P28" i="33" s="1"/>
  <c r="P28" i="2"/>
  <c r="P26" i="33" s="1"/>
  <c r="P26" i="2"/>
  <c r="P24" i="33" s="1"/>
  <c r="P25" i="2"/>
  <c r="P23" i="33" s="1"/>
  <c r="P24" i="2"/>
  <c r="P22" i="33" s="1"/>
  <c r="P19" i="2"/>
  <c r="P17" i="33" s="1"/>
  <c r="P16" i="2"/>
  <c r="P14" i="33" s="1"/>
  <c r="C370" i="33"/>
  <c r="N12" i="29"/>
  <c r="N468" i="33" s="1"/>
  <c r="N129" i="33" l="1"/>
  <c r="N291" i="33"/>
  <c r="N31" i="10"/>
  <c r="N309" i="33" s="1"/>
  <c r="P13" i="10"/>
  <c r="P291" i="33" s="1"/>
  <c r="P53" i="32"/>
  <c r="P525" i="33" s="1"/>
  <c r="P12" i="5"/>
  <c r="P126" i="33" s="1"/>
  <c r="P31" i="5"/>
  <c r="P145" i="33" s="1"/>
  <c r="O18" i="45"/>
  <c r="O370" i="33" s="1"/>
  <c r="O33" i="13"/>
  <c r="O399" i="33" s="1"/>
  <c r="O33" i="8"/>
  <c r="O245" i="33" s="1"/>
  <c r="P20" i="2"/>
  <c r="P18" i="33" s="1"/>
  <c r="P18" i="2"/>
  <c r="P16" i="33" s="1"/>
  <c r="P17" i="2"/>
  <c r="P15" i="33" s="1"/>
  <c r="P26" i="32" l="1"/>
  <c r="P507" i="33" s="1"/>
  <c r="P37" i="32"/>
  <c r="P515" i="33" s="1"/>
  <c r="P18" i="45"/>
  <c r="P370" i="33" s="1"/>
  <c r="P46" i="4"/>
  <c r="P118" i="33" s="1"/>
  <c r="P33" i="8"/>
  <c r="P245" i="33" s="1"/>
  <c r="P33" i="13"/>
  <c r="P399" i="33" s="1"/>
  <c r="C44" i="32"/>
  <c r="C519" i="33" s="1"/>
  <c r="B44" i="32"/>
  <c r="B519" i="33" s="1"/>
  <c r="P9" i="32" l="1"/>
  <c r="P490" i="33" s="1"/>
  <c r="P44" i="32" l="1"/>
  <c r="P519" i="33" s="1"/>
  <c r="O477" i="33" l="1"/>
  <c r="O12" i="29"/>
  <c r="P12" i="29" l="1"/>
  <c r="P468" i="33" s="1"/>
  <c r="O468" i="33"/>
  <c r="O32" i="14"/>
  <c r="O427" i="33" s="1"/>
  <c r="P9" i="19"/>
  <c r="P432" i="33" s="1"/>
  <c r="P9" i="30"/>
  <c r="P445" i="33" s="1"/>
  <c r="P9" i="45"/>
  <c r="P361" i="33" s="1"/>
  <c r="P9" i="29"/>
  <c r="P465" i="33" s="1"/>
  <c r="P9" i="21"/>
  <c r="P76" i="33" l="1"/>
  <c r="P32" i="14"/>
  <c r="P427" i="33" s="1"/>
  <c r="O485" i="33"/>
  <c r="O35" i="7"/>
  <c r="O210" i="33" s="1"/>
  <c r="P13" i="31"/>
  <c r="P477" i="33" s="1"/>
  <c r="P15" i="2"/>
  <c r="P13" i="33" s="1"/>
  <c r="P14" i="2"/>
  <c r="P12" i="33" s="1"/>
  <c r="P9" i="31"/>
  <c r="P473" i="33" s="1"/>
  <c r="N10" i="44"/>
  <c r="N216" i="33" s="1"/>
  <c r="P9" i="13"/>
  <c r="P375" i="33" s="1"/>
  <c r="P9" i="11"/>
  <c r="P314" i="33" s="1"/>
  <c r="P9" i="25"/>
  <c r="P250" i="33" s="1"/>
  <c r="P9" i="8"/>
  <c r="P221" i="33" s="1"/>
  <c r="P23" i="2"/>
  <c r="P21" i="33" s="1"/>
  <c r="O10" i="44"/>
  <c r="O216" i="33" s="1"/>
  <c r="P10" i="2"/>
  <c r="P8" i="33" s="1"/>
  <c r="P9" i="10"/>
  <c r="P287" i="33" s="1"/>
  <c r="P22" i="2"/>
  <c r="P20" i="33" s="1"/>
  <c r="P21" i="2"/>
  <c r="P19" i="33" s="1"/>
  <c r="P12" i="2"/>
  <c r="P10" i="33" s="1"/>
  <c r="P9" i="44"/>
  <c r="P215" i="33" s="1"/>
  <c r="P9" i="9"/>
  <c r="P262" i="33" s="1"/>
  <c r="P36" i="2" l="1"/>
  <c r="P34" i="33" s="1"/>
  <c r="P10" i="44"/>
  <c r="P216" i="33" s="1"/>
  <c r="P35" i="7"/>
  <c r="P210" i="33" s="1"/>
  <c r="P29" i="9"/>
  <c r="P282" i="33" s="1"/>
  <c r="P29" i="12"/>
  <c r="P356" i="33" s="1"/>
  <c r="P26" i="11"/>
  <c r="P331" i="33" s="1"/>
  <c r="P31" i="10"/>
  <c r="P309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N10" i="21"/>
  <c r="O10" i="21"/>
  <c r="P10" i="21" s="1"/>
  <c r="N11" i="21"/>
  <c r="O11" i="21"/>
  <c r="P11" i="21" s="1"/>
  <c r="N12" i="21"/>
  <c r="O12" i="21"/>
  <c r="P12" i="21" s="1"/>
  <c r="N13" i="21"/>
  <c r="O13" i="21"/>
  <c r="P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0" i="44"/>
  <c r="C216" i="33" s="1"/>
  <c r="B10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M177" i="43"/>
  <c r="O177" i="43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M187" i="43"/>
  <c r="O187" i="43"/>
  <c r="B188" i="43"/>
  <c r="C188" i="43"/>
  <c r="E188" i="43"/>
  <c r="G188" i="43"/>
  <c r="K188" i="43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2" i="7"/>
  <c r="Q93" i="38"/>
  <c r="L187" i="43" l="1"/>
  <c r="L188" i="43"/>
  <c r="L168" i="43"/>
  <c r="L98" i="43"/>
  <c r="P177" i="43"/>
  <c r="L177" i="43"/>
  <c r="L159" i="43"/>
  <c r="P141" i="43"/>
  <c r="L110" i="43"/>
  <c r="L94" i="43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105" i="41" s="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R84" i="41" l="1"/>
  <c r="F27" i="41"/>
  <c r="S12" i="4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65" i="39" s="1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H6" i="39" l="1"/>
  <c r="L6" i="39"/>
  <c r="F15" i="39"/>
  <c r="S6" i="39"/>
  <c r="J9" i="41"/>
  <c r="J11" i="41" s="1"/>
  <c r="J6" i="41"/>
  <c r="J8" i="41" s="1"/>
  <c r="J164" i="39"/>
  <c r="J165" i="39" s="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L94" i="38" s="1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R13" i="36" s="1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D55" i="37" l="1"/>
  <c r="P64" i="38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N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Q146" i="34" s="1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O125" i="34" s="1"/>
  <c r="P125" i="34" s="1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256" i="34" l="1"/>
  <c r="Q142" i="34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8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 avaliação para colonoscopia.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<sst xmlns="http://schemas.openxmlformats.org/spreadsheetml/2006/main" count="6326" uniqueCount="690">
  <si>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</si>
  <si>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</si>
  <si>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</si>
  <si>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</si>
  <si>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</si>
  <si>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</si>
  <si>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</si>
  <si>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</si>
  <si>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</si>
  <si>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</si>
  <si>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</si>
  <si>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</si>
  <si>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</si>
  <si>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</si>
  <si>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</si>
  <si>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</si>
  <si>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</si>
  <si>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</si>
  <si>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</si>
  <si>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</si>
  <si>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</si>
  <si>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</si>
  <si>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</si>
  <si>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</si>
  <si>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</si>
  <si>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</si>
  <si>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</si>
  <si>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</si>
  <si>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</si>
  <si>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</si>
  <si>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</si>
  <si>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</si>
  <si>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</si>
  <si>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</si>
  <si>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</si>
  <si>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</si>
  <si>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</si>
  <si>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</si>
  <si>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</si>
  <si>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</si>
  <si>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</si>
  <si>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</si>
  <si>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</si>
  <si>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</si>
  <si>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</si>
  <si>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</si>
  <si>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</si>
  <si>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</si>
  <si>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</si>
  <si>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</si>
  <si>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</si>
  <si>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</si>
  <si>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</si>
  <si>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</si>
  <si>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</si>
  <si>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</si>
  <si>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</si>
  <si>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</si>
  <si>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</si>
  <si>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</si>
  <si>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</si>
  <si>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</si>
  <si>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</si>
  <si>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</si>
  <si>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</si>
  <si>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</si>
  <si>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</si>
  <si>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</si>
  <si>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</si>
  <si>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</si>
  <si>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</si>
  <si>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</si>
  <si>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</si>
  <si>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</si>
  <si>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</si>
  <si>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</si>
  <si>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</si>
  <si>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</si>
  <si>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</si>
  <si>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</si>
  <si>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</si>
  <si>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</si>
  <si>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</si>
  <si>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</si>
  <si>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</si>
  <si>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</si>
  <si>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</si>
  <si>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</si>
  <si>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</si>
  <si>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</si>
  <si>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</si>
  <si>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</si>
  <si>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</si>
  <si>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</si>
  <si>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</si>
  <si>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</si>
  <si>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</si>
  <si>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</si>
  <si>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</si>
  <si>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</si>
  <si>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</si>
  <si>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</si>
  <si>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</si>
  <si>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</si>
  <si>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</si>
  <si>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</si>
  <si>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</si>
  <si>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</si>
  <si>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</si>
  <si>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</si>
  <si>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</si>
  <si>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</si>
  <si>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</si>
  <si>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</si>
  <si>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</si>
  <si>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</si>
  <si>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</si>
  <si>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</si>
  <si>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</si>
  <si>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</si>
  <si>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</si>
  <si>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</si>
  <si>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</si>
  <si>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</si>
  <si>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</si>
  <si>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</si>
  <si>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</si>
  <si>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</si>
  <si>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</si>
  <si>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</si>
  <si>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</si>
  <si>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</si>
  <si>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</si>
  <si>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</si>
  <si>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</si>
  <si>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</si>
  <si>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</si>
  <si>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</si>
  <si>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</si>
  <si>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</si>
  <si>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</si>
  <si>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</si>
  <si>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</si>
  <si>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</si>
  <si>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</si>
  <si>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</si>
  <si>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</si>
  <si>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</si>
  <si>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</si>
  <si>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</si>
  <si>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</si>
  <si>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</si>
  <si>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</si>
  <si>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</si>
  <si>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</si>
  <si>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</si>
  <si>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</si>
  <si>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</si>
  <si>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</si>
  <si>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</si>
  <si>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</si>
  <si>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</si>
  <si>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</si>
  <si>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</si>
  <si>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</si>
  <si>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</si>
  <si>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</si>
  <si>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</si>
  <si>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</si>
  <si>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</si>
  <si>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</si>
  <si>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</si>
  <si>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</si>
  <si>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</si>
  <si>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</si>
  <si>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</si>
  <si>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</si>
  <si>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</si>
  <si>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</si>
  <si>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</si>
  <si>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</si>
  <si>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</si>
  <si>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</si>
  <si>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</si>
  <si>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</si>
  <si>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</si>
  <si>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</si>
  <si>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</si>
  <si>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</si>
  <si>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</si>
  <si>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</si>
  <si>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</si>
  <si>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</si>
  <si>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</si>
  <si>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</si>
  <si>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</si>
  <si>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</si>
  <si>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</si>
  <si>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</si>
  <si>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</si>
  <si>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</si>
  <si>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</si>
  <si>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</si>
  <si>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</si>
  <si>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</si>
  <si>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</si>
  <si>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</si>
  <si>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</si>
  <si>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</si>
  <si>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</si>
  <si>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</si>
  <si>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</si>
  <si>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</si>
  <si>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</si>
  <si>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</si>
  <si>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</si>
  <si>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</si>
  <si>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</si>
  <si>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</si>
  <si>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</si>
  <si>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</si>
  <si>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</si>
  <si>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</si>
  <si>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</si>
  <si>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</si>
  <si>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</si>
  <si>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</si>
  <si>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</si>
  <si>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</si>
  <si>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</si>
  <si>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</si>
  <si>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</si>
  <si>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</si>
  <si>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</si>
  <si>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</si>
  <si>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</si>
  <si>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</si>
  <si>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</si>
  <si>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</si>
  <si>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</si>
  <si>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</si>
  <si>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</si>
  <si>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</si>
  <si>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</si>
  <si>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</si>
  <si>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</si>
  <si>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</si>
  <si>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</si>
  <si>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</si>
  <si>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</si>
  <si>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</si>
  <si>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</si>
  <si>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</si>
  <si>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</si>
  <si>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</si>
  <si>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</si>
  <si>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</si>
  <si>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</si>
  <si>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</si>
  <si>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</si>
  <si>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</si>
  <si>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</si>
  <si>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</si>
  <si>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</si>
  <si>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</si>
  <si>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</si>
  <si>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</si>
  <si>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</si>
  <si>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</si>
  <si>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</si>
  <si>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</si>
  <si>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</si>
  <si>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</si>
  <si>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</si>
  <si>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</si>
  <si>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</si>
  <si>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</si>
  <si>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</si>
  <si>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</si>
  <si>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</si>
  <si>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</si>
  <si>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</si>
  <si>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</si>
  <si>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</si>
  <si>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</si>
  <si>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</si>
  <si>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</si>
  <si>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</si>
  <si>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</si>
  <si>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</si>
  <si>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</si>
  <si>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</si>
  <si>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</si>
  <si>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</si>
  <si>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</si>
  <si>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</si>
  <si>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</si>
  <si>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</si>
  <si>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</si>
  <si>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</si>
  <si>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</si>
  <si>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</si>
  <si>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</si>
  <si>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</si>
  <si>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</si>
  <si>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</si>
  <si>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</si>
  <si>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</si>
  <si>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</si>
  <si>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</si>
  <si>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</si>
  <si>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</si>
  <si>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</si>
  <si>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</si>
  <si>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</si>
  <si>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</si>
  <si>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</si>
  <si>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</si>
  <si>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</si>
  <si>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</si>
  <si>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</si>
  <si>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</si>
  <si>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</si>
  <si>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</si>
  <si>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</si>
  <si>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</si>
  <si>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</si>
  <si>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</si>
  <si>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</si>
  <si>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</si>
  <si>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</si>
  <si>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</si>
  <si>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</si>
  <si>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</si>
  <si>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</si>
  <si>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</si>
  <si>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</si>
  <si>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</si>
  <si>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</si>
  <si>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</si>
  <si>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</si>
  <si>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</si>
  <si>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</si>
  <si>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</si>
  <si>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</si>
  <si>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</si>
  <si>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</si>
  <si>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</si>
  <si>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</si>
  <si>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</si>
  <si>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</si>
  <si>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</si>
  <si>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</si>
  <si>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</si>
  <si>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</si>
  <si>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</si>
  <si>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</si>
  <si>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</si>
  <si>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</si>
  <si>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</si>
  <si>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</si>
  <si>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</si>
  <si>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</si>
  <si>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</si>
  <si>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</si>
  <si>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</si>
  <si>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</si>
  <si>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</si>
  <si>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</si>
  <si>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</si>
  <si>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</si>
  <si>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</si>
  <si>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</si>
  <si>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</si>
  <si>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</si>
  <si>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</si>
  <si>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</si>
  <si>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</si>
  <si>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</si>
  <si>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</si>
  <si>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</si>
  <si>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</si>
  <si>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</si>
  <si>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</si>
  <si>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</si>
  <si>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</si>
  <si>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</si>
  <si>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</si>
  <si>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</si>
  <si>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</si>
  <si>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</si>
  <si>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</si>
  <si>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</si>
  <si>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</si>
  <si>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</si>
  <si>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</si>
  <si>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</si>
  <si>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</si>
  <si>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</si>
  <si>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</si>
  <si>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</si>
  <si>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</si>
  <si>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</si>
  <si>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</si>
  <si>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</si>
  <si>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</si>
  <si>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</si>
  <si>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</si>
  <si>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</si>
  <si>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</si>
  <si>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</si>
  <si>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</si>
  <si>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</si>
  <si>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</si>
  <si>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</si>
  <si>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</si>
  <si>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</si>
  <si>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</si>
  <si>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</si>
  <si>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</si>
  <si>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</si>
  <si>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</si>
  <si>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</si>
  <si>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</si>
  <si>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</si>
  <si>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</si>
  <si>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</si>
  <si>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</si>
  <si>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</si>
  <si>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</si>
  <si>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</si>
  <si>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</si>
  <si>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</si>
  <si>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</si>
  <si>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</si>
  <si>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</si>
  <si>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</si>
  <si>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</si>
  <si>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</si>
  <si>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</si>
  <si>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</si>
  <si>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</si>
  <si>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</si>
  <si>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</si>
  <si>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</si>
  <si>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</si>
  <si>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</si>
  <si>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</si>
  <si>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</si>
  <si>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</si>
  <si>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</si>
  <si>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</si>
  <si>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</si>
  <si>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</si>
  <si>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</si>
  <si>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</si>
  <si>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</si>
  <si>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</si>
  <si>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</si>
  <si>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</si>
  <si>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</si>
  <si>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</si>
  <si>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</si>
  <si>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</si>
  <si>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</si>
  <si>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</si>
  <si>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</si>
  <si>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</si>
  <si>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</si>
  <si>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</si>
  <si>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</si>
  <si>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</si>
  <si>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</si>
  <si>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</si>
  <si>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</si>
  <si>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</si>
  <si>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</si>
  <si>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</si>
  <si>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</si>
  <si>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</si>
  <si>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</si>
  <si>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</si>
  <si>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</si>
  <si>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</si>
  <si>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</si>
  <si>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</si>
  <si>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</si>
  <si>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</si>
  <si>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</si>
  <si>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</si>
  <si>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>Meta Contratada Mensal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</si>
  <si>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</si>
  <si>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</si>
  <si>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</si>
  <si>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</si>
  <si>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</si>
  <si>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</si>
  <si>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</si>
  <si>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</si>
  <si>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</si>
  <si>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</si>
  <si>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</si>
  <si>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</si>
  <si>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</si>
  <si>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</si>
  <si>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</si>
  <si>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</si>
  <si>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</si>
  <si>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</si>
  <si>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</si>
  <si>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</si>
  <si>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</si>
  <si>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</si>
  <si>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</si>
  <si>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</si>
  <si>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</si>
  <si>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</si>
  <si>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</si>
  <si>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</si>
  <si>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</si>
  <si>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</si>
  <si>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</si>
  <si>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</si>
  <si>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</si>
  <si>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</si>
  <si>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</si>
  <si>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</si>
  <si>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</si>
  <si>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</si>
  <si>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</si>
  <si>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</si>
  <si>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</si>
  <si>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</si>
  <si>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</si>
  <si>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</si>
  <si>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</si>
  <si>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</si>
  <si>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</si>
  <si>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</si>
  <si>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</si>
  <si>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</si>
  <si>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</si>
  <si>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</si>
  <si>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</si>
  <si>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</si>
  <si>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</si>
  <si>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</si>
  <si>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</si>
  <si>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</si>
  <si>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</si>
  <si>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</si>
  <si>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</si>
  <si>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</si>
  <si>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</si>
  <si>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</si>
  <si>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</si>
  <si>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</si>
  <si>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</si>
  <si>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</si>
  <si>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</si>
  <si>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</si>
  <si>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</si>
  <si>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</si>
  <si>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</si>
  <si>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</si>
  <si>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</si>
  <si>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</si>
  <si>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</si>
  <si>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</si>
  <si>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</si>
  <si>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</si>
  <si>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</si>
  <si>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</si>
  <si>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</si>
  <si>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</si>
  <si>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</si>
  <si>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</si>
  <si>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</si>
  <si>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</si>
  <si>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</si>
  <si>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</si>
  <si>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</si>
  <si>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</si>
  <si>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</si>
  <si>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</si>
  <si>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</si>
  <si>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</si>
  <si>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</si>
  <si>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</si>
  <si>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</si>
  <si>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</si>
  <si>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</si>
  <si>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</si>
  <si>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</si>
  <si>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</si>
  <si>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</si>
  <si>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</si>
  <si>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</si>
  <si>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</si>
  <si>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</si>
  <si>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</si>
  <si>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</si>
  <si>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</si>
  <si>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</si>
  <si>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</si>
  <si>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</si>
  <si>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</si>
  <si>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</si>
  <si>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</si>
  <si>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</si>
  <si>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</si>
  <si>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</si>
  <si>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</si>
  <si>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</si>
  <si>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</si>
  <si>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</si>
  <si>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</si>
  <si>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</si>
  <si>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</si>
  <si>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</si>
  <si>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</si>
  <si>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</si>
  <si>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</si>
  <si>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</si>
  <si>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</si>
  <si>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</si>
  <si>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</si>
  <si>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</si>
  <si>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</si>
  <si>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</si>
  <si>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</si>
  <si>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</si>
  <si>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</si>
  <si>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</si>
  <si>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</si>
  <si>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</si>
  <si>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</si>
  <si>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</si>
  <si>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</si>
  <si>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</si>
  <si>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</si>
  <si>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</si>
  <si>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</si>
  <si>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</si>
  <si>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</si>
  <si>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</si>
  <si>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</si>
  <si>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</si>
  <si>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</si>
  <si>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</si>
  <si>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</si>
  <si>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</si>
  <si>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</si>
  <si>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</si>
  <si>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</si>
  <si>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</si>
  <si>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</si>
  <si>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</si>
  <si>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</si>
  <si>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</si>
  <si>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</si>
  <si>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</si>
  <si>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</si>
  <si>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</si>
  <si>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</si>
  <si>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</si>
  <si>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</si>
  <si>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</si>
  <si>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</si>
  <si>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</si>
  <si>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</si>
  <si>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</si>
  <si>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</si>
  <si>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</si>
  <si>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</si>
  <si>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</si>
  <si>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</si>
  <si>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</si>
  <si>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</si>
  <si>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</si>
  <si>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</si>
  <si>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</si>
  <si>
    <t>Fevereiro</t>
  </si>
  <si>
    <t>Março</t>
  </si>
  <si>
    <t>Abril</t>
  </si>
  <si>
    <r>
      <rPr>
        <b/>
        <i/>
        <sz val="9"/>
        <rFont val="Arial"/>
        <family val="2"/>
      </rPr>
      <t>Nota:</t>
    </r>
    <r>
      <rPr>
        <i/>
        <sz val="9"/>
        <rFont val="Arial"/>
        <family val="2"/>
      </rPr>
      <t xml:space="preserve"> as metas apresentadas serão ajustadas na avaliação do CTA com os descontos de déficits de vagas e ausênsias legais.</t>
    </r>
  </si>
  <si>
    <t>Nota 2: a partir de março/2025 os indicadores do SADT passaram a ser indicadores de monitoriamento (sem metas) conforme Portaria SMS 866/2024.</t>
  </si>
  <si>
    <t>Maio</t>
  </si>
  <si>
    <t>Junho</t>
  </si>
  <si>
    <t>Nota2: a partir de março/2025 os indicadores de Cirurgias e Exames passaram a ser indicadores de monitoriamento (sem metas) conforme Portaria SMS 866/2024.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</si>
</sst>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5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60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/>
    </xf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2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3" xfId="1" applyNumberFormat="1" applyFont="1" applyBorder="1" applyAlignment="1">
      <alignment horizontal="center" vertical="center" wrapText="1"/>
    </xf>
    <xf numFmtId="3" fontId="3" fillId="0" borderId="165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0" fontId="1" fillId="0" borderId="16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4" xfId="1" applyBorder="1" applyAlignment="1">
      <alignment vertical="center" wrapText="1"/>
    </xf>
    <xf numFmtId="3" fontId="30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1" fontId="30" fillId="0" borderId="168" xfId="1" applyNumberFormat="1" applyFont="1" applyBorder="1" applyAlignment="1">
      <alignment horizontal="center" vertical="center" wrapText="1"/>
    </xf>
    <xf numFmtId="164" fontId="48" fillId="0" borderId="168" xfId="1" applyNumberFormat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31" fillId="0" borderId="164" xfId="1" applyNumberFormat="1" applyFont="1" applyBorder="1" applyAlignment="1">
      <alignment horizontal="center" vertical="center" wrapText="1"/>
    </xf>
    <xf numFmtId="0" fontId="1" fillId="0" borderId="164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0" fontId="30" fillId="0" borderId="164" xfId="1" applyFont="1" applyBorder="1" applyAlignment="1">
      <alignment horizontal="center" vertical="center"/>
    </xf>
    <xf numFmtId="3" fontId="32" fillId="0" borderId="168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horizontal="left" vertical="center"/>
    </xf>
    <xf numFmtId="0" fontId="1" fillId="0" borderId="168" xfId="1" applyBorder="1" applyAlignment="1">
      <alignment horizontal="center" vertical="center"/>
    </xf>
    <xf numFmtId="0" fontId="4" fillId="0" borderId="164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4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/>
    </xf>
    <xf numFmtId="2" fontId="48" fillId="0" borderId="168" xfId="1" applyNumberFormat="1" applyFont="1" applyBorder="1" applyAlignment="1">
      <alignment horizontal="center" vertical="center" wrapText="1"/>
    </xf>
    <xf numFmtId="164" fontId="7" fillId="0" borderId="168" xfId="1" applyNumberFormat="1" applyFont="1" applyBorder="1" applyAlignment="1">
      <alignment horizontal="center" vertical="center" wrapText="1"/>
    </xf>
    <xf numFmtId="0" fontId="1" fillId="0" borderId="171" xfId="1" applyBorder="1" applyAlignment="1">
      <alignment vertical="center" wrapText="1"/>
    </xf>
    <xf numFmtId="0" fontId="4" fillId="0" borderId="163" xfId="1" applyFont="1" applyBorder="1" applyAlignment="1">
      <alignment horizontal="left" vertical="center"/>
    </xf>
    <xf numFmtId="3" fontId="30" fillId="0" borderId="162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30" fillId="0" borderId="123" xfId="1" applyFont="1" applyBorder="1" applyAlignment="1">
      <alignment horizontal="center" vertical="center"/>
    </xf>
    <xf numFmtId="3" fontId="30" fillId="0" borderId="172" xfId="1" applyNumberFormat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0" fontId="48" fillId="0" borderId="168" xfId="1" applyFont="1" applyBorder="1" applyAlignment="1">
      <alignment vertical="center" wrapText="1"/>
    </xf>
    <xf numFmtId="3" fontId="31" fillId="0" borderId="168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0" fontId="3" fillId="0" borderId="164" xfId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6" xfId="1" applyFont="1" applyBorder="1" applyAlignment="1">
      <alignment horizontal="center" vertical="center" wrapText="1"/>
    </xf>
    <xf numFmtId="10" fontId="0" fillId="0" borderId="0" xfId="24" applyNumberFormat="1" applyFont="1" applyProtection="1"/>
    <xf numFmtId="10" fontId="3" fillId="8" borderId="166" xfId="24" applyNumberFormat="1" applyFont="1" applyFill="1" applyBorder="1" applyAlignment="1" applyProtection="1">
      <alignment horizontal="center" vertical="center"/>
    </xf>
    <xf numFmtId="10" fontId="4" fillId="0" borderId="9" xfId="24" applyNumberFormat="1" applyFont="1" applyBorder="1" applyAlignment="1">
      <alignment horizontal="center" vertical="center" wrapText="1"/>
    </xf>
    <xf numFmtId="10" fontId="4" fillId="0" borderId="164" xfId="24" applyNumberFormat="1" applyFont="1" applyBorder="1" applyAlignment="1">
      <alignment horizontal="center" vertical="center" wrapText="1"/>
    </xf>
    <xf numFmtId="10" fontId="4" fillId="0" borderId="150" xfId="24" applyNumberFormat="1" applyFont="1" applyBorder="1" applyAlignment="1">
      <alignment horizontal="center" vertical="center" wrapText="1"/>
    </xf>
    <xf numFmtId="10" fontId="4" fillId="0" borderId="163" xfId="24" applyNumberFormat="1" applyFont="1" applyBorder="1" applyAlignment="1">
      <alignment horizontal="center" vertical="center" wrapText="1"/>
    </xf>
    <xf numFmtId="10" fontId="4" fillId="0" borderId="22" xfId="24" applyNumberFormat="1" applyFont="1" applyBorder="1" applyAlignment="1">
      <alignment horizontal="center" vertical="center" wrapText="1"/>
    </xf>
    <xf numFmtId="10" fontId="3" fillId="0" borderId="149" xfId="24" applyNumberFormat="1" applyFont="1" applyBorder="1" applyAlignment="1">
      <alignment horizontal="center" wrapText="1"/>
    </xf>
    <xf numFmtId="10" fontId="4" fillId="0" borderId="164" xfId="24" applyNumberFormat="1" applyFont="1" applyBorder="1" applyAlignment="1">
      <alignment horizontal="center" wrapText="1"/>
    </xf>
    <xf numFmtId="10" fontId="46" fillId="0" borderId="172" xfId="24" applyNumberFormat="1" applyFont="1" applyBorder="1" applyAlignment="1">
      <alignment horizontal="center" vertical="center" wrapText="1"/>
    </xf>
    <xf numFmtId="10" fontId="4" fillId="0" borderId="168" xfId="24" applyNumberFormat="1" applyFont="1" applyBorder="1" applyAlignment="1">
      <alignment horizontal="center" vertical="center"/>
    </xf>
    <xf numFmtId="10" fontId="3" fillId="0" borderId="151" xfId="24" applyNumberFormat="1" applyFont="1" applyBorder="1" applyAlignment="1">
      <alignment horizontal="center" vertical="center" wrapText="1"/>
    </xf>
    <xf numFmtId="10" fontId="4" fillId="0" borderId="0" xfId="24" applyNumberFormat="1" applyFont="1" applyFill="1" applyBorder="1" applyAlignment="1" applyProtection="1">
      <alignment horizontal="center" vertical="center" wrapText="1"/>
    </xf>
    <xf numFmtId="3" fontId="26" fillId="0" borderId="22" xfId="1" applyNumberFormat="1" applyFont="1" applyBorder="1" applyAlignment="1">
      <alignment horizontal="center" vertical="center" wrapText="1"/>
    </xf>
    <xf numFmtId="0" fontId="2" fillId="5" borderId="32" xfId="1" applyFont="1" applyFill="1" applyBorder="1" applyAlignment="1">
      <alignment vertical="center"/>
    </xf>
    <xf numFmtId="0" fontId="2" fillId="5" borderId="33" xfId="1" applyFont="1" applyFill="1" applyBorder="1" applyAlignment="1">
      <alignment vertical="center"/>
    </xf>
    <xf numFmtId="0" fontId="2" fillId="5" borderId="172" xfId="1" applyFont="1" applyFill="1" applyBorder="1" applyAlignment="1">
      <alignment vertical="center"/>
    </xf>
    <xf numFmtId="0" fontId="2" fillId="5" borderId="164" xfId="1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" fillId="0" borderId="166" xfId="1" applyFont="1" applyBorder="1" applyAlignment="1">
      <alignment horizontal="center" vertical="center" wrapText="1"/>
    </xf>
    <xf numFmtId="3" fontId="26" fillId="0" borderId="9" xfId="1" applyNumberFormat="1" applyFont="1" applyBorder="1" applyAlignment="1">
      <alignment horizontal="center" vertical="center" wrapText="1"/>
    </xf>
    <xf numFmtId="3" fontId="26" fillId="0" borderId="164" xfId="1" applyNumberFormat="1" applyFont="1" applyBorder="1" applyAlignment="1">
      <alignment horizontal="center" vertical="center" wrapText="1"/>
    </xf>
    <xf numFmtId="3" fontId="26" fillId="0" borderId="150" xfId="1" applyNumberFormat="1" applyFont="1" applyBorder="1" applyAlignment="1">
      <alignment horizontal="center" vertical="center" wrapText="1"/>
    </xf>
    <xf numFmtId="3" fontId="26" fillId="0" borderId="163" xfId="1" applyNumberFormat="1" applyFont="1" applyBorder="1" applyAlignment="1">
      <alignment horizontal="center" vertical="center" wrapText="1"/>
    </xf>
    <xf numFmtId="3" fontId="26" fillId="0" borderId="149" xfId="1" applyNumberFormat="1" applyFont="1" applyBorder="1" applyAlignment="1">
      <alignment horizontal="center" vertical="center" wrapText="1"/>
    </xf>
    <xf numFmtId="0" fontId="12" fillId="5" borderId="33" xfId="1" applyFont="1" applyFill="1" applyBorder="1" applyAlignment="1">
      <alignment vertical="center"/>
    </xf>
    <xf numFmtId="3" fontId="4" fillId="0" borderId="159" xfId="1" applyNumberFormat="1" applyFont="1" applyBorder="1" applyAlignment="1">
      <alignment horizontal="center" vertical="center" wrapText="1"/>
    </xf>
    <xf numFmtId="3" fontId="1" fillId="0" borderId="172" xfId="1" applyNumberFormat="1" applyBorder="1" applyAlignment="1">
      <alignment horizontal="center" vertical="center" wrapText="1"/>
    </xf>
    <xf numFmtId="0" fontId="12" fillId="5" borderId="164" xfId="1" applyFont="1" applyFill="1" applyBorder="1" applyAlignment="1">
      <alignment vertical="center"/>
    </xf>
    <xf numFmtId="3" fontId="4" fillId="0" borderId="168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10" fontId="4" fillId="0" borderId="159" xfId="24" applyNumberFormat="1" applyFont="1" applyBorder="1" applyAlignment="1" applyProtection="1">
      <alignment horizontal="center" vertical="center" wrapText="1"/>
    </xf>
    <xf numFmtId="10" fontId="4" fillId="0" borderId="164" xfId="24" applyNumberFormat="1" applyFont="1" applyBorder="1" applyAlignment="1" applyProtection="1">
      <alignment horizontal="center" vertical="center" wrapText="1"/>
    </xf>
    <xf numFmtId="0" fontId="7" fillId="0" borderId="174" xfId="1" applyFont="1" applyBorder="1" applyAlignment="1">
      <alignment vertical="center"/>
    </xf>
    <xf numFmtId="3" fontId="23" fillId="0" borderId="149" xfId="1" applyNumberFormat="1" applyFont="1" applyBorder="1" applyAlignment="1">
      <alignment horizontal="center" vertical="center" wrapText="1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7" xfId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7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69" xfId="1" applyNumberForma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3" fillId="0" borderId="164" xfId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1" fontId="2" fillId="0" borderId="15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72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" fillId="5" borderId="123" xfId="1" applyFont="1" applyFill="1" applyBorder="1" applyAlignment="1">
      <alignment horizontal="center" vertical="center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114300</xdr:rowOff>
    </xdr:from>
    <xdr:to>
      <xdr:col>15</xdr:col>
      <xdr:colOff>495300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200026" y="114300"/>
          <a:ext cx="13925549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969348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15</xdr:col>
      <xdr:colOff>542927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214884" y="111252"/>
          <a:ext cx="15246860" cy="957265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3776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2857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15</xdr:col>
      <xdr:colOff>523877</xdr:colOff>
      <xdr:row>3</xdr:row>
      <xdr:rowOff>85727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95072" y="82296"/>
          <a:ext cx="14037324" cy="955526"/>
          <a:chOff x="1159821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821" y="150001"/>
            <a:ext cx="1067093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63645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15</xdr:col>
      <xdr:colOff>495302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63068" y="111252"/>
          <a:ext cx="14221970" cy="96012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4439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9017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15</xdr:col>
      <xdr:colOff>504827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23444" y="111252"/>
          <a:ext cx="15044884" cy="958275"/>
          <a:chOff x="1097727" y="74083"/>
          <a:chExt cx="1288285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7727" y="150001"/>
            <a:ext cx="1132911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3751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15</xdr:col>
      <xdr:colOff>504827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173736" y="111252"/>
          <a:ext cx="14964574" cy="958275"/>
          <a:chOff x="1175807" y="74083"/>
          <a:chExt cx="12804776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874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15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143256" y="111252"/>
          <a:ext cx="14556354" cy="959226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4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15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91440" y="111252"/>
          <a:ext cx="15155813" cy="958275"/>
          <a:chOff x="1037460" y="74083"/>
          <a:chExt cx="1286626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99853" y="140758"/>
            <a:ext cx="120387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460" y="83041"/>
            <a:ext cx="1067094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594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15</xdr:col>
      <xdr:colOff>485777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53924" y="111252"/>
          <a:ext cx="14981522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62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15</xdr:col>
      <xdr:colOff>495302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163068" y="111252"/>
          <a:ext cx="14953028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738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15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84404" y="111252"/>
          <a:ext cx="15119283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363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15</xdr:col>
      <xdr:colOff>504827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173736" y="102108"/>
          <a:ext cx="15096192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00652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0821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15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53924" y="111252"/>
          <a:ext cx="15125656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7485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15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143256" y="111252"/>
          <a:ext cx="15356398" cy="95726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4822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15</xdr:col>
      <xdr:colOff>533402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204216" y="111252"/>
          <a:ext cx="14890683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621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15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143256" y="111252"/>
          <a:ext cx="14582351" cy="959226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86000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15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132588" y="111252"/>
          <a:ext cx="14962265" cy="958275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15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143256" y="111252"/>
          <a:ext cx="15305065" cy="956605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15</xdr:col>
      <xdr:colOff>523877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195072" y="111252"/>
          <a:ext cx="15096160" cy="95660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15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143256" y="111252"/>
          <a:ext cx="15085524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15</xdr:col>
      <xdr:colOff>438152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132588" y="111252"/>
          <a:ext cx="15793625" cy="955526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15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163068" y="111252"/>
          <a:ext cx="15057445" cy="958275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15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184404" y="111252"/>
          <a:ext cx="15282989" cy="956443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15</xdr:col>
      <xdr:colOff>485777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153924" y="111252"/>
          <a:ext cx="15359636" cy="957265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activeCell="J11" sqref="J1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56" t="s">
        <v>258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7"/>
      <c r="V1" s="957"/>
      <c r="W1" s="957"/>
      <c r="X1" s="957"/>
      <c r="Y1" s="957"/>
    </row>
    <row r="2" spans="1:25" ht="19.5" customHeight="1" thickBot="1" x14ac:dyDescent="0.3">
      <c r="A2" s="962" t="s">
        <v>348</v>
      </c>
      <c r="B2" s="963"/>
      <c r="C2" s="963"/>
      <c r="D2" s="963"/>
      <c r="E2" s="963"/>
      <c r="F2" s="963"/>
      <c r="G2" s="963"/>
      <c r="H2" s="963"/>
      <c r="I2" s="963"/>
      <c r="J2" s="963"/>
      <c r="K2" s="964"/>
      <c r="L2" s="958" t="s">
        <v>349</v>
      </c>
      <c r="M2" s="959"/>
      <c r="N2" s="959"/>
      <c r="O2" s="959"/>
      <c r="P2" s="959"/>
      <c r="Q2" s="959"/>
      <c r="R2" s="959"/>
      <c r="S2" s="959"/>
      <c r="T2" s="959"/>
      <c r="U2" s="959"/>
      <c r="V2" s="959"/>
      <c r="W2" s="959"/>
      <c r="X2" s="959"/>
      <c r="Y2" s="960"/>
    </row>
    <row r="3" spans="1:25" ht="15.75" thickBot="1" x14ac:dyDescent="0.3">
      <c r="A3" s="965" t="s">
        <v>63</v>
      </c>
      <c r="B3" s="961">
        <v>42248</v>
      </c>
      <c r="C3" s="960"/>
      <c r="D3" s="961">
        <v>42278</v>
      </c>
      <c r="E3" s="960"/>
      <c r="F3" s="961">
        <v>42309</v>
      </c>
      <c r="G3" s="960"/>
      <c r="H3" s="961">
        <v>42339</v>
      </c>
      <c r="I3" s="960"/>
      <c r="J3" s="961">
        <v>42370</v>
      </c>
      <c r="K3" s="960"/>
      <c r="L3" s="961">
        <v>42401</v>
      </c>
      <c r="M3" s="960"/>
      <c r="N3" s="961">
        <v>42430</v>
      </c>
      <c r="O3" s="960"/>
      <c r="P3" s="961">
        <v>42461</v>
      </c>
      <c r="Q3" s="960"/>
      <c r="R3" s="961">
        <v>42491</v>
      </c>
      <c r="S3" s="960"/>
      <c r="T3" s="961">
        <v>42522</v>
      </c>
      <c r="U3" s="960"/>
      <c r="V3" s="961">
        <v>42552</v>
      </c>
      <c r="W3" s="960"/>
      <c r="X3" s="961">
        <v>42583</v>
      </c>
      <c r="Y3" s="960"/>
    </row>
    <row r="4" spans="1:25" ht="57.75" customHeight="1" thickBot="1" x14ac:dyDescent="0.3">
      <c r="A4" s="966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247"/>
  <sheetViews>
    <sheetView showGridLines="0" tabSelected="1" zoomScaleNormal="100" zoomScaleSheetLayoutView="90" workbookViewId="0">
      <pane xSplit="1" topLeftCell="B1" activePane="topRight" state="frozen"/>
      <selection activeCell="K14" sqref="K14"/>
      <selection pane="topRight" activeCell="A9" sqref="A9"/>
    </sheetView>
  </sheetViews>
  <sheetFormatPr defaultColWidth="8.85546875" defaultRowHeight="15" x14ac:dyDescent="0.25"/>
  <cols>
    <col min="1" max="1" width="48.85546875" customWidth="1"/>
    <col min="2" max="2" width="11.85546875" customWidth="1"/>
    <col min="3" max="13" width="11.5703125" customWidth="1"/>
    <col min="14" max="14" width="8.42578125" bestFit="1" customWidth="1"/>
    <col min="15" max="15" width="8" customWidth="1"/>
    <col min="16" max="16" width="8.855468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626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s="645" customFormat="1" ht="18" customHeight="1" x14ac:dyDescent="0.2">
      <c r="A9" s="808" t="s">
        <v>463</v>
      </c>
      <c r="B9" s="865">
        <v>7200</v>
      </c>
      <c r="C9" s="831">
        <v>5015</v>
      </c>
      <c r="D9" s="865">
        <v>7200</v>
      </c>
      <c r="E9" s="831">
        <v>6694</v>
      </c>
      <c r="F9" s="865">
        <v>7200</v>
      </c>
      <c r="G9" s="831">
        <v>6823</v>
      </c>
      <c r="H9" s="865">
        <v>7200</v>
      </c>
      <c r="I9" s="831">
        <v>7130</v>
      </c>
      <c r="J9" s="865">
        <v>7200</v>
      </c>
      <c r="K9" s="831">
        <v>6618</v>
      </c>
      <c r="L9" s="865">
        <v>7200</v>
      </c>
      <c r="M9" s="831">
        <v>7163</v>
      </c>
      <c r="N9" s="837">
        <f>B9+D9+F9+H9+J9+L9</f>
        <v>43200</v>
      </c>
      <c r="O9" s="837">
        <f>C9+E9+G9+I9+K9+M9</f>
        <v>39443</v>
      </c>
      <c r="P9" s="824">
        <f>IF(N9=0,"-",O9/N9)</f>
        <v>0.91303240740740743</v>
      </c>
    </row>
    <row r="10" spans="1:16" s="645" customFormat="1" ht="18" customHeight="1" x14ac:dyDescent="0.2">
      <c r="A10" s="808" t="s">
        <v>461</v>
      </c>
      <c r="B10" s="822">
        <v>2496</v>
      </c>
      <c r="C10" s="823">
        <v>2661</v>
      </c>
      <c r="D10" s="822">
        <v>2496</v>
      </c>
      <c r="E10" s="853">
        <v>2106</v>
      </c>
      <c r="F10" s="822">
        <v>2496</v>
      </c>
      <c r="G10" s="853">
        <v>1766</v>
      </c>
      <c r="H10" s="822">
        <v>2496</v>
      </c>
      <c r="I10" s="853">
        <v>2398</v>
      </c>
      <c r="J10" s="822">
        <v>2496</v>
      </c>
      <c r="K10" s="853">
        <v>2145</v>
      </c>
      <c r="L10" s="822">
        <v>2496</v>
      </c>
      <c r="M10" s="853">
        <v>2219</v>
      </c>
      <c r="N10" s="837">
        <f t="shared" ref="N10:N35" si="0">B10+D10+F10+H10+J10+L10</f>
        <v>14976</v>
      </c>
      <c r="O10" s="837">
        <f t="shared" ref="O10:O35" si="1">C10+E10+G10+I10+K10+M10</f>
        <v>13295</v>
      </c>
      <c r="P10" s="824">
        <f t="shared" ref="P10:P23" si="2">IF(N10=0,"-",O10/N10)</f>
        <v>0.88775373931623935</v>
      </c>
    </row>
    <row r="11" spans="1:16" s="645" customFormat="1" ht="18" customHeight="1" x14ac:dyDescent="0.2">
      <c r="A11" s="808" t="s">
        <v>564</v>
      </c>
      <c r="B11" s="822">
        <v>96</v>
      </c>
      <c r="C11" s="823">
        <v>109</v>
      </c>
      <c r="D11" s="822">
        <v>96</v>
      </c>
      <c r="E11" s="853">
        <v>70</v>
      </c>
      <c r="F11" s="822">
        <v>96</v>
      </c>
      <c r="G11" s="853">
        <v>64</v>
      </c>
      <c r="H11" s="822">
        <v>96</v>
      </c>
      <c r="I11" s="853">
        <v>82</v>
      </c>
      <c r="J11" s="822">
        <v>96</v>
      </c>
      <c r="K11" s="853">
        <v>79</v>
      </c>
      <c r="L11" s="822">
        <v>96</v>
      </c>
      <c r="M11" s="853">
        <v>70</v>
      </c>
      <c r="N11" s="837">
        <f t="shared" si="0"/>
        <v>576</v>
      </c>
      <c r="O11" s="837">
        <f t="shared" si="1"/>
        <v>474</v>
      </c>
      <c r="P11" s="824">
        <f t="shared" ref="P11" si="3">IF(N11=0,"-",O11/N11)</f>
        <v>0.82291666666666663</v>
      </c>
    </row>
    <row r="12" spans="1:16" s="645" customFormat="1" ht="18" customHeight="1" x14ac:dyDescent="0.2">
      <c r="A12" s="808" t="s">
        <v>464</v>
      </c>
      <c r="B12" s="822">
        <v>1080</v>
      </c>
      <c r="C12" s="823">
        <v>1000</v>
      </c>
      <c r="D12" s="822">
        <v>1080</v>
      </c>
      <c r="E12" s="853">
        <v>916</v>
      </c>
      <c r="F12" s="822">
        <v>1080</v>
      </c>
      <c r="G12" s="853">
        <v>941</v>
      </c>
      <c r="H12" s="822">
        <v>1080</v>
      </c>
      <c r="I12" s="853">
        <v>1064</v>
      </c>
      <c r="J12" s="822">
        <v>1080</v>
      </c>
      <c r="K12" s="853">
        <v>934</v>
      </c>
      <c r="L12" s="822">
        <v>1080</v>
      </c>
      <c r="M12" s="853">
        <v>1157</v>
      </c>
      <c r="N12" s="837">
        <f t="shared" si="0"/>
        <v>6480</v>
      </c>
      <c r="O12" s="837">
        <f t="shared" si="1"/>
        <v>6012</v>
      </c>
      <c r="P12" s="824">
        <f t="shared" si="2"/>
        <v>0.92777777777777781</v>
      </c>
    </row>
    <row r="13" spans="1:16" s="645" customFormat="1" ht="18" customHeight="1" x14ac:dyDescent="0.2">
      <c r="A13" s="808" t="s">
        <v>565</v>
      </c>
      <c r="B13" s="822">
        <v>96</v>
      </c>
      <c r="C13" s="823">
        <v>84</v>
      </c>
      <c r="D13" s="822">
        <v>96</v>
      </c>
      <c r="E13" s="853">
        <v>86</v>
      </c>
      <c r="F13" s="822">
        <v>96</v>
      </c>
      <c r="G13" s="853">
        <v>108</v>
      </c>
      <c r="H13" s="822">
        <v>96</v>
      </c>
      <c r="I13" s="853">
        <v>107</v>
      </c>
      <c r="J13" s="822">
        <v>96</v>
      </c>
      <c r="K13" s="853">
        <v>117</v>
      </c>
      <c r="L13" s="822">
        <v>96</v>
      </c>
      <c r="M13" s="853">
        <v>100</v>
      </c>
      <c r="N13" s="837">
        <f t="shared" si="0"/>
        <v>576</v>
      </c>
      <c r="O13" s="837">
        <f t="shared" si="1"/>
        <v>602</v>
      </c>
      <c r="P13" s="824">
        <f t="shared" ref="P13" si="4">IF(N13=0,"-",O13/N13)</f>
        <v>1.0451388888888888</v>
      </c>
    </row>
    <row r="14" spans="1:16" s="645" customFormat="1" ht="18" customHeight="1" x14ac:dyDescent="0.2">
      <c r="A14" s="808" t="s">
        <v>677</v>
      </c>
      <c r="B14" s="822">
        <v>576</v>
      </c>
      <c r="C14" s="823">
        <v>415</v>
      </c>
      <c r="D14" s="822">
        <v>576</v>
      </c>
      <c r="E14" s="853">
        <v>545</v>
      </c>
      <c r="F14" s="822">
        <v>576</v>
      </c>
      <c r="G14" s="853">
        <v>521</v>
      </c>
      <c r="H14" s="822">
        <v>576</v>
      </c>
      <c r="I14" s="853">
        <v>415</v>
      </c>
      <c r="J14" s="822">
        <v>576</v>
      </c>
      <c r="K14" s="853">
        <v>520</v>
      </c>
      <c r="L14" s="822">
        <v>576</v>
      </c>
      <c r="M14" s="853">
        <v>398</v>
      </c>
      <c r="N14" s="837">
        <f t="shared" si="0"/>
        <v>3456</v>
      </c>
      <c r="O14" s="837">
        <f t="shared" si="1"/>
        <v>2814</v>
      </c>
      <c r="P14" s="824">
        <f t="shared" si="2"/>
        <v>0.81423611111111116</v>
      </c>
    </row>
    <row r="15" spans="1:16" s="645" customFormat="1" ht="18" customHeight="1" x14ac:dyDescent="0.2">
      <c r="A15" s="808" t="s">
        <v>676</v>
      </c>
      <c r="B15" s="822">
        <v>87</v>
      </c>
      <c r="C15" s="823">
        <v>121</v>
      </c>
      <c r="D15" s="822">
        <v>87</v>
      </c>
      <c r="E15" s="853">
        <v>158</v>
      </c>
      <c r="F15" s="822">
        <v>87</v>
      </c>
      <c r="G15" s="853">
        <v>104</v>
      </c>
      <c r="H15" s="822">
        <v>87</v>
      </c>
      <c r="I15" s="853">
        <v>107</v>
      </c>
      <c r="J15" s="822">
        <v>87</v>
      </c>
      <c r="K15" s="853">
        <v>108</v>
      </c>
      <c r="L15" s="822">
        <v>87</v>
      </c>
      <c r="M15" s="853">
        <v>98</v>
      </c>
      <c r="N15" s="837">
        <f t="shared" si="0"/>
        <v>522</v>
      </c>
      <c r="O15" s="837">
        <f t="shared" si="1"/>
        <v>696</v>
      </c>
      <c r="P15" s="824">
        <f t="shared" si="2"/>
        <v>1.3333333333333333</v>
      </c>
    </row>
    <row r="16" spans="1:16" s="645" customFormat="1" ht="18" customHeight="1" x14ac:dyDescent="0.2">
      <c r="A16" s="808" t="s">
        <v>505</v>
      </c>
      <c r="B16" s="859">
        <v>24</v>
      </c>
      <c r="C16" s="853">
        <v>16</v>
      </c>
      <c r="D16" s="859">
        <v>24</v>
      </c>
      <c r="E16" s="853">
        <v>18</v>
      </c>
      <c r="F16" s="859">
        <v>24</v>
      </c>
      <c r="G16" s="853">
        <v>25</v>
      </c>
      <c r="H16" s="859">
        <v>24</v>
      </c>
      <c r="I16" s="853">
        <v>25</v>
      </c>
      <c r="J16" s="859">
        <v>24</v>
      </c>
      <c r="K16" s="853">
        <v>24</v>
      </c>
      <c r="L16" s="859">
        <v>24</v>
      </c>
      <c r="M16" s="853">
        <v>21</v>
      </c>
      <c r="N16" s="837">
        <f t="shared" si="0"/>
        <v>144</v>
      </c>
      <c r="O16" s="837">
        <f t="shared" si="1"/>
        <v>129</v>
      </c>
      <c r="P16" s="824">
        <f t="shared" si="2"/>
        <v>0.89583333333333337</v>
      </c>
    </row>
    <row r="17" spans="1:16" s="645" customFormat="1" ht="18" customHeight="1" x14ac:dyDescent="0.2">
      <c r="A17" s="808" t="s">
        <v>674</v>
      </c>
      <c r="B17" s="822">
        <v>261</v>
      </c>
      <c r="C17" s="823">
        <v>278</v>
      </c>
      <c r="D17" s="822">
        <v>261</v>
      </c>
      <c r="E17" s="853">
        <v>148</v>
      </c>
      <c r="F17" s="822">
        <v>261</v>
      </c>
      <c r="G17" s="853">
        <v>204</v>
      </c>
      <c r="H17" s="822">
        <v>261</v>
      </c>
      <c r="I17" s="853">
        <v>134</v>
      </c>
      <c r="J17" s="822">
        <v>261</v>
      </c>
      <c r="K17" s="853">
        <v>248</v>
      </c>
      <c r="L17" s="822">
        <v>261</v>
      </c>
      <c r="M17" s="853">
        <v>234</v>
      </c>
      <c r="N17" s="837">
        <f t="shared" si="0"/>
        <v>1566</v>
      </c>
      <c r="O17" s="837">
        <f t="shared" si="1"/>
        <v>1246</v>
      </c>
      <c r="P17" s="824">
        <f t="shared" si="2"/>
        <v>0.79565772669220947</v>
      </c>
    </row>
    <row r="18" spans="1:16" s="645" customFormat="1" ht="18" customHeight="1" x14ac:dyDescent="0.2">
      <c r="A18" s="808" t="s">
        <v>586</v>
      </c>
      <c r="B18" s="822">
        <v>39</v>
      </c>
      <c r="C18" s="823">
        <v>84</v>
      </c>
      <c r="D18" s="822">
        <v>39</v>
      </c>
      <c r="E18" s="853">
        <v>42</v>
      </c>
      <c r="F18" s="822">
        <v>39</v>
      </c>
      <c r="G18" s="853">
        <v>48</v>
      </c>
      <c r="H18" s="822">
        <v>39</v>
      </c>
      <c r="I18" s="853">
        <v>28</v>
      </c>
      <c r="J18" s="822">
        <v>39</v>
      </c>
      <c r="K18" s="853">
        <v>54</v>
      </c>
      <c r="L18" s="822">
        <v>39</v>
      </c>
      <c r="M18" s="853">
        <v>52</v>
      </c>
      <c r="N18" s="837">
        <f t="shared" si="0"/>
        <v>234</v>
      </c>
      <c r="O18" s="837">
        <f t="shared" si="1"/>
        <v>308</v>
      </c>
      <c r="P18" s="824">
        <f t="shared" si="2"/>
        <v>1.3162393162393162</v>
      </c>
    </row>
    <row r="19" spans="1:16" s="645" customFormat="1" ht="18" customHeight="1" x14ac:dyDescent="0.2">
      <c r="A19" s="808" t="s">
        <v>504</v>
      </c>
      <c r="B19" s="859">
        <v>12</v>
      </c>
      <c r="C19" s="853">
        <v>7</v>
      </c>
      <c r="D19" s="859">
        <v>12</v>
      </c>
      <c r="E19" s="853">
        <v>8</v>
      </c>
      <c r="F19" s="859">
        <v>12</v>
      </c>
      <c r="G19" s="853">
        <v>8</v>
      </c>
      <c r="H19" s="859">
        <v>12</v>
      </c>
      <c r="I19" s="853">
        <v>8</v>
      </c>
      <c r="J19" s="859">
        <v>12</v>
      </c>
      <c r="K19" s="853">
        <v>13</v>
      </c>
      <c r="L19" s="859">
        <v>12</v>
      </c>
      <c r="M19" s="853">
        <v>14</v>
      </c>
      <c r="N19" s="837">
        <f t="shared" si="0"/>
        <v>72</v>
      </c>
      <c r="O19" s="837">
        <f t="shared" si="1"/>
        <v>58</v>
      </c>
      <c r="P19" s="824">
        <f t="shared" si="2"/>
        <v>0.80555555555555558</v>
      </c>
    </row>
    <row r="20" spans="1:16" s="645" customFormat="1" ht="18" customHeight="1" x14ac:dyDescent="0.2">
      <c r="A20" s="808" t="s">
        <v>569</v>
      </c>
      <c r="B20" s="822">
        <v>528</v>
      </c>
      <c r="C20" s="823">
        <v>616</v>
      </c>
      <c r="D20" s="822">
        <v>528</v>
      </c>
      <c r="E20" s="853">
        <v>587</v>
      </c>
      <c r="F20" s="822">
        <v>528</v>
      </c>
      <c r="G20" s="853">
        <v>547</v>
      </c>
      <c r="H20" s="822">
        <v>528</v>
      </c>
      <c r="I20" s="853">
        <v>559</v>
      </c>
      <c r="J20" s="822">
        <v>528</v>
      </c>
      <c r="K20" s="853">
        <v>302</v>
      </c>
      <c r="L20" s="822">
        <v>528</v>
      </c>
      <c r="M20" s="853">
        <v>253</v>
      </c>
      <c r="N20" s="837">
        <f t="shared" si="0"/>
        <v>3168</v>
      </c>
      <c r="O20" s="837">
        <f t="shared" si="1"/>
        <v>2864</v>
      </c>
      <c r="P20" s="824">
        <f t="shared" si="2"/>
        <v>0.90404040404040409</v>
      </c>
    </row>
    <row r="21" spans="1:16" s="645" customFormat="1" ht="18" customHeight="1" x14ac:dyDescent="0.2">
      <c r="A21" s="808" t="s">
        <v>477</v>
      </c>
      <c r="B21" s="822">
        <v>264</v>
      </c>
      <c r="C21" s="823">
        <v>79</v>
      </c>
      <c r="D21" s="822">
        <v>264</v>
      </c>
      <c r="E21" s="853">
        <v>238</v>
      </c>
      <c r="F21" s="822">
        <v>264</v>
      </c>
      <c r="G21" s="853">
        <v>216</v>
      </c>
      <c r="H21" s="822">
        <v>264</v>
      </c>
      <c r="I21" s="853">
        <v>250</v>
      </c>
      <c r="J21" s="822">
        <v>264</v>
      </c>
      <c r="K21" s="853">
        <v>171</v>
      </c>
      <c r="L21" s="822">
        <v>264</v>
      </c>
      <c r="M21" s="853">
        <v>153</v>
      </c>
      <c r="N21" s="837">
        <f t="shared" si="0"/>
        <v>1584</v>
      </c>
      <c r="O21" s="837">
        <f t="shared" si="1"/>
        <v>1107</v>
      </c>
      <c r="P21" s="824">
        <f t="shared" si="2"/>
        <v>0.69886363636363635</v>
      </c>
    </row>
    <row r="22" spans="1:16" s="645" customFormat="1" ht="18" customHeight="1" x14ac:dyDescent="0.2">
      <c r="A22" s="808" t="s">
        <v>478</v>
      </c>
      <c r="B22" s="822">
        <v>320</v>
      </c>
      <c r="C22" s="823">
        <v>140</v>
      </c>
      <c r="D22" s="822">
        <v>320</v>
      </c>
      <c r="E22" s="853">
        <v>140</v>
      </c>
      <c r="F22" s="822">
        <v>320</v>
      </c>
      <c r="G22" s="853">
        <v>118</v>
      </c>
      <c r="H22" s="822">
        <v>320</v>
      </c>
      <c r="I22" s="853">
        <v>147</v>
      </c>
      <c r="J22" s="822">
        <v>320</v>
      </c>
      <c r="K22" s="853">
        <v>155</v>
      </c>
      <c r="L22" s="822">
        <v>320</v>
      </c>
      <c r="M22" s="853">
        <v>141</v>
      </c>
      <c r="N22" s="837">
        <f t="shared" si="0"/>
        <v>1920</v>
      </c>
      <c r="O22" s="837">
        <f t="shared" si="1"/>
        <v>841</v>
      </c>
      <c r="P22" s="824">
        <f t="shared" si="2"/>
        <v>0.43802083333333336</v>
      </c>
    </row>
    <row r="23" spans="1:16" s="645" customFormat="1" ht="18" customHeight="1" x14ac:dyDescent="0.2">
      <c r="A23" s="808" t="s">
        <v>479</v>
      </c>
      <c r="B23" s="822">
        <f>264+132</f>
        <v>396</v>
      </c>
      <c r="C23" s="823">
        <v>314</v>
      </c>
      <c r="D23" s="822">
        <f>264+132</f>
        <v>396</v>
      </c>
      <c r="E23" s="853">
        <v>320</v>
      </c>
      <c r="F23" s="822">
        <f>264+132</f>
        <v>396</v>
      </c>
      <c r="G23" s="853">
        <v>340</v>
      </c>
      <c r="H23" s="822">
        <f>264+132</f>
        <v>396</v>
      </c>
      <c r="I23" s="853">
        <v>276</v>
      </c>
      <c r="J23" s="822">
        <f>264+132</f>
        <v>396</v>
      </c>
      <c r="K23" s="853">
        <v>165</v>
      </c>
      <c r="L23" s="822">
        <f>264+132</f>
        <v>396</v>
      </c>
      <c r="M23" s="853">
        <v>210</v>
      </c>
      <c r="N23" s="837">
        <f t="shared" si="0"/>
        <v>2376</v>
      </c>
      <c r="O23" s="837">
        <f t="shared" si="1"/>
        <v>1625</v>
      </c>
      <c r="P23" s="824">
        <f t="shared" si="2"/>
        <v>0.68392255892255893</v>
      </c>
    </row>
    <row r="24" spans="1:16" s="645" customFormat="1" ht="18" customHeight="1" x14ac:dyDescent="0.2">
      <c r="A24" s="858" t="s">
        <v>506</v>
      </c>
      <c r="B24" s="859">
        <v>540</v>
      </c>
      <c r="C24" s="853">
        <v>522</v>
      </c>
      <c r="D24" s="859">
        <v>540</v>
      </c>
      <c r="E24" s="853">
        <v>667</v>
      </c>
      <c r="F24" s="859">
        <v>540</v>
      </c>
      <c r="G24" s="853">
        <v>634</v>
      </c>
      <c r="H24" s="859">
        <v>540</v>
      </c>
      <c r="I24" s="853">
        <v>676</v>
      </c>
      <c r="J24" s="859">
        <v>540</v>
      </c>
      <c r="K24" s="853">
        <v>661</v>
      </c>
      <c r="L24" s="859">
        <v>540</v>
      </c>
      <c r="M24" s="853">
        <v>532</v>
      </c>
      <c r="N24" s="837">
        <f t="shared" si="0"/>
        <v>3240</v>
      </c>
      <c r="O24" s="837">
        <f t="shared" si="1"/>
        <v>3692</v>
      </c>
      <c r="P24" s="824">
        <f t="shared" ref="P24:P35" si="5">IF(N24=0,"-",O24/N24)</f>
        <v>1.1395061728395062</v>
      </c>
    </row>
    <row r="25" spans="1:16" s="645" customFormat="1" ht="18" customHeight="1" x14ac:dyDescent="0.2">
      <c r="A25" s="858" t="s">
        <v>507</v>
      </c>
      <c r="B25" s="859">
        <v>30</v>
      </c>
      <c r="C25" s="853">
        <v>42</v>
      </c>
      <c r="D25" s="859">
        <v>30</v>
      </c>
      <c r="E25" s="853">
        <v>30</v>
      </c>
      <c r="F25" s="859">
        <v>30</v>
      </c>
      <c r="G25" s="853">
        <v>30</v>
      </c>
      <c r="H25" s="859">
        <v>30</v>
      </c>
      <c r="I25" s="853">
        <v>51</v>
      </c>
      <c r="J25" s="859">
        <v>30</v>
      </c>
      <c r="K25" s="853">
        <v>83</v>
      </c>
      <c r="L25" s="859">
        <v>30</v>
      </c>
      <c r="M25" s="853">
        <v>27</v>
      </c>
      <c r="N25" s="837">
        <f t="shared" si="0"/>
        <v>180</v>
      </c>
      <c r="O25" s="837">
        <f t="shared" si="1"/>
        <v>263</v>
      </c>
      <c r="P25" s="824">
        <f t="shared" si="5"/>
        <v>1.461111111111111</v>
      </c>
    </row>
    <row r="26" spans="1:16" s="645" customFormat="1" ht="18" customHeight="1" x14ac:dyDescent="0.2">
      <c r="A26" s="858" t="s">
        <v>508</v>
      </c>
      <c r="B26" s="859">
        <v>122</v>
      </c>
      <c r="C26" s="853">
        <v>120</v>
      </c>
      <c r="D26" s="859">
        <v>122</v>
      </c>
      <c r="E26" s="853">
        <v>168</v>
      </c>
      <c r="F26" s="859">
        <v>122</v>
      </c>
      <c r="G26" s="853">
        <v>188</v>
      </c>
      <c r="H26" s="859">
        <v>122</v>
      </c>
      <c r="I26" s="853">
        <v>152</v>
      </c>
      <c r="J26" s="859">
        <v>122</v>
      </c>
      <c r="K26" s="853">
        <v>199</v>
      </c>
      <c r="L26" s="859">
        <v>122</v>
      </c>
      <c r="M26" s="853">
        <v>373</v>
      </c>
      <c r="N26" s="837">
        <f t="shared" si="0"/>
        <v>732</v>
      </c>
      <c r="O26" s="837">
        <f t="shared" si="1"/>
        <v>1200</v>
      </c>
      <c r="P26" s="824">
        <f t="shared" si="5"/>
        <v>1.639344262295082</v>
      </c>
    </row>
    <row r="27" spans="1:16" s="645" customFormat="1" ht="18" customHeight="1" x14ac:dyDescent="0.2">
      <c r="A27" s="858" t="s">
        <v>509</v>
      </c>
      <c r="B27" s="859">
        <v>30</v>
      </c>
      <c r="C27" s="853">
        <v>29</v>
      </c>
      <c r="D27" s="859">
        <v>30</v>
      </c>
      <c r="E27" s="853">
        <v>40</v>
      </c>
      <c r="F27" s="859">
        <v>30</v>
      </c>
      <c r="G27" s="853">
        <v>50</v>
      </c>
      <c r="H27" s="859">
        <v>30</v>
      </c>
      <c r="I27" s="853">
        <v>35</v>
      </c>
      <c r="J27" s="859">
        <v>30</v>
      </c>
      <c r="K27" s="853">
        <v>54</v>
      </c>
      <c r="L27" s="859">
        <v>30</v>
      </c>
      <c r="M27" s="853">
        <v>50</v>
      </c>
      <c r="N27" s="837">
        <f t="shared" si="0"/>
        <v>180</v>
      </c>
      <c r="O27" s="837">
        <f t="shared" si="1"/>
        <v>258</v>
      </c>
      <c r="P27" s="824">
        <f t="shared" si="5"/>
        <v>1.4333333333333333</v>
      </c>
    </row>
    <row r="28" spans="1:16" s="645" customFormat="1" ht="18" customHeight="1" x14ac:dyDescent="0.2">
      <c r="A28" s="858" t="s">
        <v>590</v>
      </c>
      <c r="B28" s="859">
        <v>46</v>
      </c>
      <c r="C28" s="853">
        <v>66</v>
      </c>
      <c r="D28" s="859">
        <v>46</v>
      </c>
      <c r="E28" s="853">
        <v>117</v>
      </c>
      <c r="F28" s="859">
        <v>46</v>
      </c>
      <c r="G28" s="853">
        <v>170</v>
      </c>
      <c r="H28" s="859">
        <v>46</v>
      </c>
      <c r="I28" s="853">
        <v>115</v>
      </c>
      <c r="J28" s="859">
        <v>46</v>
      </c>
      <c r="K28" s="853">
        <v>155</v>
      </c>
      <c r="L28" s="859">
        <v>46</v>
      </c>
      <c r="M28" s="853">
        <v>91</v>
      </c>
      <c r="N28" s="837">
        <f t="shared" si="0"/>
        <v>276</v>
      </c>
      <c r="O28" s="837">
        <f t="shared" si="1"/>
        <v>714</v>
      </c>
      <c r="P28" s="824">
        <f t="shared" si="5"/>
        <v>2.5869565217391304</v>
      </c>
    </row>
    <row r="29" spans="1:16" s="645" customFormat="1" ht="18" customHeight="1" x14ac:dyDescent="0.2">
      <c r="A29" s="858" t="s">
        <v>589</v>
      </c>
      <c r="B29" s="859">
        <v>30</v>
      </c>
      <c r="C29" s="853">
        <v>37</v>
      </c>
      <c r="D29" s="859">
        <v>30</v>
      </c>
      <c r="E29" s="853">
        <v>83</v>
      </c>
      <c r="F29" s="859">
        <v>30</v>
      </c>
      <c r="G29" s="853">
        <v>83</v>
      </c>
      <c r="H29" s="859">
        <v>30</v>
      </c>
      <c r="I29" s="853">
        <v>88</v>
      </c>
      <c r="J29" s="859">
        <v>30</v>
      </c>
      <c r="K29" s="853">
        <v>81</v>
      </c>
      <c r="L29" s="859">
        <v>30</v>
      </c>
      <c r="M29" s="853">
        <v>57</v>
      </c>
      <c r="N29" s="837">
        <f t="shared" si="0"/>
        <v>180</v>
      </c>
      <c r="O29" s="837">
        <f t="shared" si="1"/>
        <v>429</v>
      </c>
      <c r="P29" s="824">
        <f t="shared" si="5"/>
        <v>2.3833333333333333</v>
      </c>
    </row>
    <row r="30" spans="1:16" s="645" customFormat="1" ht="18" customHeight="1" x14ac:dyDescent="0.2">
      <c r="A30" s="858" t="s">
        <v>517</v>
      </c>
      <c r="B30" s="859">
        <v>96</v>
      </c>
      <c r="C30" s="853">
        <v>32</v>
      </c>
      <c r="D30" s="859">
        <v>96</v>
      </c>
      <c r="E30" s="853">
        <v>92</v>
      </c>
      <c r="F30" s="859">
        <v>96</v>
      </c>
      <c r="G30" s="853">
        <v>48</v>
      </c>
      <c r="H30" s="859">
        <v>96</v>
      </c>
      <c r="I30" s="853">
        <v>55</v>
      </c>
      <c r="J30" s="859">
        <v>96</v>
      </c>
      <c r="K30" s="853">
        <v>70</v>
      </c>
      <c r="L30" s="859">
        <v>96</v>
      </c>
      <c r="M30" s="853">
        <v>84</v>
      </c>
      <c r="N30" s="837">
        <f t="shared" si="0"/>
        <v>576</v>
      </c>
      <c r="O30" s="837">
        <f t="shared" si="1"/>
        <v>381</v>
      </c>
      <c r="P30" s="824">
        <f t="shared" si="5"/>
        <v>0.66145833333333337</v>
      </c>
    </row>
    <row r="31" spans="1:16" s="645" customFormat="1" ht="18" customHeight="1" x14ac:dyDescent="0.2">
      <c r="A31" s="858" t="s">
        <v>510</v>
      </c>
      <c r="B31" s="859">
        <v>16</v>
      </c>
      <c r="C31" s="853">
        <v>16</v>
      </c>
      <c r="D31" s="859">
        <v>16</v>
      </c>
      <c r="E31" s="853">
        <v>19</v>
      </c>
      <c r="F31" s="859">
        <v>16</v>
      </c>
      <c r="G31" s="853">
        <v>9</v>
      </c>
      <c r="H31" s="859">
        <v>16</v>
      </c>
      <c r="I31" s="853">
        <v>15</v>
      </c>
      <c r="J31" s="859">
        <v>16</v>
      </c>
      <c r="K31" s="853">
        <v>13</v>
      </c>
      <c r="L31" s="859">
        <v>16</v>
      </c>
      <c r="M31" s="853">
        <v>11</v>
      </c>
      <c r="N31" s="837">
        <f t="shared" si="0"/>
        <v>96</v>
      </c>
      <c r="O31" s="837">
        <f t="shared" si="1"/>
        <v>83</v>
      </c>
      <c r="P31" s="824">
        <f t="shared" si="5"/>
        <v>0.86458333333333337</v>
      </c>
    </row>
    <row r="32" spans="1:16" s="645" customFormat="1" ht="18" customHeight="1" x14ac:dyDescent="0.2">
      <c r="A32" s="858" t="s">
        <v>581</v>
      </c>
      <c r="B32" s="859">
        <v>120</v>
      </c>
      <c r="C32" s="853">
        <v>96</v>
      </c>
      <c r="D32" s="859">
        <v>120</v>
      </c>
      <c r="E32" s="853">
        <v>107</v>
      </c>
      <c r="F32" s="859">
        <v>120</v>
      </c>
      <c r="G32" s="853">
        <v>130</v>
      </c>
      <c r="H32" s="859">
        <v>120</v>
      </c>
      <c r="I32" s="853">
        <v>131</v>
      </c>
      <c r="J32" s="859">
        <v>120</v>
      </c>
      <c r="K32" s="853">
        <v>169</v>
      </c>
      <c r="L32" s="859">
        <v>120</v>
      </c>
      <c r="M32" s="853">
        <v>118</v>
      </c>
      <c r="N32" s="837">
        <f t="shared" si="0"/>
        <v>720</v>
      </c>
      <c r="O32" s="837">
        <f t="shared" si="1"/>
        <v>751</v>
      </c>
      <c r="P32" s="824">
        <f t="shared" si="5"/>
        <v>1.0430555555555556</v>
      </c>
    </row>
    <row r="33" spans="1:16" s="645" customFormat="1" ht="18" customHeight="1" x14ac:dyDescent="0.2">
      <c r="A33" s="858" t="s">
        <v>582</v>
      </c>
      <c r="B33" s="859">
        <v>384</v>
      </c>
      <c r="C33" s="853">
        <v>444</v>
      </c>
      <c r="D33" s="859">
        <v>384</v>
      </c>
      <c r="E33" s="853">
        <v>428</v>
      </c>
      <c r="F33" s="859">
        <v>384</v>
      </c>
      <c r="G33" s="853">
        <v>393</v>
      </c>
      <c r="H33" s="859">
        <v>384</v>
      </c>
      <c r="I33" s="853">
        <v>482</v>
      </c>
      <c r="J33" s="859">
        <v>384</v>
      </c>
      <c r="K33" s="853">
        <v>434</v>
      </c>
      <c r="L33" s="859">
        <v>384</v>
      </c>
      <c r="M33" s="853">
        <v>418</v>
      </c>
      <c r="N33" s="837">
        <f t="shared" si="0"/>
        <v>2304</v>
      </c>
      <c r="O33" s="837">
        <f t="shared" si="1"/>
        <v>2599</v>
      </c>
      <c r="P33" s="824">
        <f t="shared" si="5"/>
        <v>1.1280381944444444</v>
      </c>
    </row>
    <row r="34" spans="1:16" s="645" customFormat="1" ht="18" customHeight="1" x14ac:dyDescent="0.2">
      <c r="A34" s="858" t="s">
        <v>585</v>
      </c>
      <c r="B34" s="859">
        <v>40</v>
      </c>
      <c r="C34" s="853">
        <v>27</v>
      </c>
      <c r="D34" s="859">
        <v>40</v>
      </c>
      <c r="E34" s="853">
        <v>38</v>
      </c>
      <c r="F34" s="859">
        <v>40</v>
      </c>
      <c r="G34" s="853">
        <v>45</v>
      </c>
      <c r="H34" s="859">
        <v>40</v>
      </c>
      <c r="I34" s="853">
        <v>44</v>
      </c>
      <c r="J34" s="859">
        <v>40</v>
      </c>
      <c r="K34" s="853">
        <v>52</v>
      </c>
      <c r="L34" s="859">
        <v>40</v>
      </c>
      <c r="M34" s="853">
        <v>40</v>
      </c>
      <c r="N34" s="837">
        <f t="shared" si="0"/>
        <v>240</v>
      </c>
      <c r="O34" s="837">
        <f t="shared" si="1"/>
        <v>246</v>
      </c>
      <c r="P34" s="824">
        <f t="shared" si="5"/>
        <v>1.0249999999999999</v>
      </c>
    </row>
    <row r="35" spans="1:16" s="645" customFormat="1" ht="18" customHeight="1" thickBot="1" x14ac:dyDescent="0.25">
      <c r="A35" s="867" t="s">
        <v>511</v>
      </c>
      <c r="B35" s="868">
        <v>60</v>
      </c>
      <c r="C35" s="869">
        <v>67</v>
      </c>
      <c r="D35" s="868">
        <v>60</v>
      </c>
      <c r="E35" s="869">
        <v>110</v>
      </c>
      <c r="F35" s="868">
        <v>60</v>
      </c>
      <c r="G35" s="869">
        <v>184</v>
      </c>
      <c r="H35" s="868">
        <v>60</v>
      </c>
      <c r="I35" s="869">
        <v>91</v>
      </c>
      <c r="J35" s="868">
        <v>60</v>
      </c>
      <c r="K35" s="869">
        <v>143</v>
      </c>
      <c r="L35" s="868">
        <v>60</v>
      </c>
      <c r="M35" s="869">
        <v>84</v>
      </c>
      <c r="N35" s="870">
        <f t="shared" si="0"/>
        <v>360</v>
      </c>
      <c r="O35" s="870">
        <f t="shared" si="1"/>
        <v>679</v>
      </c>
      <c r="P35" s="871">
        <f t="shared" si="5"/>
        <v>1.8861111111111111</v>
      </c>
    </row>
    <row r="36" spans="1:16" s="832" customFormat="1" ht="17.25" customHeight="1" x14ac:dyDescent="0.25">
      <c r="A36" s="864" t="s">
        <v>6</v>
      </c>
      <c r="B36" s="865">
        <f t="shared" ref="B36:E36" si="6">SUM(B9:B35)</f>
        <v>14989</v>
      </c>
      <c r="C36" s="865">
        <f t="shared" si="6"/>
        <v>12437</v>
      </c>
      <c r="D36" s="865">
        <f t="shared" si="6"/>
        <v>14989</v>
      </c>
      <c r="E36" s="865">
        <f t="shared" si="6"/>
        <v>13975</v>
      </c>
      <c r="F36" s="865">
        <f t="shared" ref="F36:I36" si="7">SUM(F9:F35)</f>
        <v>14989</v>
      </c>
      <c r="G36" s="865">
        <f t="shared" si="7"/>
        <v>13797</v>
      </c>
      <c r="H36" s="865">
        <f t="shared" si="7"/>
        <v>14989</v>
      </c>
      <c r="I36" s="865">
        <f t="shared" si="7"/>
        <v>14665</v>
      </c>
      <c r="J36" s="865">
        <f t="shared" ref="J36:L36" si="8">SUM(J9:J35)</f>
        <v>14989</v>
      </c>
      <c r="K36" s="865">
        <f>SUM(K9:K35)</f>
        <v>13767</v>
      </c>
      <c r="L36" s="865">
        <f t="shared" si="8"/>
        <v>14989</v>
      </c>
      <c r="M36" s="865">
        <f>SUM(M9:M35)</f>
        <v>14168</v>
      </c>
      <c r="N36" s="865">
        <f>SUM(N9:N35)</f>
        <v>89934</v>
      </c>
      <c r="O36" s="865">
        <f>SUM(O9:O35)</f>
        <v>82809</v>
      </c>
      <c r="P36" s="866">
        <f>IF(N36=0,"-",O36/N36)</f>
        <v>0.92077523517245985</v>
      </c>
    </row>
    <row r="37" spans="1:16" x14ac:dyDescent="0.25">
      <c r="A37" s="954" t="s">
        <v>685</v>
      </c>
      <c r="N37" s="834"/>
      <c r="O37" s="834"/>
    </row>
    <row r="38" spans="1:16" x14ac:dyDescent="0.25">
      <c r="A38" s="826" t="s">
        <v>679</v>
      </c>
      <c r="N38" s="834"/>
      <c r="O38" s="834"/>
    </row>
    <row r="39" spans="1:16" x14ac:dyDescent="0.25">
      <c r="N39" s="834"/>
      <c r="O39" s="834"/>
    </row>
    <row r="40" spans="1:16" x14ac:dyDescent="0.25">
      <c r="N40" s="834"/>
      <c r="O40" s="834"/>
    </row>
    <row r="41" spans="1:16" x14ac:dyDescent="0.25">
      <c r="N41" s="834"/>
      <c r="O41" s="834"/>
    </row>
    <row r="42" spans="1:16" x14ac:dyDescent="0.25">
      <c r="N42" s="834"/>
      <c r="O42" s="834"/>
    </row>
    <row r="43" spans="1:16" x14ac:dyDescent="0.25">
      <c r="N43" s="834"/>
      <c r="O43" s="834"/>
    </row>
    <row r="44" spans="1:16" x14ac:dyDescent="0.25">
      <c r="N44" s="834"/>
      <c r="O44" s="834"/>
    </row>
    <row r="45" spans="1:16" x14ac:dyDescent="0.25">
      <c r="N45" s="834"/>
      <c r="O45" s="834"/>
    </row>
    <row r="46" spans="1:16" x14ac:dyDescent="0.25">
      <c r="N46" s="834"/>
      <c r="O46" s="834"/>
    </row>
    <row r="47" spans="1:16" x14ac:dyDescent="0.25">
      <c r="N47" s="834"/>
      <c r="O47" s="834"/>
    </row>
    <row r="48" spans="1:16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250"/>
  <sheetViews>
    <sheetView showGridLines="0" tabSelected="1" zoomScaleNormal="100" zoomScaleSheetLayoutView="9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50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8.7109375" customWidth="1"/>
    <col min="15" max="15" width="8" customWidth="1"/>
    <col min="16" max="16" width="10.425781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627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463</v>
      </c>
      <c r="B9" s="865">
        <v>6000</v>
      </c>
      <c r="C9" s="831">
        <v>6289</v>
      </c>
      <c r="D9" s="865">
        <v>6000</v>
      </c>
      <c r="E9" s="831">
        <v>6380</v>
      </c>
      <c r="F9" s="865">
        <v>6000</v>
      </c>
      <c r="G9" s="831">
        <v>5199</v>
      </c>
      <c r="H9" s="865">
        <v>6000</v>
      </c>
      <c r="I9" s="831">
        <v>5026</v>
      </c>
      <c r="J9" s="865">
        <v>6000</v>
      </c>
      <c r="K9" s="831">
        <v>5104</v>
      </c>
      <c r="L9" s="865">
        <v>6000</v>
      </c>
      <c r="M9" s="831">
        <v>5009</v>
      </c>
      <c r="N9" s="837">
        <f>B9+D9+F9+H9+J9+L9</f>
        <v>36000</v>
      </c>
      <c r="O9" s="837">
        <f>C9+E9+G9+I9+K9+M9</f>
        <v>33007</v>
      </c>
      <c r="P9" s="824">
        <f>IF(N9=0,"-",O9/N9)</f>
        <v>0.91686111111111113</v>
      </c>
    </row>
    <row r="10" spans="1:16" ht="18" customHeight="1" x14ac:dyDescent="0.25">
      <c r="A10" s="808" t="s">
        <v>461</v>
      </c>
      <c r="B10" s="822">
        <v>2080</v>
      </c>
      <c r="C10" s="823">
        <v>1716</v>
      </c>
      <c r="D10" s="822">
        <v>2080</v>
      </c>
      <c r="E10" s="823">
        <v>1367</v>
      </c>
      <c r="F10" s="822">
        <v>2080</v>
      </c>
      <c r="G10" s="823">
        <v>1589</v>
      </c>
      <c r="H10" s="822">
        <v>2080</v>
      </c>
      <c r="I10" s="823">
        <v>1793</v>
      </c>
      <c r="J10" s="822">
        <v>2080</v>
      </c>
      <c r="K10" s="823">
        <v>1890</v>
      </c>
      <c r="L10" s="822">
        <v>2080</v>
      </c>
      <c r="M10" s="823">
        <v>1530</v>
      </c>
      <c r="N10" s="837">
        <f t="shared" ref="N10:N45" si="0">B10+D10+F10+H10+J10+L10</f>
        <v>12480</v>
      </c>
      <c r="O10" s="837">
        <f t="shared" ref="O10:O45" si="1">C10+E10+G10+I10+K10+M10</f>
        <v>9885</v>
      </c>
      <c r="P10" s="824">
        <f t="shared" ref="P10:P45" si="2">IF(N10=0,"-",O10/N10)</f>
        <v>0.79206730769230771</v>
      </c>
    </row>
    <row r="11" spans="1:16" ht="18" customHeight="1" x14ac:dyDescent="0.25">
      <c r="A11" s="808" t="s">
        <v>566</v>
      </c>
      <c r="B11" s="822">
        <v>80</v>
      </c>
      <c r="C11" s="823">
        <v>44</v>
      </c>
      <c r="D11" s="822">
        <v>80</v>
      </c>
      <c r="E11" s="823">
        <v>46</v>
      </c>
      <c r="F11" s="822">
        <v>80</v>
      </c>
      <c r="G11" s="823">
        <v>55</v>
      </c>
      <c r="H11" s="822">
        <v>80</v>
      </c>
      <c r="I11" s="823">
        <v>92</v>
      </c>
      <c r="J11" s="822">
        <v>80</v>
      </c>
      <c r="K11" s="823">
        <v>73</v>
      </c>
      <c r="L11" s="822">
        <v>80</v>
      </c>
      <c r="M11" s="823">
        <v>69</v>
      </c>
      <c r="N11" s="837">
        <f t="shared" si="0"/>
        <v>480</v>
      </c>
      <c r="O11" s="837">
        <f t="shared" si="1"/>
        <v>379</v>
      </c>
      <c r="P11" s="824">
        <f t="shared" si="2"/>
        <v>0.7895833333333333</v>
      </c>
    </row>
    <row r="12" spans="1:16" ht="18" customHeight="1" x14ac:dyDescent="0.25">
      <c r="A12" s="808" t="s">
        <v>464</v>
      </c>
      <c r="B12" s="822">
        <v>900</v>
      </c>
      <c r="C12" s="823">
        <v>813</v>
      </c>
      <c r="D12" s="822">
        <v>900</v>
      </c>
      <c r="E12" s="823">
        <v>983</v>
      </c>
      <c r="F12" s="822">
        <v>900</v>
      </c>
      <c r="G12" s="823">
        <v>808</v>
      </c>
      <c r="H12" s="822">
        <v>900</v>
      </c>
      <c r="I12" s="823">
        <v>987</v>
      </c>
      <c r="J12" s="822">
        <v>900</v>
      </c>
      <c r="K12" s="823">
        <v>841</v>
      </c>
      <c r="L12" s="822">
        <v>900</v>
      </c>
      <c r="M12" s="823">
        <v>750</v>
      </c>
      <c r="N12" s="837">
        <f t="shared" si="0"/>
        <v>5400</v>
      </c>
      <c r="O12" s="837">
        <f t="shared" si="1"/>
        <v>5182</v>
      </c>
      <c r="P12" s="824">
        <f t="shared" si="2"/>
        <v>0.95962962962962961</v>
      </c>
    </row>
    <row r="13" spans="1:16" ht="18" customHeight="1" x14ac:dyDescent="0.25">
      <c r="A13" s="808" t="s">
        <v>565</v>
      </c>
      <c r="B13" s="822">
        <v>80</v>
      </c>
      <c r="C13" s="823">
        <v>90</v>
      </c>
      <c r="D13" s="822">
        <v>80</v>
      </c>
      <c r="E13" s="823">
        <v>90</v>
      </c>
      <c r="F13" s="822">
        <v>80</v>
      </c>
      <c r="G13" s="823">
        <v>93</v>
      </c>
      <c r="H13" s="822">
        <v>80</v>
      </c>
      <c r="I13" s="823">
        <v>85</v>
      </c>
      <c r="J13" s="822">
        <v>80</v>
      </c>
      <c r="K13" s="823">
        <v>91</v>
      </c>
      <c r="L13" s="822">
        <v>80</v>
      </c>
      <c r="M13" s="823">
        <v>102</v>
      </c>
      <c r="N13" s="837">
        <f t="shared" si="0"/>
        <v>480</v>
      </c>
      <c r="O13" s="837">
        <f t="shared" si="1"/>
        <v>551</v>
      </c>
      <c r="P13" s="824">
        <f t="shared" si="2"/>
        <v>1.1479166666666667</v>
      </c>
    </row>
    <row r="14" spans="1:16" ht="18" customHeight="1" x14ac:dyDescent="0.25">
      <c r="A14" s="808" t="s">
        <v>677</v>
      </c>
      <c r="B14" s="822">
        <v>384</v>
      </c>
      <c r="C14" s="823">
        <v>362</v>
      </c>
      <c r="D14" s="822">
        <v>384</v>
      </c>
      <c r="E14" s="823">
        <v>275</v>
      </c>
      <c r="F14" s="822">
        <v>384</v>
      </c>
      <c r="G14" s="823">
        <v>296</v>
      </c>
      <c r="H14" s="822">
        <v>384</v>
      </c>
      <c r="I14" s="823">
        <v>322</v>
      </c>
      <c r="J14" s="822">
        <v>384</v>
      </c>
      <c r="K14" s="823">
        <v>306</v>
      </c>
      <c r="L14" s="822">
        <v>384</v>
      </c>
      <c r="M14" s="823">
        <v>278</v>
      </c>
      <c r="N14" s="837">
        <f t="shared" si="0"/>
        <v>2304</v>
      </c>
      <c r="O14" s="837">
        <f t="shared" si="1"/>
        <v>1839</v>
      </c>
      <c r="P14" s="824">
        <f t="shared" si="2"/>
        <v>0.79817708333333337</v>
      </c>
    </row>
    <row r="15" spans="1:16" ht="18" customHeight="1" x14ac:dyDescent="0.25">
      <c r="A15" s="808" t="s">
        <v>676</v>
      </c>
      <c r="B15" s="822">
        <v>58</v>
      </c>
      <c r="C15" s="823">
        <v>153</v>
      </c>
      <c r="D15" s="822">
        <v>58</v>
      </c>
      <c r="E15" s="823">
        <v>74</v>
      </c>
      <c r="F15" s="822">
        <v>58</v>
      </c>
      <c r="G15" s="823">
        <v>72</v>
      </c>
      <c r="H15" s="822">
        <v>58</v>
      </c>
      <c r="I15" s="823">
        <v>65</v>
      </c>
      <c r="J15" s="822">
        <v>58</v>
      </c>
      <c r="K15" s="823">
        <v>68</v>
      </c>
      <c r="L15" s="822">
        <v>58</v>
      </c>
      <c r="M15" s="823">
        <v>56</v>
      </c>
      <c r="N15" s="837">
        <f t="shared" si="0"/>
        <v>348</v>
      </c>
      <c r="O15" s="837">
        <f t="shared" si="1"/>
        <v>488</v>
      </c>
      <c r="P15" s="824">
        <f t="shared" si="2"/>
        <v>1.4022988505747127</v>
      </c>
    </row>
    <row r="16" spans="1:16" ht="18" customHeight="1" x14ac:dyDescent="0.25">
      <c r="A16" s="808" t="s">
        <v>505</v>
      </c>
      <c r="B16" s="859">
        <v>16</v>
      </c>
      <c r="C16" s="853">
        <v>15</v>
      </c>
      <c r="D16" s="859">
        <v>16</v>
      </c>
      <c r="E16" s="853">
        <v>11</v>
      </c>
      <c r="F16" s="859">
        <v>16</v>
      </c>
      <c r="G16" s="853">
        <v>14</v>
      </c>
      <c r="H16" s="859">
        <v>16</v>
      </c>
      <c r="I16" s="853">
        <v>11</v>
      </c>
      <c r="J16" s="859">
        <v>16</v>
      </c>
      <c r="K16" s="853">
        <v>10</v>
      </c>
      <c r="L16" s="859">
        <v>16</v>
      </c>
      <c r="M16" s="853">
        <v>14</v>
      </c>
      <c r="N16" s="837">
        <f t="shared" si="0"/>
        <v>96</v>
      </c>
      <c r="O16" s="837">
        <f t="shared" si="1"/>
        <v>75</v>
      </c>
      <c r="P16" s="824">
        <f t="shared" si="2"/>
        <v>0.78125</v>
      </c>
    </row>
    <row r="17" spans="1:16" ht="18" customHeight="1" x14ac:dyDescent="0.25">
      <c r="A17" s="808" t="s">
        <v>674</v>
      </c>
      <c r="B17" s="822">
        <v>174</v>
      </c>
      <c r="C17" s="823">
        <v>136</v>
      </c>
      <c r="D17" s="822">
        <v>174</v>
      </c>
      <c r="E17" s="823">
        <v>156</v>
      </c>
      <c r="F17" s="822">
        <v>174</v>
      </c>
      <c r="G17" s="823">
        <v>164</v>
      </c>
      <c r="H17" s="822">
        <v>174</v>
      </c>
      <c r="I17" s="823">
        <v>170</v>
      </c>
      <c r="J17" s="822">
        <v>174</v>
      </c>
      <c r="K17" s="823">
        <v>135</v>
      </c>
      <c r="L17" s="822">
        <v>174</v>
      </c>
      <c r="M17" s="823">
        <v>98</v>
      </c>
      <c r="N17" s="837">
        <f t="shared" si="0"/>
        <v>1044</v>
      </c>
      <c r="O17" s="837">
        <f t="shared" si="1"/>
        <v>859</v>
      </c>
      <c r="P17" s="824">
        <f t="shared" si="2"/>
        <v>0.82279693486590033</v>
      </c>
    </row>
    <row r="18" spans="1:16" ht="18" customHeight="1" x14ac:dyDescent="0.25">
      <c r="A18" s="808" t="s">
        <v>586</v>
      </c>
      <c r="B18" s="822">
        <v>26</v>
      </c>
      <c r="C18" s="823">
        <v>23</v>
      </c>
      <c r="D18" s="822">
        <v>26</v>
      </c>
      <c r="E18" s="823">
        <v>17</v>
      </c>
      <c r="F18" s="822">
        <v>26</v>
      </c>
      <c r="G18" s="823">
        <v>43</v>
      </c>
      <c r="H18" s="822">
        <v>26</v>
      </c>
      <c r="I18" s="823">
        <v>25</v>
      </c>
      <c r="J18" s="822">
        <v>26</v>
      </c>
      <c r="K18" s="823">
        <v>17</v>
      </c>
      <c r="L18" s="822">
        <v>26</v>
      </c>
      <c r="M18" s="823">
        <v>10</v>
      </c>
      <c r="N18" s="837">
        <f t="shared" si="0"/>
        <v>156</v>
      </c>
      <c r="O18" s="837">
        <f t="shared" si="1"/>
        <v>135</v>
      </c>
      <c r="P18" s="824">
        <f t="shared" si="2"/>
        <v>0.86538461538461542</v>
      </c>
    </row>
    <row r="19" spans="1:16" ht="18" customHeight="1" x14ac:dyDescent="0.25">
      <c r="A19" s="808" t="s">
        <v>504</v>
      </c>
      <c r="B19" s="859">
        <v>8</v>
      </c>
      <c r="C19" s="853">
        <v>2</v>
      </c>
      <c r="D19" s="859">
        <v>8</v>
      </c>
      <c r="E19" s="853">
        <v>3</v>
      </c>
      <c r="F19" s="859">
        <v>8</v>
      </c>
      <c r="G19" s="853">
        <v>6</v>
      </c>
      <c r="H19" s="859">
        <v>8</v>
      </c>
      <c r="I19" s="853">
        <v>11</v>
      </c>
      <c r="J19" s="859">
        <v>8</v>
      </c>
      <c r="K19" s="853">
        <v>6</v>
      </c>
      <c r="L19" s="859">
        <v>8</v>
      </c>
      <c r="M19" s="853">
        <v>1</v>
      </c>
      <c r="N19" s="837">
        <f t="shared" si="0"/>
        <v>48</v>
      </c>
      <c r="O19" s="837">
        <f t="shared" si="1"/>
        <v>29</v>
      </c>
      <c r="P19" s="824">
        <f t="shared" si="2"/>
        <v>0.60416666666666663</v>
      </c>
    </row>
    <row r="20" spans="1:16" ht="18" customHeight="1" x14ac:dyDescent="0.25">
      <c r="A20" s="808" t="s">
        <v>569</v>
      </c>
      <c r="B20" s="822">
        <v>528</v>
      </c>
      <c r="C20" s="823">
        <v>380</v>
      </c>
      <c r="D20" s="822">
        <v>528</v>
      </c>
      <c r="E20" s="823">
        <v>437</v>
      </c>
      <c r="F20" s="822">
        <v>528</v>
      </c>
      <c r="G20" s="823">
        <v>358</v>
      </c>
      <c r="H20" s="822">
        <v>528</v>
      </c>
      <c r="I20" s="823">
        <v>284</v>
      </c>
      <c r="J20" s="822">
        <v>528</v>
      </c>
      <c r="K20" s="823">
        <v>410</v>
      </c>
      <c r="L20" s="822">
        <v>528</v>
      </c>
      <c r="M20" s="823">
        <v>415</v>
      </c>
      <c r="N20" s="837">
        <f t="shared" si="0"/>
        <v>3168</v>
      </c>
      <c r="O20" s="837">
        <f t="shared" si="1"/>
        <v>2284</v>
      </c>
      <c r="P20" s="824">
        <f t="shared" si="2"/>
        <v>0.72095959595959591</v>
      </c>
    </row>
    <row r="21" spans="1:16" ht="18" customHeight="1" x14ac:dyDescent="0.25">
      <c r="A21" s="808" t="s">
        <v>477</v>
      </c>
      <c r="B21" s="822">
        <v>264</v>
      </c>
      <c r="C21" s="823">
        <v>225</v>
      </c>
      <c r="D21" s="822">
        <v>264</v>
      </c>
      <c r="E21" s="823">
        <v>184</v>
      </c>
      <c r="F21" s="822">
        <v>264</v>
      </c>
      <c r="G21" s="823">
        <v>119</v>
      </c>
      <c r="H21" s="822">
        <v>264</v>
      </c>
      <c r="I21" s="823">
        <v>126</v>
      </c>
      <c r="J21" s="822">
        <v>264</v>
      </c>
      <c r="K21" s="823">
        <v>166</v>
      </c>
      <c r="L21" s="822">
        <v>264</v>
      </c>
      <c r="M21" s="823">
        <v>223</v>
      </c>
      <c r="N21" s="837">
        <f t="shared" si="0"/>
        <v>1584</v>
      </c>
      <c r="O21" s="837">
        <f t="shared" si="1"/>
        <v>1043</v>
      </c>
      <c r="P21" s="824">
        <f t="shared" si="2"/>
        <v>0.65845959595959591</v>
      </c>
    </row>
    <row r="22" spans="1:16" ht="18" customHeight="1" x14ac:dyDescent="0.25">
      <c r="A22" s="808" t="s">
        <v>494</v>
      </c>
      <c r="B22" s="822">
        <v>160</v>
      </c>
      <c r="C22" s="823">
        <v>0</v>
      </c>
      <c r="D22" s="822">
        <v>160</v>
      </c>
      <c r="E22" s="823">
        <v>0</v>
      </c>
      <c r="F22" s="822">
        <v>160</v>
      </c>
      <c r="G22" s="823">
        <v>0</v>
      </c>
      <c r="H22" s="822">
        <v>160</v>
      </c>
      <c r="I22" s="823">
        <v>0</v>
      </c>
      <c r="J22" s="822">
        <v>160</v>
      </c>
      <c r="K22" s="823">
        <v>0</v>
      </c>
      <c r="L22" s="822">
        <v>160</v>
      </c>
      <c r="M22" s="823">
        <v>0</v>
      </c>
      <c r="N22" s="837">
        <f t="shared" si="0"/>
        <v>960</v>
      </c>
      <c r="O22" s="837">
        <f t="shared" si="1"/>
        <v>0</v>
      </c>
      <c r="P22" s="824">
        <f t="shared" si="2"/>
        <v>0</v>
      </c>
    </row>
    <row r="23" spans="1:16" s="645" customFormat="1" ht="18" customHeight="1" x14ac:dyDescent="0.2">
      <c r="A23" s="808" t="s">
        <v>592</v>
      </c>
      <c r="B23" s="859">
        <v>110</v>
      </c>
      <c r="C23" s="853">
        <v>164</v>
      </c>
      <c r="D23" s="859">
        <v>110</v>
      </c>
      <c r="E23" s="853">
        <v>152</v>
      </c>
      <c r="F23" s="859">
        <v>110</v>
      </c>
      <c r="G23" s="853">
        <v>81</v>
      </c>
      <c r="H23" s="859">
        <v>110</v>
      </c>
      <c r="I23" s="853">
        <v>105</v>
      </c>
      <c r="J23" s="859">
        <v>110</v>
      </c>
      <c r="K23" s="853">
        <v>138</v>
      </c>
      <c r="L23" s="859">
        <v>110</v>
      </c>
      <c r="M23" s="853">
        <v>77</v>
      </c>
      <c r="N23" s="837">
        <f t="shared" si="0"/>
        <v>660</v>
      </c>
      <c r="O23" s="837">
        <f t="shared" si="1"/>
        <v>717</v>
      </c>
      <c r="P23" s="824">
        <f t="shared" si="2"/>
        <v>1.0863636363636364</v>
      </c>
    </row>
    <row r="24" spans="1:16" s="645" customFormat="1" ht="18" customHeight="1" x14ac:dyDescent="0.2">
      <c r="A24" s="808" t="s">
        <v>593</v>
      </c>
      <c r="B24" s="859">
        <v>4</v>
      </c>
      <c r="C24" s="853">
        <v>0</v>
      </c>
      <c r="D24" s="859">
        <v>4</v>
      </c>
      <c r="E24" s="853">
        <v>0</v>
      </c>
      <c r="F24" s="859">
        <v>4</v>
      </c>
      <c r="G24" s="853">
        <v>0</v>
      </c>
      <c r="H24" s="859">
        <v>4</v>
      </c>
      <c r="I24" s="853">
        <v>0</v>
      </c>
      <c r="J24" s="859">
        <v>4</v>
      </c>
      <c r="K24" s="853">
        <v>0</v>
      </c>
      <c r="L24" s="859">
        <v>4</v>
      </c>
      <c r="M24" s="853">
        <v>0</v>
      </c>
      <c r="N24" s="837">
        <f t="shared" si="0"/>
        <v>24</v>
      </c>
      <c r="O24" s="837">
        <f t="shared" si="1"/>
        <v>0</v>
      </c>
      <c r="P24" s="824">
        <f t="shared" si="2"/>
        <v>0</v>
      </c>
    </row>
    <row r="25" spans="1:16" ht="18" customHeight="1" x14ac:dyDescent="0.25">
      <c r="A25" s="808" t="s">
        <v>479</v>
      </c>
      <c r="B25" s="822">
        <v>528</v>
      </c>
      <c r="C25" s="823">
        <v>484</v>
      </c>
      <c r="D25" s="822">
        <v>528</v>
      </c>
      <c r="E25" s="823">
        <v>370</v>
      </c>
      <c r="F25" s="822">
        <v>528</v>
      </c>
      <c r="G25" s="823">
        <v>443</v>
      </c>
      <c r="H25" s="822">
        <v>528</v>
      </c>
      <c r="I25" s="823">
        <v>185</v>
      </c>
      <c r="J25" s="822">
        <v>528</v>
      </c>
      <c r="K25" s="823">
        <v>388</v>
      </c>
      <c r="L25" s="822">
        <v>528</v>
      </c>
      <c r="M25" s="823">
        <v>406</v>
      </c>
      <c r="N25" s="837">
        <f t="shared" si="0"/>
        <v>3168</v>
      </c>
      <c r="O25" s="837">
        <f t="shared" si="1"/>
        <v>2276</v>
      </c>
      <c r="P25" s="824">
        <f t="shared" si="2"/>
        <v>0.71843434343434343</v>
      </c>
    </row>
    <row r="26" spans="1:16" s="645" customFormat="1" ht="18" customHeight="1" x14ac:dyDescent="0.2">
      <c r="A26" s="808" t="s">
        <v>594</v>
      </c>
      <c r="B26" s="859">
        <v>120</v>
      </c>
      <c r="C26" s="853">
        <v>139</v>
      </c>
      <c r="D26" s="859">
        <v>120</v>
      </c>
      <c r="E26" s="853">
        <v>129</v>
      </c>
      <c r="F26" s="859">
        <v>120</v>
      </c>
      <c r="G26" s="853">
        <v>85</v>
      </c>
      <c r="H26" s="859">
        <v>120</v>
      </c>
      <c r="I26" s="853">
        <v>116</v>
      </c>
      <c r="J26" s="859">
        <v>120</v>
      </c>
      <c r="K26" s="853">
        <v>83</v>
      </c>
      <c r="L26" s="859">
        <v>120</v>
      </c>
      <c r="M26" s="853">
        <v>88</v>
      </c>
      <c r="N26" s="837">
        <f t="shared" si="0"/>
        <v>720</v>
      </c>
      <c r="O26" s="837">
        <f t="shared" si="1"/>
        <v>640</v>
      </c>
      <c r="P26" s="824">
        <f t="shared" si="2"/>
        <v>0.88888888888888884</v>
      </c>
    </row>
    <row r="27" spans="1:16" s="645" customFormat="1" ht="18" customHeight="1" x14ac:dyDescent="0.2">
      <c r="A27" s="808" t="s">
        <v>595</v>
      </c>
      <c r="B27" s="859">
        <v>4</v>
      </c>
      <c r="C27" s="853">
        <v>7</v>
      </c>
      <c r="D27" s="859">
        <v>4</v>
      </c>
      <c r="E27" s="853">
        <v>8</v>
      </c>
      <c r="F27" s="859">
        <v>4</v>
      </c>
      <c r="G27" s="853">
        <v>4</v>
      </c>
      <c r="H27" s="859">
        <v>4</v>
      </c>
      <c r="I27" s="853">
        <v>7</v>
      </c>
      <c r="J27" s="859">
        <v>4</v>
      </c>
      <c r="K27" s="853">
        <v>5</v>
      </c>
      <c r="L27" s="859">
        <v>4</v>
      </c>
      <c r="M27" s="853">
        <v>3</v>
      </c>
      <c r="N27" s="837">
        <f t="shared" si="0"/>
        <v>24</v>
      </c>
      <c r="O27" s="837">
        <f t="shared" si="1"/>
        <v>34</v>
      </c>
      <c r="P27" s="824">
        <f t="shared" si="2"/>
        <v>1.4166666666666667</v>
      </c>
    </row>
    <row r="28" spans="1:16" s="645" customFormat="1" ht="18" customHeight="1" x14ac:dyDescent="0.2">
      <c r="A28" s="858" t="s">
        <v>506</v>
      </c>
      <c r="B28" s="859">
        <v>540</v>
      </c>
      <c r="C28" s="853">
        <v>880</v>
      </c>
      <c r="D28" s="859">
        <v>540</v>
      </c>
      <c r="E28" s="853">
        <v>763</v>
      </c>
      <c r="F28" s="859">
        <v>540</v>
      </c>
      <c r="G28" s="853">
        <v>1028</v>
      </c>
      <c r="H28" s="859">
        <v>540</v>
      </c>
      <c r="I28" s="853">
        <v>883</v>
      </c>
      <c r="J28" s="859">
        <v>540</v>
      </c>
      <c r="K28" s="853">
        <v>997</v>
      </c>
      <c r="L28" s="859">
        <v>540</v>
      </c>
      <c r="M28" s="853">
        <v>713</v>
      </c>
      <c r="N28" s="837">
        <f t="shared" si="0"/>
        <v>3240</v>
      </c>
      <c r="O28" s="837">
        <f t="shared" si="1"/>
        <v>5264</v>
      </c>
      <c r="P28" s="824">
        <f t="shared" si="2"/>
        <v>1.6246913580246913</v>
      </c>
    </row>
    <row r="29" spans="1:16" s="645" customFormat="1" ht="18" customHeight="1" x14ac:dyDescent="0.2">
      <c r="A29" s="858" t="s">
        <v>507</v>
      </c>
      <c r="B29" s="859">
        <v>30</v>
      </c>
      <c r="C29" s="853">
        <v>30</v>
      </c>
      <c r="D29" s="859">
        <v>30</v>
      </c>
      <c r="E29" s="853">
        <v>29</v>
      </c>
      <c r="F29" s="859">
        <v>30</v>
      </c>
      <c r="G29" s="853">
        <v>41</v>
      </c>
      <c r="H29" s="859">
        <v>30</v>
      </c>
      <c r="I29" s="853">
        <v>36</v>
      </c>
      <c r="J29" s="859">
        <v>30</v>
      </c>
      <c r="K29" s="853">
        <v>34</v>
      </c>
      <c r="L29" s="859">
        <v>30</v>
      </c>
      <c r="M29" s="853">
        <v>40</v>
      </c>
      <c r="N29" s="837">
        <f t="shared" si="0"/>
        <v>180</v>
      </c>
      <c r="O29" s="837">
        <f t="shared" si="1"/>
        <v>210</v>
      </c>
      <c r="P29" s="824">
        <f t="shared" si="2"/>
        <v>1.1666666666666667</v>
      </c>
    </row>
    <row r="30" spans="1:16" s="645" customFormat="1" ht="18" customHeight="1" x14ac:dyDescent="0.2">
      <c r="A30" s="858" t="s">
        <v>508</v>
      </c>
      <c r="B30" s="859">
        <v>122</v>
      </c>
      <c r="C30" s="853">
        <v>0</v>
      </c>
      <c r="D30" s="859">
        <v>122</v>
      </c>
      <c r="E30" s="853">
        <v>181</v>
      </c>
      <c r="F30" s="859">
        <v>122</v>
      </c>
      <c r="G30" s="853">
        <v>156</v>
      </c>
      <c r="H30" s="859">
        <v>122</v>
      </c>
      <c r="I30" s="853">
        <v>165</v>
      </c>
      <c r="J30" s="859">
        <v>122</v>
      </c>
      <c r="K30" s="853">
        <v>113</v>
      </c>
      <c r="L30" s="859">
        <v>122</v>
      </c>
      <c r="M30" s="853">
        <v>362</v>
      </c>
      <c r="N30" s="837">
        <f t="shared" si="0"/>
        <v>732</v>
      </c>
      <c r="O30" s="837">
        <f t="shared" si="1"/>
        <v>977</v>
      </c>
      <c r="P30" s="824">
        <f t="shared" si="2"/>
        <v>1.3346994535519126</v>
      </c>
    </row>
    <row r="31" spans="1:16" s="645" customFormat="1" ht="18" customHeight="1" x14ac:dyDescent="0.2">
      <c r="A31" s="858" t="s">
        <v>509</v>
      </c>
      <c r="B31" s="859">
        <v>30</v>
      </c>
      <c r="C31" s="853">
        <v>0</v>
      </c>
      <c r="D31" s="859">
        <v>30</v>
      </c>
      <c r="E31" s="853">
        <v>16</v>
      </c>
      <c r="F31" s="859">
        <v>30</v>
      </c>
      <c r="G31" s="853">
        <v>19</v>
      </c>
      <c r="H31" s="859">
        <v>30</v>
      </c>
      <c r="I31" s="853">
        <v>51</v>
      </c>
      <c r="J31" s="859">
        <v>30</v>
      </c>
      <c r="K31" s="853">
        <v>67</v>
      </c>
      <c r="L31" s="859">
        <v>30</v>
      </c>
      <c r="M31" s="853">
        <v>34</v>
      </c>
      <c r="N31" s="837">
        <f t="shared" si="0"/>
        <v>180</v>
      </c>
      <c r="O31" s="837">
        <f t="shared" si="1"/>
        <v>187</v>
      </c>
      <c r="P31" s="824">
        <f t="shared" si="2"/>
        <v>1.038888888888889</v>
      </c>
    </row>
    <row r="32" spans="1:16" s="645" customFormat="1" ht="18" customHeight="1" x14ac:dyDescent="0.2">
      <c r="A32" s="858" t="s">
        <v>576</v>
      </c>
      <c r="B32" s="859">
        <v>60</v>
      </c>
      <c r="C32" s="853">
        <v>67</v>
      </c>
      <c r="D32" s="859">
        <v>60</v>
      </c>
      <c r="E32" s="853">
        <v>127</v>
      </c>
      <c r="F32" s="859">
        <v>60</v>
      </c>
      <c r="G32" s="853">
        <v>128</v>
      </c>
      <c r="H32" s="859">
        <v>60</v>
      </c>
      <c r="I32" s="853">
        <v>27</v>
      </c>
      <c r="J32" s="859">
        <v>60</v>
      </c>
      <c r="K32" s="853">
        <v>103</v>
      </c>
      <c r="L32" s="859">
        <v>60</v>
      </c>
      <c r="M32" s="853">
        <v>110</v>
      </c>
      <c r="N32" s="837">
        <f t="shared" si="0"/>
        <v>360</v>
      </c>
      <c r="O32" s="837">
        <f t="shared" si="1"/>
        <v>562</v>
      </c>
      <c r="P32" s="824">
        <f t="shared" si="2"/>
        <v>1.5611111111111111</v>
      </c>
    </row>
    <row r="33" spans="1:16" s="645" customFormat="1" ht="18" customHeight="1" x14ac:dyDescent="0.2">
      <c r="A33" s="858" t="s">
        <v>513</v>
      </c>
      <c r="B33" s="859">
        <v>40</v>
      </c>
      <c r="C33" s="853">
        <v>50</v>
      </c>
      <c r="D33" s="859">
        <v>40</v>
      </c>
      <c r="E33" s="853">
        <v>76</v>
      </c>
      <c r="F33" s="859">
        <v>40</v>
      </c>
      <c r="G33" s="853">
        <v>69</v>
      </c>
      <c r="H33" s="859">
        <v>40</v>
      </c>
      <c r="I33" s="853">
        <v>26</v>
      </c>
      <c r="J33" s="859">
        <v>40</v>
      </c>
      <c r="K33" s="853">
        <v>76</v>
      </c>
      <c r="L33" s="859">
        <v>40</v>
      </c>
      <c r="M33" s="853">
        <v>70</v>
      </c>
      <c r="N33" s="837">
        <f t="shared" si="0"/>
        <v>240</v>
      </c>
      <c r="O33" s="837">
        <f t="shared" si="1"/>
        <v>367</v>
      </c>
      <c r="P33" s="824">
        <f t="shared" si="2"/>
        <v>1.5291666666666666</v>
      </c>
    </row>
    <row r="34" spans="1:16" ht="18" customHeight="1" x14ac:dyDescent="0.25">
      <c r="A34" s="858" t="s">
        <v>536</v>
      </c>
      <c r="B34" s="822">
        <v>46</v>
      </c>
      <c r="C34" s="823">
        <v>51</v>
      </c>
      <c r="D34" s="822">
        <v>46</v>
      </c>
      <c r="E34" s="823">
        <v>39</v>
      </c>
      <c r="F34" s="822">
        <v>46</v>
      </c>
      <c r="G34" s="823">
        <v>33</v>
      </c>
      <c r="H34" s="822">
        <v>46</v>
      </c>
      <c r="I34" s="823">
        <v>20</v>
      </c>
      <c r="J34" s="822">
        <v>46</v>
      </c>
      <c r="K34" s="823">
        <v>31</v>
      </c>
      <c r="L34" s="822">
        <v>46</v>
      </c>
      <c r="M34" s="823">
        <v>15</v>
      </c>
      <c r="N34" s="837">
        <f t="shared" si="0"/>
        <v>276</v>
      </c>
      <c r="O34" s="837">
        <f t="shared" si="1"/>
        <v>189</v>
      </c>
      <c r="P34" s="824">
        <f t="shared" si="2"/>
        <v>0.68478260869565222</v>
      </c>
    </row>
    <row r="35" spans="1:16" ht="18" customHeight="1" x14ac:dyDescent="0.25">
      <c r="A35" s="858" t="s">
        <v>575</v>
      </c>
      <c r="B35" s="822">
        <v>30</v>
      </c>
      <c r="C35" s="823">
        <v>57</v>
      </c>
      <c r="D35" s="822">
        <v>30</v>
      </c>
      <c r="E35" s="823">
        <v>72</v>
      </c>
      <c r="F35" s="822">
        <v>30</v>
      </c>
      <c r="G35" s="823">
        <v>61</v>
      </c>
      <c r="H35" s="822">
        <v>30</v>
      </c>
      <c r="I35" s="823">
        <v>69</v>
      </c>
      <c r="J35" s="822">
        <v>30</v>
      </c>
      <c r="K35" s="823">
        <v>65</v>
      </c>
      <c r="L35" s="822">
        <v>30</v>
      </c>
      <c r="M35" s="823">
        <v>47</v>
      </c>
      <c r="N35" s="837">
        <f t="shared" si="0"/>
        <v>180</v>
      </c>
      <c r="O35" s="837">
        <f t="shared" si="1"/>
        <v>371</v>
      </c>
      <c r="P35" s="824">
        <f t="shared" si="2"/>
        <v>2.0611111111111109</v>
      </c>
    </row>
    <row r="36" spans="1:16" ht="18" customHeight="1" x14ac:dyDescent="0.25">
      <c r="A36" s="808" t="s">
        <v>574</v>
      </c>
      <c r="B36" s="822">
        <v>60</v>
      </c>
      <c r="C36" s="823">
        <v>112</v>
      </c>
      <c r="D36" s="822">
        <v>60</v>
      </c>
      <c r="E36" s="823">
        <v>196</v>
      </c>
      <c r="F36" s="822">
        <v>60</v>
      </c>
      <c r="G36" s="823">
        <v>197</v>
      </c>
      <c r="H36" s="822">
        <v>60</v>
      </c>
      <c r="I36" s="823">
        <v>151</v>
      </c>
      <c r="J36" s="822">
        <v>60</v>
      </c>
      <c r="K36" s="823">
        <v>176</v>
      </c>
      <c r="L36" s="822">
        <v>60</v>
      </c>
      <c r="M36" s="823">
        <v>129</v>
      </c>
      <c r="N36" s="837">
        <f t="shared" si="0"/>
        <v>360</v>
      </c>
      <c r="O36" s="837">
        <f t="shared" si="1"/>
        <v>961</v>
      </c>
      <c r="P36" s="824">
        <f t="shared" si="2"/>
        <v>2.6694444444444443</v>
      </c>
    </row>
    <row r="37" spans="1:16" ht="18" customHeight="1" x14ac:dyDescent="0.25">
      <c r="A37" s="808" t="s">
        <v>577</v>
      </c>
      <c r="B37" s="822">
        <v>40</v>
      </c>
      <c r="C37" s="823">
        <v>32</v>
      </c>
      <c r="D37" s="822">
        <v>40</v>
      </c>
      <c r="E37" s="823">
        <v>41</v>
      </c>
      <c r="F37" s="822">
        <v>40</v>
      </c>
      <c r="G37" s="823">
        <v>54</v>
      </c>
      <c r="H37" s="822">
        <v>40</v>
      </c>
      <c r="I37" s="823">
        <v>63</v>
      </c>
      <c r="J37" s="822">
        <v>40</v>
      </c>
      <c r="K37" s="823">
        <v>54</v>
      </c>
      <c r="L37" s="822">
        <v>40</v>
      </c>
      <c r="M37" s="823">
        <v>46</v>
      </c>
      <c r="N37" s="837">
        <f t="shared" si="0"/>
        <v>240</v>
      </c>
      <c r="O37" s="837">
        <f t="shared" si="1"/>
        <v>290</v>
      </c>
      <c r="P37" s="824">
        <f t="shared" si="2"/>
        <v>1.2083333333333333</v>
      </c>
    </row>
    <row r="38" spans="1:16" s="645" customFormat="1" ht="18" customHeight="1" x14ac:dyDescent="0.2">
      <c r="A38" s="858" t="s">
        <v>611</v>
      </c>
      <c r="B38" s="859">
        <f>92+60</f>
        <v>152</v>
      </c>
      <c r="C38" s="853">
        <v>160</v>
      </c>
      <c r="D38" s="859">
        <f>92+60</f>
        <v>152</v>
      </c>
      <c r="E38" s="853">
        <v>260</v>
      </c>
      <c r="F38" s="859">
        <f>92+60</f>
        <v>152</v>
      </c>
      <c r="G38" s="853">
        <v>254</v>
      </c>
      <c r="H38" s="859">
        <f>92+60</f>
        <v>152</v>
      </c>
      <c r="I38" s="853">
        <v>213</v>
      </c>
      <c r="J38" s="859">
        <f>92+60</f>
        <v>152</v>
      </c>
      <c r="K38" s="853">
        <v>191</v>
      </c>
      <c r="L38" s="859">
        <f>92+60</f>
        <v>152</v>
      </c>
      <c r="M38" s="853">
        <v>244</v>
      </c>
      <c r="N38" s="837">
        <f t="shared" si="0"/>
        <v>912</v>
      </c>
      <c r="O38" s="837">
        <f t="shared" si="1"/>
        <v>1322</v>
      </c>
      <c r="P38" s="824">
        <f t="shared" si="2"/>
        <v>1.4495614035087718</v>
      </c>
    </row>
    <row r="39" spans="1:16" s="645" customFormat="1" ht="18" customHeight="1" x14ac:dyDescent="0.2">
      <c r="A39" s="858" t="s">
        <v>589</v>
      </c>
      <c r="B39" s="859">
        <v>100</v>
      </c>
      <c r="C39" s="853">
        <v>117</v>
      </c>
      <c r="D39" s="859">
        <v>100</v>
      </c>
      <c r="E39" s="853">
        <v>141</v>
      </c>
      <c r="F39" s="859">
        <v>100</v>
      </c>
      <c r="G39" s="853">
        <v>156</v>
      </c>
      <c r="H39" s="859">
        <v>100</v>
      </c>
      <c r="I39" s="853">
        <v>124</v>
      </c>
      <c r="J39" s="859">
        <v>100</v>
      </c>
      <c r="K39" s="853">
        <v>126</v>
      </c>
      <c r="L39" s="859">
        <v>100</v>
      </c>
      <c r="M39" s="853">
        <v>140</v>
      </c>
      <c r="N39" s="837">
        <f t="shared" si="0"/>
        <v>600</v>
      </c>
      <c r="O39" s="837">
        <f t="shared" si="1"/>
        <v>804</v>
      </c>
      <c r="P39" s="824">
        <f t="shared" si="2"/>
        <v>1.34</v>
      </c>
    </row>
    <row r="40" spans="1:16" s="645" customFormat="1" ht="18" customHeight="1" x14ac:dyDescent="0.2">
      <c r="A40" s="858" t="s">
        <v>517</v>
      </c>
      <c r="B40" s="859">
        <v>96</v>
      </c>
      <c r="C40" s="853">
        <v>71</v>
      </c>
      <c r="D40" s="859">
        <v>96</v>
      </c>
      <c r="E40" s="853">
        <v>85</v>
      </c>
      <c r="F40" s="859">
        <v>96</v>
      </c>
      <c r="G40" s="853">
        <v>48</v>
      </c>
      <c r="H40" s="859">
        <v>96</v>
      </c>
      <c r="I40" s="853">
        <v>33</v>
      </c>
      <c r="J40" s="859">
        <v>96</v>
      </c>
      <c r="K40" s="853">
        <v>57</v>
      </c>
      <c r="L40" s="859">
        <v>96</v>
      </c>
      <c r="M40" s="853">
        <v>72</v>
      </c>
      <c r="N40" s="837">
        <f t="shared" si="0"/>
        <v>576</v>
      </c>
      <c r="O40" s="837">
        <f t="shared" si="1"/>
        <v>366</v>
      </c>
      <c r="P40" s="824">
        <f t="shared" si="2"/>
        <v>0.63541666666666663</v>
      </c>
    </row>
    <row r="41" spans="1:16" s="645" customFormat="1" ht="18" customHeight="1" x14ac:dyDescent="0.2">
      <c r="A41" s="858" t="s">
        <v>510</v>
      </c>
      <c r="B41" s="859">
        <v>16</v>
      </c>
      <c r="C41" s="853">
        <v>12</v>
      </c>
      <c r="D41" s="859">
        <v>16</v>
      </c>
      <c r="E41" s="853">
        <v>17</v>
      </c>
      <c r="F41" s="859">
        <v>16</v>
      </c>
      <c r="G41" s="853">
        <v>13</v>
      </c>
      <c r="H41" s="859">
        <v>16</v>
      </c>
      <c r="I41" s="853">
        <v>5</v>
      </c>
      <c r="J41" s="859">
        <v>16</v>
      </c>
      <c r="K41" s="853">
        <v>8</v>
      </c>
      <c r="L41" s="859">
        <v>16</v>
      </c>
      <c r="M41" s="853">
        <v>6</v>
      </c>
      <c r="N41" s="837">
        <f t="shared" si="0"/>
        <v>96</v>
      </c>
      <c r="O41" s="837">
        <f t="shared" si="1"/>
        <v>61</v>
      </c>
      <c r="P41" s="824">
        <f t="shared" si="2"/>
        <v>0.63541666666666663</v>
      </c>
    </row>
    <row r="42" spans="1:16" s="645" customFormat="1" ht="18" customHeight="1" x14ac:dyDescent="0.2">
      <c r="A42" s="858" t="s">
        <v>591</v>
      </c>
      <c r="B42" s="859">
        <v>120</v>
      </c>
      <c r="C42" s="853">
        <v>131</v>
      </c>
      <c r="D42" s="859">
        <v>120</v>
      </c>
      <c r="E42" s="853">
        <v>110</v>
      </c>
      <c r="F42" s="859">
        <v>120</v>
      </c>
      <c r="G42" s="853">
        <v>113</v>
      </c>
      <c r="H42" s="859">
        <v>120</v>
      </c>
      <c r="I42" s="853">
        <v>106</v>
      </c>
      <c r="J42" s="859">
        <v>120</v>
      </c>
      <c r="K42" s="853">
        <v>84</v>
      </c>
      <c r="L42" s="859">
        <v>120</v>
      </c>
      <c r="M42" s="853">
        <v>100</v>
      </c>
      <c r="N42" s="837">
        <f t="shared" si="0"/>
        <v>720</v>
      </c>
      <c r="O42" s="837">
        <f t="shared" si="1"/>
        <v>644</v>
      </c>
      <c r="P42" s="824">
        <f t="shared" si="2"/>
        <v>0.89444444444444449</v>
      </c>
    </row>
    <row r="43" spans="1:16" s="645" customFormat="1" ht="18" customHeight="1" x14ac:dyDescent="0.2">
      <c r="A43" s="858" t="s">
        <v>582</v>
      </c>
      <c r="B43" s="859">
        <v>320</v>
      </c>
      <c r="C43" s="853">
        <v>357</v>
      </c>
      <c r="D43" s="859">
        <v>320</v>
      </c>
      <c r="E43" s="853">
        <v>333</v>
      </c>
      <c r="F43" s="859">
        <v>320</v>
      </c>
      <c r="G43" s="853">
        <v>306</v>
      </c>
      <c r="H43" s="859">
        <v>320</v>
      </c>
      <c r="I43" s="853">
        <v>379</v>
      </c>
      <c r="J43" s="859">
        <v>320</v>
      </c>
      <c r="K43" s="853">
        <v>303</v>
      </c>
      <c r="L43" s="859">
        <v>320</v>
      </c>
      <c r="M43" s="853">
        <v>289</v>
      </c>
      <c r="N43" s="837">
        <f t="shared" si="0"/>
        <v>1920</v>
      </c>
      <c r="O43" s="837">
        <f t="shared" si="1"/>
        <v>1967</v>
      </c>
      <c r="P43" s="824">
        <f t="shared" si="2"/>
        <v>1.0244791666666666</v>
      </c>
    </row>
    <row r="44" spans="1:16" s="645" customFormat="1" ht="18" customHeight="1" x14ac:dyDescent="0.2">
      <c r="A44" s="858" t="s">
        <v>585</v>
      </c>
      <c r="B44" s="859">
        <v>35</v>
      </c>
      <c r="C44" s="853">
        <v>22</v>
      </c>
      <c r="D44" s="859">
        <v>35</v>
      </c>
      <c r="E44" s="853">
        <v>57</v>
      </c>
      <c r="F44" s="859">
        <v>35</v>
      </c>
      <c r="G44" s="853">
        <v>34</v>
      </c>
      <c r="H44" s="859">
        <v>35</v>
      </c>
      <c r="I44" s="853">
        <v>61</v>
      </c>
      <c r="J44" s="859">
        <v>35</v>
      </c>
      <c r="K44" s="853">
        <v>36</v>
      </c>
      <c r="L44" s="859">
        <v>35</v>
      </c>
      <c r="M44" s="853">
        <v>45</v>
      </c>
      <c r="N44" s="837">
        <f t="shared" si="0"/>
        <v>210</v>
      </c>
      <c r="O44" s="837">
        <f t="shared" si="1"/>
        <v>255</v>
      </c>
      <c r="P44" s="824">
        <f t="shared" si="2"/>
        <v>1.2142857142857142</v>
      </c>
    </row>
    <row r="45" spans="1:16" s="645" customFormat="1" ht="18" customHeight="1" thickBot="1" x14ac:dyDescent="0.25">
      <c r="A45" s="867" t="s">
        <v>511</v>
      </c>
      <c r="B45" s="868">
        <v>50</v>
      </c>
      <c r="C45" s="869">
        <v>31</v>
      </c>
      <c r="D45" s="868">
        <v>50</v>
      </c>
      <c r="E45" s="869">
        <v>35</v>
      </c>
      <c r="F45" s="868">
        <v>50</v>
      </c>
      <c r="G45" s="869">
        <v>44</v>
      </c>
      <c r="H45" s="868">
        <v>50</v>
      </c>
      <c r="I45" s="869">
        <v>127</v>
      </c>
      <c r="J45" s="868">
        <v>50</v>
      </c>
      <c r="K45" s="869">
        <v>73</v>
      </c>
      <c r="L45" s="868">
        <v>50</v>
      </c>
      <c r="M45" s="869">
        <v>72</v>
      </c>
      <c r="N45" s="870">
        <f t="shared" si="0"/>
        <v>300</v>
      </c>
      <c r="O45" s="870">
        <f t="shared" si="1"/>
        <v>382</v>
      </c>
      <c r="P45" s="871">
        <f t="shared" si="2"/>
        <v>1.2733333333333334</v>
      </c>
    </row>
    <row r="46" spans="1:16" s="832" customFormat="1" ht="17.25" customHeight="1" x14ac:dyDescent="0.25">
      <c r="A46" s="864" t="s">
        <v>6</v>
      </c>
      <c r="B46" s="865">
        <f t="shared" ref="B46" si="3">SUM(B9:B45)</f>
        <v>13411</v>
      </c>
      <c r="C46" s="865">
        <f>SUM(C9:C45)</f>
        <v>13222</v>
      </c>
      <c r="D46" s="865">
        <f t="shared" ref="D46:F46" si="4">SUM(D9:D45)</f>
        <v>13411</v>
      </c>
      <c r="E46" s="865">
        <f>SUM(E9:E45)</f>
        <v>13260</v>
      </c>
      <c r="F46" s="865">
        <f t="shared" si="4"/>
        <v>13411</v>
      </c>
      <c r="G46" s="865">
        <f>SUM(G9:G45)</f>
        <v>12183</v>
      </c>
      <c r="H46" s="865">
        <f t="shared" ref="H46:J46" si="5">SUM(H9:H45)</f>
        <v>13411</v>
      </c>
      <c r="I46" s="865">
        <f>SUM(I9:I45)</f>
        <v>11949</v>
      </c>
      <c r="J46" s="865">
        <f t="shared" si="5"/>
        <v>13411</v>
      </c>
      <c r="K46" s="865">
        <f>SUM(K9:K45)</f>
        <v>12325</v>
      </c>
      <c r="L46" s="865">
        <f t="shared" ref="L46" si="6">SUM(L9:L45)</f>
        <v>13411</v>
      </c>
      <c r="M46" s="865">
        <f>SUM(M9:M45)</f>
        <v>11663</v>
      </c>
      <c r="N46" s="865">
        <f>SUM(N9:N45)</f>
        <v>80466</v>
      </c>
      <c r="O46" s="865">
        <f>SUM(O9:O45)</f>
        <v>74602</v>
      </c>
      <c r="P46" s="866">
        <f>IF(N46=0,"-",O46/N46)</f>
        <v>0.92712449978873068</v>
      </c>
    </row>
    <row r="47" spans="1:16" x14ac:dyDescent="0.25">
      <c r="A47" s="954" t="str">
        <f>'Pque N Mundo I'!$A$37</f>
        <v>Nota: as metas apresentadas serão ajustadas na avaliação do CTA com os descontos de déficits de vagas e ausênsias legais.</v>
      </c>
      <c r="N47" s="834"/>
      <c r="O47" s="834"/>
    </row>
    <row r="48" spans="1:16" x14ac:dyDescent="0.25">
      <c r="A48" s="826" t="s">
        <v>679</v>
      </c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P257"/>
  <sheetViews>
    <sheetView showGridLines="0" tabSelected="1" zoomScaleNormal="100" zoomScaleSheetLayoutView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9.42578125" customWidth="1"/>
    <col min="2" max="2" width="11.85546875" customWidth="1"/>
    <col min="3" max="3" width="9" customWidth="1"/>
    <col min="4" max="4" width="11.85546875" customWidth="1"/>
    <col min="5" max="5" width="9" customWidth="1"/>
    <col min="6" max="6" width="11.85546875" customWidth="1"/>
    <col min="7" max="7" width="9" customWidth="1"/>
    <col min="8" max="8" width="11.85546875" customWidth="1"/>
    <col min="9" max="9" width="9" customWidth="1"/>
    <col min="10" max="10" width="11.85546875" customWidth="1"/>
    <col min="11" max="11" width="9" customWidth="1"/>
    <col min="12" max="12" width="11.85546875" customWidth="1"/>
    <col min="13" max="13" width="9" customWidth="1"/>
    <col min="14" max="14" width="8.42578125" bestFit="1" customWidth="1"/>
    <col min="15" max="15" width="8" customWidth="1"/>
    <col min="16" max="16" width="9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18" customHeight="1" x14ac:dyDescent="0.25">
      <c r="A6" s="968" t="s">
        <v>628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ht="20.25" customHeight="1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463</v>
      </c>
      <c r="B9" s="903">
        <v>7200</v>
      </c>
      <c r="C9" s="831">
        <v>8342</v>
      </c>
      <c r="D9" s="903">
        <v>7200</v>
      </c>
      <c r="E9" s="831">
        <v>8246</v>
      </c>
      <c r="F9" s="903">
        <v>7200</v>
      </c>
      <c r="G9" s="831">
        <v>7468</v>
      </c>
      <c r="H9" s="903">
        <v>7200</v>
      </c>
      <c r="I9" s="831">
        <v>7680</v>
      </c>
      <c r="J9" s="903">
        <v>7200</v>
      </c>
      <c r="K9" s="831">
        <v>7775</v>
      </c>
      <c r="L9" s="903">
        <v>7200</v>
      </c>
      <c r="M9" s="831">
        <v>7153</v>
      </c>
      <c r="N9" s="837">
        <f>B9+D9+F9+H9+J9+L9</f>
        <v>43200</v>
      </c>
      <c r="O9" s="837">
        <f>C9+E9+G9+I9+K9+M9</f>
        <v>46664</v>
      </c>
      <c r="P9" s="824">
        <f>IF(N9=0,"-",O9/N9)</f>
        <v>1.0801851851851851</v>
      </c>
    </row>
    <row r="10" spans="1:16" ht="18" customHeight="1" x14ac:dyDescent="0.25">
      <c r="A10" s="808" t="s">
        <v>461</v>
      </c>
      <c r="B10" s="828">
        <v>2496</v>
      </c>
      <c r="C10" s="823">
        <v>1939</v>
      </c>
      <c r="D10" s="828">
        <v>2496</v>
      </c>
      <c r="E10" s="823">
        <v>2048</v>
      </c>
      <c r="F10" s="828">
        <v>2496</v>
      </c>
      <c r="G10" s="823">
        <v>1919</v>
      </c>
      <c r="H10" s="828">
        <v>2496</v>
      </c>
      <c r="I10" s="823">
        <v>2140</v>
      </c>
      <c r="J10" s="828">
        <v>2496</v>
      </c>
      <c r="K10" s="823">
        <v>2020</v>
      </c>
      <c r="L10" s="828">
        <v>2496</v>
      </c>
      <c r="M10" s="823">
        <v>2277</v>
      </c>
      <c r="N10" s="837">
        <f t="shared" ref="N10:N45" si="0">B10+D10+F10+H10+J10+L10</f>
        <v>14976</v>
      </c>
      <c r="O10" s="837">
        <f t="shared" ref="O10:O44" si="1">C10+E10+G10+I10+K10+M10</f>
        <v>12343</v>
      </c>
      <c r="P10" s="824">
        <f t="shared" ref="P10:P45" si="2">IF(N10=0,"-",O10/N10)</f>
        <v>0.82418536324786329</v>
      </c>
    </row>
    <row r="11" spans="1:16" ht="18" customHeight="1" x14ac:dyDescent="0.25">
      <c r="A11" s="808" t="s">
        <v>566</v>
      </c>
      <c r="B11" s="828">
        <f>6*16</f>
        <v>96</v>
      </c>
      <c r="C11" s="829">
        <v>87</v>
      </c>
      <c r="D11" s="828">
        <f>6*16</f>
        <v>96</v>
      </c>
      <c r="E11" s="829">
        <v>96</v>
      </c>
      <c r="F11" s="828">
        <f>6*16</f>
        <v>96</v>
      </c>
      <c r="G11" s="829">
        <v>94</v>
      </c>
      <c r="H11" s="828">
        <f>6*16</f>
        <v>96</v>
      </c>
      <c r="I11" s="829">
        <v>102</v>
      </c>
      <c r="J11" s="828">
        <f>6*16</f>
        <v>96</v>
      </c>
      <c r="K11" s="829">
        <v>98</v>
      </c>
      <c r="L11" s="828">
        <f>6*16</f>
        <v>96</v>
      </c>
      <c r="M11" s="829">
        <v>101</v>
      </c>
      <c r="N11" s="837">
        <f t="shared" si="0"/>
        <v>576</v>
      </c>
      <c r="O11" s="837">
        <f t="shared" si="1"/>
        <v>578</v>
      </c>
      <c r="P11" s="824">
        <f t="shared" si="2"/>
        <v>1.0034722222222223</v>
      </c>
    </row>
    <row r="12" spans="1:16" ht="18" customHeight="1" x14ac:dyDescent="0.25">
      <c r="A12" s="808" t="s">
        <v>464</v>
      </c>
      <c r="B12" s="828">
        <v>1080</v>
      </c>
      <c r="C12" s="823">
        <v>1116</v>
      </c>
      <c r="D12" s="828">
        <v>1080</v>
      </c>
      <c r="E12" s="823">
        <v>870</v>
      </c>
      <c r="F12" s="828">
        <v>1080</v>
      </c>
      <c r="G12" s="823">
        <v>1038</v>
      </c>
      <c r="H12" s="828">
        <v>1080</v>
      </c>
      <c r="I12" s="823">
        <v>870</v>
      </c>
      <c r="J12" s="828">
        <v>1080</v>
      </c>
      <c r="K12" s="823">
        <v>1069</v>
      </c>
      <c r="L12" s="828">
        <v>1080</v>
      </c>
      <c r="M12" s="823">
        <v>1122</v>
      </c>
      <c r="N12" s="837">
        <f t="shared" si="0"/>
        <v>6480</v>
      </c>
      <c r="O12" s="837">
        <f t="shared" si="1"/>
        <v>6085</v>
      </c>
      <c r="P12" s="824">
        <f t="shared" si="2"/>
        <v>0.93904320987654322</v>
      </c>
    </row>
    <row r="13" spans="1:16" ht="18" customHeight="1" x14ac:dyDescent="0.25">
      <c r="A13" s="808" t="s">
        <v>565</v>
      </c>
      <c r="B13" s="828">
        <f>6*16</f>
        <v>96</v>
      </c>
      <c r="C13" s="829">
        <v>89</v>
      </c>
      <c r="D13" s="828">
        <f>6*16</f>
        <v>96</v>
      </c>
      <c r="E13" s="829">
        <v>89</v>
      </c>
      <c r="F13" s="828">
        <f>6*16</f>
        <v>96</v>
      </c>
      <c r="G13" s="829">
        <v>88</v>
      </c>
      <c r="H13" s="828">
        <f>6*16</f>
        <v>96</v>
      </c>
      <c r="I13" s="829">
        <v>104</v>
      </c>
      <c r="J13" s="828">
        <f>6*16</f>
        <v>96</v>
      </c>
      <c r="K13" s="829">
        <v>143</v>
      </c>
      <c r="L13" s="828">
        <f>6*16</f>
        <v>96</v>
      </c>
      <c r="M13" s="829">
        <v>125</v>
      </c>
      <c r="N13" s="837">
        <f t="shared" si="0"/>
        <v>576</v>
      </c>
      <c r="O13" s="837">
        <f t="shared" si="1"/>
        <v>638</v>
      </c>
      <c r="P13" s="824">
        <f t="shared" si="2"/>
        <v>1.1076388888888888</v>
      </c>
    </row>
    <row r="14" spans="1:16" ht="18" customHeight="1" x14ac:dyDescent="0.25">
      <c r="A14" s="808" t="s">
        <v>677</v>
      </c>
      <c r="B14" s="828">
        <v>384</v>
      </c>
      <c r="C14" s="829">
        <v>338</v>
      </c>
      <c r="D14" s="828">
        <v>384</v>
      </c>
      <c r="E14" s="829">
        <v>438</v>
      </c>
      <c r="F14" s="828">
        <v>384</v>
      </c>
      <c r="G14" s="829">
        <v>394</v>
      </c>
      <c r="H14" s="828">
        <v>384</v>
      </c>
      <c r="I14" s="829">
        <v>504</v>
      </c>
      <c r="J14" s="828">
        <v>384</v>
      </c>
      <c r="K14" s="829">
        <v>256</v>
      </c>
      <c r="L14" s="828">
        <v>384</v>
      </c>
      <c r="M14" s="829">
        <v>440</v>
      </c>
      <c r="N14" s="837">
        <f t="shared" si="0"/>
        <v>2304</v>
      </c>
      <c r="O14" s="837">
        <f t="shared" si="1"/>
        <v>2370</v>
      </c>
      <c r="P14" s="824">
        <f t="shared" si="2"/>
        <v>1.0286458333333333</v>
      </c>
    </row>
    <row r="15" spans="1:16" ht="18" customHeight="1" x14ac:dyDescent="0.25">
      <c r="A15" s="808" t="s">
        <v>676</v>
      </c>
      <c r="B15" s="828">
        <v>58</v>
      </c>
      <c r="C15" s="829">
        <v>36</v>
      </c>
      <c r="D15" s="828">
        <v>58</v>
      </c>
      <c r="E15" s="829">
        <v>63</v>
      </c>
      <c r="F15" s="828">
        <v>58</v>
      </c>
      <c r="G15" s="829">
        <v>59</v>
      </c>
      <c r="H15" s="828">
        <v>58</v>
      </c>
      <c r="I15" s="829">
        <v>60</v>
      </c>
      <c r="J15" s="828">
        <v>58</v>
      </c>
      <c r="K15" s="829">
        <v>32</v>
      </c>
      <c r="L15" s="828">
        <v>58</v>
      </c>
      <c r="M15" s="829">
        <v>62</v>
      </c>
      <c r="N15" s="837">
        <f t="shared" si="0"/>
        <v>348</v>
      </c>
      <c r="O15" s="837">
        <f t="shared" si="1"/>
        <v>312</v>
      </c>
      <c r="P15" s="824">
        <f t="shared" si="2"/>
        <v>0.89655172413793105</v>
      </c>
    </row>
    <row r="16" spans="1:16" ht="18" customHeight="1" x14ac:dyDescent="0.25">
      <c r="A16" s="808" t="s">
        <v>505</v>
      </c>
      <c r="B16" s="862">
        <v>16</v>
      </c>
      <c r="C16" s="863">
        <v>11</v>
      </c>
      <c r="D16" s="862">
        <v>16</v>
      </c>
      <c r="E16" s="863">
        <v>16</v>
      </c>
      <c r="F16" s="862">
        <v>16</v>
      </c>
      <c r="G16" s="863">
        <v>16</v>
      </c>
      <c r="H16" s="862">
        <v>16</v>
      </c>
      <c r="I16" s="863">
        <v>15</v>
      </c>
      <c r="J16" s="862">
        <v>16</v>
      </c>
      <c r="K16" s="863">
        <v>8</v>
      </c>
      <c r="L16" s="862">
        <v>16</v>
      </c>
      <c r="M16" s="863">
        <v>16</v>
      </c>
      <c r="N16" s="837">
        <f t="shared" si="0"/>
        <v>96</v>
      </c>
      <c r="O16" s="837">
        <f t="shared" si="1"/>
        <v>82</v>
      </c>
      <c r="P16" s="824">
        <f t="shared" si="2"/>
        <v>0.85416666666666663</v>
      </c>
    </row>
    <row r="17" spans="1:16" ht="18" customHeight="1" x14ac:dyDescent="0.25">
      <c r="A17" s="808" t="s">
        <v>674</v>
      </c>
      <c r="B17" s="822">
        <v>435</v>
      </c>
      <c r="C17" s="823">
        <v>532</v>
      </c>
      <c r="D17" s="822">
        <v>435</v>
      </c>
      <c r="E17" s="823">
        <v>334</v>
      </c>
      <c r="F17" s="822">
        <v>435</v>
      </c>
      <c r="G17" s="823">
        <v>488</v>
      </c>
      <c r="H17" s="822">
        <v>435</v>
      </c>
      <c r="I17" s="823">
        <v>580</v>
      </c>
      <c r="J17" s="822">
        <v>435</v>
      </c>
      <c r="K17" s="823">
        <v>598</v>
      </c>
      <c r="L17" s="822">
        <v>435</v>
      </c>
      <c r="M17" s="823">
        <v>401</v>
      </c>
      <c r="N17" s="837">
        <f t="shared" si="0"/>
        <v>2610</v>
      </c>
      <c r="O17" s="837">
        <f t="shared" si="1"/>
        <v>2933</v>
      </c>
      <c r="P17" s="824">
        <f t="shared" si="2"/>
        <v>1.1237547892720305</v>
      </c>
    </row>
    <row r="18" spans="1:16" ht="18" customHeight="1" x14ac:dyDescent="0.25">
      <c r="A18" s="808" t="s">
        <v>586</v>
      </c>
      <c r="B18" s="822">
        <v>65</v>
      </c>
      <c r="C18" s="823">
        <v>106</v>
      </c>
      <c r="D18" s="822">
        <v>65</v>
      </c>
      <c r="E18" s="823">
        <v>60</v>
      </c>
      <c r="F18" s="822">
        <v>65</v>
      </c>
      <c r="G18" s="823">
        <v>79</v>
      </c>
      <c r="H18" s="822">
        <v>65</v>
      </c>
      <c r="I18" s="823">
        <v>81</v>
      </c>
      <c r="J18" s="822">
        <v>65</v>
      </c>
      <c r="K18" s="823">
        <v>68</v>
      </c>
      <c r="L18" s="822">
        <v>65</v>
      </c>
      <c r="M18" s="823">
        <v>46</v>
      </c>
      <c r="N18" s="837">
        <f t="shared" si="0"/>
        <v>390</v>
      </c>
      <c r="O18" s="837">
        <f t="shared" si="1"/>
        <v>440</v>
      </c>
      <c r="P18" s="824">
        <f t="shared" si="2"/>
        <v>1.1282051282051282</v>
      </c>
    </row>
    <row r="19" spans="1:16" ht="18" customHeight="1" x14ac:dyDescent="0.25">
      <c r="A19" s="808" t="s">
        <v>504</v>
      </c>
      <c r="B19" s="859">
        <v>20</v>
      </c>
      <c r="C19" s="853">
        <v>17</v>
      </c>
      <c r="D19" s="859">
        <v>20</v>
      </c>
      <c r="E19" s="853">
        <v>10</v>
      </c>
      <c r="F19" s="859">
        <v>20</v>
      </c>
      <c r="G19" s="853">
        <v>18</v>
      </c>
      <c r="H19" s="859">
        <v>20</v>
      </c>
      <c r="I19" s="853">
        <v>19</v>
      </c>
      <c r="J19" s="859">
        <v>20</v>
      </c>
      <c r="K19" s="853">
        <v>20</v>
      </c>
      <c r="L19" s="859">
        <v>20</v>
      </c>
      <c r="M19" s="853">
        <v>14</v>
      </c>
      <c r="N19" s="837">
        <f t="shared" si="0"/>
        <v>120</v>
      </c>
      <c r="O19" s="837">
        <f t="shared" si="1"/>
        <v>98</v>
      </c>
      <c r="P19" s="824">
        <f t="shared" si="2"/>
        <v>0.81666666666666665</v>
      </c>
    </row>
    <row r="20" spans="1:16" ht="18" customHeight="1" x14ac:dyDescent="0.25">
      <c r="A20" s="808" t="s">
        <v>569</v>
      </c>
      <c r="B20" s="830">
        <v>792</v>
      </c>
      <c r="C20" s="823">
        <v>763</v>
      </c>
      <c r="D20" s="830">
        <v>792</v>
      </c>
      <c r="E20" s="823">
        <v>656</v>
      </c>
      <c r="F20" s="830">
        <v>792</v>
      </c>
      <c r="G20" s="823">
        <v>640</v>
      </c>
      <c r="H20" s="830">
        <v>792</v>
      </c>
      <c r="I20" s="823">
        <v>689</v>
      </c>
      <c r="J20" s="830">
        <v>792</v>
      </c>
      <c r="K20" s="823">
        <v>766</v>
      </c>
      <c r="L20" s="830">
        <v>792</v>
      </c>
      <c r="M20" s="823">
        <v>634</v>
      </c>
      <c r="N20" s="837">
        <f t="shared" si="0"/>
        <v>4752</v>
      </c>
      <c r="O20" s="837">
        <f t="shared" si="1"/>
        <v>4148</v>
      </c>
      <c r="P20" s="824">
        <f t="shared" si="2"/>
        <v>0.87289562289562295</v>
      </c>
    </row>
    <row r="21" spans="1:16" ht="18" customHeight="1" x14ac:dyDescent="0.25">
      <c r="A21" s="808" t="s">
        <v>477</v>
      </c>
      <c r="B21" s="830">
        <v>528</v>
      </c>
      <c r="C21" s="823">
        <v>356</v>
      </c>
      <c r="D21" s="830">
        <v>528</v>
      </c>
      <c r="E21" s="823">
        <v>342</v>
      </c>
      <c r="F21" s="830">
        <v>528</v>
      </c>
      <c r="G21" s="823">
        <v>192</v>
      </c>
      <c r="H21" s="830">
        <v>528</v>
      </c>
      <c r="I21" s="823">
        <v>296</v>
      </c>
      <c r="J21" s="830">
        <v>528</v>
      </c>
      <c r="K21" s="823">
        <v>376</v>
      </c>
      <c r="L21" s="830">
        <v>528</v>
      </c>
      <c r="M21" s="823">
        <v>347</v>
      </c>
      <c r="N21" s="837">
        <f t="shared" si="0"/>
        <v>3168</v>
      </c>
      <c r="O21" s="837">
        <f t="shared" si="1"/>
        <v>1909</v>
      </c>
      <c r="P21" s="824">
        <f t="shared" si="2"/>
        <v>0.60258838383838387</v>
      </c>
    </row>
    <row r="22" spans="1:16" ht="18" customHeight="1" x14ac:dyDescent="0.25">
      <c r="A22" s="808" t="s">
        <v>478</v>
      </c>
      <c r="B22" s="830">
        <v>160</v>
      </c>
      <c r="C22" s="823">
        <v>178</v>
      </c>
      <c r="D22" s="830">
        <v>160</v>
      </c>
      <c r="E22" s="823">
        <v>174</v>
      </c>
      <c r="F22" s="830">
        <v>160</v>
      </c>
      <c r="G22" s="823">
        <v>190</v>
      </c>
      <c r="H22" s="830">
        <v>160</v>
      </c>
      <c r="I22" s="823">
        <v>157</v>
      </c>
      <c r="J22" s="830">
        <v>160</v>
      </c>
      <c r="K22" s="823">
        <v>90</v>
      </c>
      <c r="L22" s="830">
        <v>160</v>
      </c>
      <c r="M22" s="823">
        <v>0</v>
      </c>
      <c r="N22" s="837">
        <f t="shared" si="0"/>
        <v>960</v>
      </c>
      <c r="O22" s="837">
        <f t="shared" si="1"/>
        <v>789</v>
      </c>
      <c r="P22" s="824">
        <f t="shared" si="2"/>
        <v>0.82187500000000002</v>
      </c>
    </row>
    <row r="23" spans="1:16" s="645" customFormat="1" ht="18" customHeight="1" x14ac:dyDescent="0.2">
      <c r="A23" s="808" t="s">
        <v>592</v>
      </c>
      <c r="B23" s="859">
        <v>110</v>
      </c>
      <c r="C23" s="853">
        <v>131</v>
      </c>
      <c r="D23" s="859">
        <v>110</v>
      </c>
      <c r="E23" s="853">
        <v>126</v>
      </c>
      <c r="F23" s="859">
        <v>110</v>
      </c>
      <c r="G23" s="853">
        <v>110</v>
      </c>
      <c r="H23" s="859">
        <v>110</v>
      </c>
      <c r="I23" s="853">
        <v>134</v>
      </c>
      <c r="J23" s="859">
        <v>110</v>
      </c>
      <c r="K23" s="853">
        <v>37</v>
      </c>
      <c r="L23" s="859">
        <v>110</v>
      </c>
      <c r="M23" s="853">
        <v>0</v>
      </c>
      <c r="N23" s="837">
        <f t="shared" si="0"/>
        <v>660</v>
      </c>
      <c r="O23" s="837">
        <f t="shared" si="1"/>
        <v>538</v>
      </c>
      <c r="P23" s="824">
        <f t="shared" si="2"/>
        <v>0.81515151515151518</v>
      </c>
    </row>
    <row r="24" spans="1:16" s="645" customFormat="1" ht="18" customHeight="1" x14ac:dyDescent="0.2">
      <c r="A24" s="808" t="s">
        <v>596</v>
      </c>
      <c r="B24" s="859">
        <v>4</v>
      </c>
      <c r="C24" s="853">
        <v>8</v>
      </c>
      <c r="D24" s="859">
        <v>4</v>
      </c>
      <c r="E24" s="853">
        <v>6</v>
      </c>
      <c r="F24" s="859">
        <v>4</v>
      </c>
      <c r="G24" s="853">
        <v>9</v>
      </c>
      <c r="H24" s="859">
        <v>4</v>
      </c>
      <c r="I24" s="853">
        <v>6</v>
      </c>
      <c r="J24" s="859">
        <v>4</v>
      </c>
      <c r="K24" s="853">
        <v>3</v>
      </c>
      <c r="L24" s="859">
        <v>4</v>
      </c>
      <c r="M24" s="853">
        <v>0</v>
      </c>
      <c r="N24" s="837">
        <f t="shared" si="0"/>
        <v>24</v>
      </c>
      <c r="O24" s="837">
        <f t="shared" si="1"/>
        <v>32</v>
      </c>
      <c r="P24" s="824">
        <f t="shared" si="2"/>
        <v>1.3333333333333333</v>
      </c>
    </row>
    <row r="25" spans="1:16" ht="18" customHeight="1" x14ac:dyDescent="0.25">
      <c r="A25" s="808" t="s">
        <v>479</v>
      </c>
      <c r="B25" s="830">
        <v>792</v>
      </c>
      <c r="C25" s="823">
        <v>390</v>
      </c>
      <c r="D25" s="830">
        <v>792</v>
      </c>
      <c r="E25" s="823">
        <v>202</v>
      </c>
      <c r="F25" s="830">
        <v>792</v>
      </c>
      <c r="G25" s="823">
        <v>240</v>
      </c>
      <c r="H25" s="830">
        <v>792</v>
      </c>
      <c r="I25" s="823">
        <v>412</v>
      </c>
      <c r="J25" s="830">
        <v>792</v>
      </c>
      <c r="K25" s="823">
        <v>385</v>
      </c>
      <c r="L25" s="830">
        <v>792</v>
      </c>
      <c r="M25" s="823">
        <v>309</v>
      </c>
      <c r="N25" s="837">
        <f t="shared" si="0"/>
        <v>4752</v>
      </c>
      <c r="O25" s="837">
        <f t="shared" si="1"/>
        <v>1938</v>
      </c>
      <c r="P25" s="824">
        <f t="shared" si="2"/>
        <v>0.40782828282828282</v>
      </c>
    </row>
    <row r="26" spans="1:16" s="645" customFormat="1" ht="18" customHeight="1" x14ac:dyDescent="0.2">
      <c r="A26" s="858" t="s">
        <v>506</v>
      </c>
      <c r="B26" s="859">
        <v>432</v>
      </c>
      <c r="C26" s="853">
        <v>316</v>
      </c>
      <c r="D26" s="859">
        <v>432</v>
      </c>
      <c r="E26" s="853">
        <v>286</v>
      </c>
      <c r="F26" s="859">
        <v>432</v>
      </c>
      <c r="G26" s="853">
        <v>247</v>
      </c>
      <c r="H26" s="859">
        <v>432</v>
      </c>
      <c r="I26" s="853">
        <v>253</v>
      </c>
      <c r="J26" s="859">
        <v>432</v>
      </c>
      <c r="K26" s="853">
        <v>308</v>
      </c>
      <c r="L26" s="859">
        <v>432</v>
      </c>
      <c r="M26" s="853">
        <v>356</v>
      </c>
      <c r="N26" s="837">
        <f t="shared" si="0"/>
        <v>2592</v>
      </c>
      <c r="O26" s="837">
        <f t="shared" si="1"/>
        <v>1766</v>
      </c>
      <c r="P26" s="824">
        <f t="shared" si="2"/>
        <v>0.68132716049382713</v>
      </c>
    </row>
    <row r="27" spans="1:16" s="645" customFormat="1" ht="18" customHeight="1" x14ac:dyDescent="0.2">
      <c r="A27" s="858" t="s">
        <v>507</v>
      </c>
      <c r="B27" s="859">
        <v>24</v>
      </c>
      <c r="C27" s="853">
        <v>53</v>
      </c>
      <c r="D27" s="859">
        <v>24</v>
      </c>
      <c r="E27" s="853">
        <v>25</v>
      </c>
      <c r="F27" s="859">
        <v>24</v>
      </c>
      <c r="G27" s="853">
        <v>30</v>
      </c>
      <c r="H27" s="859">
        <v>24</v>
      </c>
      <c r="I27" s="853">
        <v>39</v>
      </c>
      <c r="J27" s="859">
        <v>24</v>
      </c>
      <c r="K27" s="853">
        <v>26</v>
      </c>
      <c r="L27" s="859">
        <v>24</v>
      </c>
      <c r="M27" s="853">
        <v>33</v>
      </c>
      <c r="N27" s="837">
        <f t="shared" si="0"/>
        <v>144</v>
      </c>
      <c r="O27" s="837">
        <f t="shared" si="1"/>
        <v>206</v>
      </c>
      <c r="P27" s="824">
        <f t="shared" si="2"/>
        <v>1.4305555555555556</v>
      </c>
    </row>
    <row r="28" spans="1:16" s="645" customFormat="1" ht="18" customHeight="1" x14ac:dyDescent="0.2">
      <c r="A28" s="858" t="s">
        <v>508</v>
      </c>
      <c r="B28" s="859">
        <f>122+61</f>
        <v>183</v>
      </c>
      <c r="C28" s="853">
        <v>141</v>
      </c>
      <c r="D28" s="859">
        <f>122+61</f>
        <v>183</v>
      </c>
      <c r="E28" s="853">
        <v>236</v>
      </c>
      <c r="F28" s="859">
        <f>122+61</f>
        <v>183</v>
      </c>
      <c r="G28" s="853">
        <v>242</v>
      </c>
      <c r="H28" s="859">
        <f>122+61</f>
        <v>183</v>
      </c>
      <c r="I28" s="853">
        <v>194</v>
      </c>
      <c r="J28" s="859">
        <f>122+61</f>
        <v>183</v>
      </c>
      <c r="K28" s="853">
        <v>216</v>
      </c>
      <c r="L28" s="859">
        <f>122+61</f>
        <v>183</v>
      </c>
      <c r="M28" s="853">
        <v>391</v>
      </c>
      <c r="N28" s="837">
        <f t="shared" si="0"/>
        <v>1098</v>
      </c>
      <c r="O28" s="837">
        <f t="shared" si="1"/>
        <v>1420</v>
      </c>
      <c r="P28" s="824">
        <f t="shared" si="2"/>
        <v>1.2932604735883424</v>
      </c>
    </row>
    <row r="29" spans="1:16" s="645" customFormat="1" ht="18" customHeight="1" x14ac:dyDescent="0.2">
      <c r="A29" s="858" t="s">
        <v>509</v>
      </c>
      <c r="B29" s="859">
        <f>30+15</f>
        <v>45</v>
      </c>
      <c r="C29" s="853">
        <v>19</v>
      </c>
      <c r="D29" s="859">
        <f>30+15</f>
        <v>45</v>
      </c>
      <c r="E29" s="853">
        <v>68</v>
      </c>
      <c r="F29" s="859">
        <f>30+15</f>
        <v>45</v>
      </c>
      <c r="G29" s="853">
        <v>68</v>
      </c>
      <c r="H29" s="859">
        <f>30+15</f>
        <v>45</v>
      </c>
      <c r="I29" s="853">
        <v>66</v>
      </c>
      <c r="J29" s="859">
        <f>30+15</f>
        <v>45</v>
      </c>
      <c r="K29" s="853">
        <v>72</v>
      </c>
      <c r="L29" s="859">
        <f>30+15</f>
        <v>45</v>
      </c>
      <c r="M29" s="853">
        <v>84</v>
      </c>
      <c r="N29" s="837">
        <f t="shared" si="0"/>
        <v>270</v>
      </c>
      <c r="O29" s="837">
        <f t="shared" si="1"/>
        <v>377</v>
      </c>
      <c r="P29" s="824">
        <f t="shared" si="2"/>
        <v>1.3962962962962964</v>
      </c>
    </row>
    <row r="30" spans="1:16" ht="18" customHeight="1" x14ac:dyDescent="0.25">
      <c r="A30" s="858" t="s">
        <v>578</v>
      </c>
      <c r="B30" s="822">
        <v>15</v>
      </c>
      <c r="C30" s="823">
        <v>32</v>
      </c>
      <c r="D30" s="822">
        <v>15</v>
      </c>
      <c r="E30" s="823">
        <v>50</v>
      </c>
      <c r="F30" s="822">
        <v>15</v>
      </c>
      <c r="G30" s="823">
        <v>39</v>
      </c>
      <c r="H30" s="822">
        <v>15</v>
      </c>
      <c r="I30" s="823">
        <v>33</v>
      </c>
      <c r="J30" s="822">
        <v>15</v>
      </c>
      <c r="K30" s="823">
        <v>44</v>
      </c>
      <c r="L30" s="822">
        <v>15</v>
      </c>
      <c r="M30" s="823">
        <v>34</v>
      </c>
      <c r="N30" s="837">
        <f t="shared" si="0"/>
        <v>90</v>
      </c>
      <c r="O30" s="837">
        <f t="shared" si="1"/>
        <v>232</v>
      </c>
      <c r="P30" s="824">
        <f t="shared" si="2"/>
        <v>2.5777777777777779</v>
      </c>
    </row>
    <row r="31" spans="1:16" ht="18" customHeight="1" x14ac:dyDescent="0.25">
      <c r="A31" s="858" t="s">
        <v>514</v>
      </c>
      <c r="B31" s="822">
        <v>61</v>
      </c>
      <c r="C31" s="823">
        <v>58</v>
      </c>
      <c r="D31" s="822">
        <v>61</v>
      </c>
      <c r="E31" s="823">
        <v>95</v>
      </c>
      <c r="F31" s="822">
        <v>61</v>
      </c>
      <c r="G31" s="823">
        <v>56</v>
      </c>
      <c r="H31" s="822">
        <v>61</v>
      </c>
      <c r="I31" s="823">
        <v>74</v>
      </c>
      <c r="J31" s="822">
        <v>61</v>
      </c>
      <c r="K31" s="823">
        <v>86</v>
      </c>
      <c r="L31" s="822">
        <v>61</v>
      </c>
      <c r="M31" s="823">
        <v>77</v>
      </c>
      <c r="N31" s="837">
        <f t="shared" si="0"/>
        <v>366</v>
      </c>
      <c r="O31" s="837">
        <f t="shared" si="1"/>
        <v>446</v>
      </c>
      <c r="P31" s="824">
        <f t="shared" si="2"/>
        <v>1.2185792349726776</v>
      </c>
    </row>
    <row r="32" spans="1:16" s="645" customFormat="1" ht="18" customHeight="1" x14ac:dyDescent="0.2">
      <c r="A32" s="858" t="s">
        <v>588</v>
      </c>
      <c r="B32" s="859">
        <f>92+92</f>
        <v>184</v>
      </c>
      <c r="C32" s="853">
        <v>218</v>
      </c>
      <c r="D32" s="859">
        <f>92+92</f>
        <v>184</v>
      </c>
      <c r="E32" s="853">
        <v>200</v>
      </c>
      <c r="F32" s="859">
        <f>92+92</f>
        <v>184</v>
      </c>
      <c r="G32" s="853">
        <v>199</v>
      </c>
      <c r="H32" s="859">
        <f>92+92</f>
        <v>184</v>
      </c>
      <c r="I32" s="853">
        <v>186</v>
      </c>
      <c r="J32" s="859">
        <f>92+92</f>
        <v>184</v>
      </c>
      <c r="K32" s="853">
        <v>233</v>
      </c>
      <c r="L32" s="859">
        <f>92+92</f>
        <v>184</v>
      </c>
      <c r="M32" s="853">
        <v>182</v>
      </c>
      <c r="N32" s="837">
        <f t="shared" si="0"/>
        <v>1104</v>
      </c>
      <c r="O32" s="837">
        <f t="shared" si="1"/>
        <v>1218</v>
      </c>
      <c r="P32" s="824">
        <f t="shared" si="2"/>
        <v>1.1032608695652173</v>
      </c>
    </row>
    <row r="33" spans="1:16" s="645" customFormat="1" ht="18" customHeight="1" x14ac:dyDescent="0.2">
      <c r="A33" s="858" t="s">
        <v>589</v>
      </c>
      <c r="B33" s="859">
        <v>120</v>
      </c>
      <c r="C33" s="853">
        <v>159</v>
      </c>
      <c r="D33" s="859">
        <v>120</v>
      </c>
      <c r="E33" s="853">
        <v>173</v>
      </c>
      <c r="F33" s="859">
        <v>120</v>
      </c>
      <c r="G33" s="853">
        <v>168</v>
      </c>
      <c r="H33" s="859">
        <v>120</v>
      </c>
      <c r="I33" s="853">
        <v>173</v>
      </c>
      <c r="J33" s="859">
        <v>120</v>
      </c>
      <c r="K33" s="853">
        <v>188</v>
      </c>
      <c r="L33" s="859">
        <v>120</v>
      </c>
      <c r="M33" s="853">
        <v>163</v>
      </c>
      <c r="N33" s="837">
        <f t="shared" si="0"/>
        <v>720</v>
      </c>
      <c r="O33" s="837">
        <f t="shared" si="1"/>
        <v>1024</v>
      </c>
      <c r="P33" s="824">
        <f t="shared" si="2"/>
        <v>1.4222222222222223</v>
      </c>
    </row>
    <row r="34" spans="1:16" s="645" customFormat="1" ht="18" customHeight="1" x14ac:dyDescent="0.2">
      <c r="A34" s="858" t="s">
        <v>518</v>
      </c>
      <c r="B34" s="859">
        <v>106</v>
      </c>
      <c r="C34" s="853">
        <v>107</v>
      </c>
      <c r="D34" s="859">
        <v>106</v>
      </c>
      <c r="E34" s="853">
        <v>105</v>
      </c>
      <c r="F34" s="859">
        <v>106</v>
      </c>
      <c r="G34" s="853">
        <v>100</v>
      </c>
      <c r="H34" s="859">
        <v>106</v>
      </c>
      <c r="I34" s="853">
        <v>106</v>
      </c>
      <c r="J34" s="859">
        <v>106</v>
      </c>
      <c r="K34" s="853">
        <v>97</v>
      </c>
      <c r="L34" s="859">
        <v>106</v>
      </c>
      <c r="M34" s="853">
        <v>42</v>
      </c>
      <c r="N34" s="837">
        <f t="shared" si="0"/>
        <v>636</v>
      </c>
      <c r="O34" s="837">
        <f t="shared" si="1"/>
        <v>557</v>
      </c>
      <c r="P34" s="824">
        <f t="shared" si="2"/>
        <v>0.87578616352201255</v>
      </c>
    </row>
    <row r="35" spans="1:16" s="645" customFormat="1" ht="18" customHeight="1" x14ac:dyDescent="0.2">
      <c r="A35" s="858" t="s">
        <v>510</v>
      </c>
      <c r="B35" s="859">
        <v>18</v>
      </c>
      <c r="C35" s="853">
        <v>20</v>
      </c>
      <c r="D35" s="859">
        <v>18</v>
      </c>
      <c r="E35" s="853">
        <v>20</v>
      </c>
      <c r="F35" s="859">
        <v>18</v>
      </c>
      <c r="G35" s="853">
        <v>9</v>
      </c>
      <c r="H35" s="859">
        <v>18</v>
      </c>
      <c r="I35" s="853">
        <v>18</v>
      </c>
      <c r="J35" s="859">
        <v>18</v>
      </c>
      <c r="K35" s="853">
        <v>16</v>
      </c>
      <c r="L35" s="859">
        <v>18</v>
      </c>
      <c r="M35" s="853">
        <v>9</v>
      </c>
      <c r="N35" s="837">
        <f t="shared" si="0"/>
        <v>108</v>
      </c>
      <c r="O35" s="837">
        <f t="shared" si="1"/>
        <v>92</v>
      </c>
      <c r="P35" s="824">
        <f t="shared" si="2"/>
        <v>0.85185185185185186</v>
      </c>
    </row>
    <row r="36" spans="1:16" s="645" customFormat="1" ht="18" customHeight="1" x14ac:dyDescent="0.2">
      <c r="A36" s="858" t="s">
        <v>536</v>
      </c>
      <c r="B36" s="822">
        <v>46</v>
      </c>
      <c r="C36" s="853">
        <v>95</v>
      </c>
      <c r="D36" s="822">
        <v>46</v>
      </c>
      <c r="E36" s="853">
        <v>142</v>
      </c>
      <c r="F36" s="822">
        <v>46</v>
      </c>
      <c r="G36" s="853">
        <v>112</v>
      </c>
      <c r="H36" s="822">
        <v>46</v>
      </c>
      <c r="I36" s="853">
        <v>20</v>
      </c>
      <c r="J36" s="822">
        <v>46</v>
      </c>
      <c r="K36" s="853">
        <v>94</v>
      </c>
      <c r="L36" s="822">
        <v>46</v>
      </c>
      <c r="M36" s="853">
        <v>60</v>
      </c>
      <c r="N36" s="837">
        <f t="shared" si="0"/>
        <v>276</v>
      </c>
      <c r="O36" s="837">
        <f t="shared" si="1"/>
        <v>523</v>
      </c>
      <c r="P36" s="824">
        <f t="shared" si="2"/>
        <v>1.894927536231884</v>
      </c>
    </row>
    <row r="37" spans="1:16" s="645" customFormat="1" ht="18" customHeight="1" x14ac:dyDescent="0.2">
      <c r="A37" s="858" t="s">
        <v>575</v>
      </c>
      <c r="B37" s="822">
        <v>30</v>
      </c>
      <c r="C37" s="853">
        <v>45</v>
      </c>
      <c r="D37" s="822">
        <v>30</v>
      </c>
      <c r="E37" s="853">
        <v>51</v>
      </c>
      <c r="F37" s="822">
        <v>30</v>
      </c>
      <c r="G37" s="853">
        <v>49</v>
      </c>
      <c r="H37" s="822">
        <v>30</v>
      </c>
      <c r="I37" s="853">
        <v>17</v>
      </c>
      <c r="J37" s="822">
        <v>30</v>
      </c>
      <c r="K37" s="853">
        <v>52</v>
      </c>
      <c r="L37" s="822">
        <v>30</v>
      </c>
      <c r="M37" s="853">
        <v>38</v>
      </c>
      <c r="N37" s="837">
        <f t="shared" si="0"/>
        <v>180</v>
      </c>
      <c r="O37" s="837">
        <f t="shared" si="1"/>
        <v>252</v>
      </c>
      <c r="P37" s="824">
        <f t="shared" si="2"/>
        <v>1.4</v>
      </c>
    </row>
    <row r="38" spans="1:16" s="645" customFormat="1" ht="18" customHeight="1" x14ac:dyDescent="0.2">
      <c r="A38" s="858" t="s">
        <v>512</v>
      </c>
      <c r="B38" s="859">
        <v>32</v>
      </c>
      <c r="C38" s="853">
        <v>59</v>
      </c>
      <c r="D38" s="859">
        <v>32</v>
      </c>
      <c r="E38" s="853">
        <v>0</v>
      </c>
      <c r="F38" s="859">
        <v>32</v>
      </c>
      <c r="G38" s="853">
        <v>0</v>
      </c>
      <c r="H38" s="859">
        <v>32</v>
      </c>
      <c r="I38" s="853">
        <v>0</v>
      </c>
      <c r="J38" s="859">
        <v>32</v>
      </c>
      <c r="K38" s="853">
        <v>181</v>
      </c>
      <c r="L38" s="859">
        <v>32</v>
      </c>
      <c r="M38" s="853">
        <v>70</v>
      </c>
      <c r="N38" s="837">
        <f t="shared" si="0"/>
        <v>192</v>
      </c>
      <c r="O38" s="837">
        <f t="shared" si="1"/>
        <v>310</v>
      </c>
      <c r="P38" s="824">
        <f t="shared" si="2"/>
        <v>1.6145833333333333</v>
      </c>
    </row>
    <row r="39" spans="1:16" s="645" customFormat="1" ht="18" customHeight="1" x14ac:dyDescent="0.2">
      <c r="A39" s="858" t="s">
        <v>513</v>
      </c>
      <c r="B39" s="859">
        <v>20</v>
      </c>
      <c r="C39" s="853">
        <v>30</v>
      </c>
      <c r="D39" s="859">
        <v>20</v>
      </c>
      <c r="E39" s="853">
        <v>0</v>
      </c>
      <c r="F39" s="859">
        <v>20</v>
      </c>
      <c r="G39" s="853">
        <v>0</v>
      </c>
      <c r="H39" s="859">
        <v>20</v>
      </c>
      <c r="I39" s="853">
        <v>0</v>
      </c>
      <c r="J39" s="859">
        <v>20</v>
      </c>
      <c r="K39" s="853">
        <v>11</v>
      </c>
      <c r="L39" s="859">
        <v>20</v>
      </c>
      <c r="M39" s="853">
        <v>32</v>
      </c>
      <c r="N39" s="837">
        <f t="shared" si="0"/>
        <v>120</v>
      </c>
      <c r="O39" s="837">
        <f t="shared" si="1"/>
        <v>73</v>
      </c>
      <c r="P39" s="824">
        <f t="shared" si="2"/>
        <v>0.60833333333333328</v>
      </c>
    </row>
    <row r="40" spans="1:16" ht="18" customHeight="1" x14ac:dyDescent="0.25">
      <c r="A40" s="808" t="s">
        <v>574</v>
      </c>
      <c r="B40" s="822">
        <v>60</v>
      </c>
      <c r="C40" s="823">
        <v>58</v>
      </c>
      <c r="D40" s="822">
        <v>60</v>
      </c>
      <c r="E40" s="823">
        <v>72</v>
      </c>
      <c r="F40" s="822">
        <v>60</v>
      </c>
      <c r="G40" s="823">
        <v>29</v>
      </c>
      <c r="H40" s="822">
        <v>60</v>
      </c>
      <c r="I40" s="823">
        <v>62</v>
      </c>
      <c r="J40" s="822">
        <v>60</v>
      </c>
      <c r="K40" s="823">
        <v>57</v>
      </c>
      <c r="L40" s="822">
        <v>60</v>
      </c>
      <c r="M40" s="823">
        <v>74</v>
      </c>
      <c r="N40" s="837">
        <f t="shared" si="0"/>
        <v>360</v>
      </c>
      <c r="O40" s="837">
        <f t="shared" si="1"/>
        <v>352</v>
      </c>
      <c r="P40" s="824">
        <f t="shared" si="2"/>
        <v>0.97777777777777775</v>
      </c>
    </row>
    <row r="41" spans="1:16" ht="18" customHeight="1" x14ac:dyDescent="0.25">
      <c r="A41" s="808" t="s">
        <v>515</v>
      </c>
      <c r="B41" s="822">
        <v>40</v>
      </c>
      <c r="C41" s="823">
        <v>49</v>
      </c>
      <c r="D41" s="822">
        <v>40</v>
      </c>
      <c r="E41" s="823">
        <v>64</v>
      </c>
      <c r="F41" s="822">
        <v>40</v>
      </c>
      <c r="G41" s="823">
        <v>18</v>
      </c>
      <c r="H41" s="822">
        <v>40</v>
      </c>
      <c r="I41" s="823">
        <v>41</v>
      </c>
      <c r="J41" s="822">
        <v>40</v>
      </c>
      <c r="K41" s="823">
        <v>45</v>
      </c>
      <c r="L41" s="822">
        <v>40</v>
      </c>
      <c r="M41" s="823">
        <v>44</v>
      </c>
      <c r="N41" s="837">
        <f t="shared" si="0"/>
        <v>240</v>
      </c>
      <c r="O41" s="837">
        <f t="shared" si="1"/>
        <v>261</v>
      </c>
      <c r="P41" s="824">
        <f t="shared" si="2"/>
        <v>1.0874999999999999</v>
      </c>
    </row>
    <row r="42" spans="1:16" s="645" customFormat="1" ht="18" customHeight="1" x14ac:dyDescent="0.2">
      <c r="A42" s="858" t="s">
        <v>591</v>
      </c>
      <c r="B42" s="859">
        <v>60</v>
      </c>
      <c r="C42" s="853">
        <v>31</v>
      </c>
      <c r="D42" s="859">
        <v>60</v>
      </c>
      <c r="E42" s="853">
        <v>35</v>
      </c>
      <c r="F42" s="859">
        <v>60</v>
      </c>
      <c r="G42" s="853">
        <v>16</v>
      </c>
      <c r="H42" s="859">
        <v>60</v>
      </c>
      <c r="I42" s="853">
        <v>54</v>
      </c>
      <c r="J42" s="859">
        <v>60</v>
      </c>
      <c r="K42" s="853">
        <v>62</v>
      </c>
      <c r="L42" s="859">
        <v>60</v>
      </c>
      <c r="M42" s="853">
        <v>27</v>
      </c>
      <c r="N42" s="837">
        <f t="shared" si="0"/>
        <v>360</v>
      </c>
      <c r="O42" s="837">
        <f t="shared" si="1"/>
        <v>225</v>
      </c>
      <c r="P42" s="824">
        <f t="shared" si="2"/>
        <v>0.625</v>
      </c>
    </row>
    <row r="43" spans="1:16" s="645" customFormat="1" ht="18" customHeight="1" x14ac:dyDescent="0.2">
      <c r="A43" s="858" t="s">
        <v>582</v>
      </c>
      <c r="B43" s="859">
        <v>384</v>
      </c>
      <c r="C43" s="853">
        <v>462</v>
      </c>
      <c r="D43" s="859">
        <v>384</v>
      </c>
      <c r="E43" s="853">
        <v>429</v>
      </c>
      <c r="F43" s="859">
        <v>384</v>
      </c>
      <c r="G43" s="853">
        <v>371</v>
      </c>
      <c r="H43" s="859">
        <v>384</v>
      </c>
      <c r="I43" s="853">
        <v>424</v>
      </c>
      <c r="J43" s="859">
        <v>384</v>
      </c>
      <c r="K43" s="853">
        <v>418</v>
      </c>
      <c r="L43" s="859">
        <v>384</v>
      </c>
      <c r="M43" s="853">
        <v>394</v>
      </c>
      <c r="N43" s="837">
        <f t="shared" si="0"/>
        <v>2304</v>
      </c>
      <c r="O43" s="837">
        <f t="shared" si="1"/>
        <v>2498</v>
      </c>
      <c r="P43" s="824">
        <f t="shared" si="2"/>
        <v>1.0842013888888888</v>
      </c>
    </row>
    <row r="44" spans="1:16" s="645" customFormat="1" ht="18" customHeight="1" x14ac:dyDescent="0.2">
      <c r="A44" s="858" t="s">
        <v>585</v>
      </c>
      <c r="B44" s="859">
        <v>40</v>
      </c>
      <c r="C44" s="853">
        <v>71</v>
      </c>
      <c r="D44" s="859">
        <v>40</v>
      </c>
      <c r="E44" s="853">
        <v>107</v>
      </c>
      <c r="F44" s="859">
        <v>40</v>
      </c>
      <c r="G44" s="853">
        <v>63</v>
      </c>
      <c r="H44" s="859">
        <v>40</v>
      </c>
      <c r="I44" s="853">
        <v>30</v>
      </c>
      <c r="J44" s="859">
        <v>40</v>
      </c>
      <c r="K44" s="853">
        <v>124</v>
      </c>
      <c r="L44" s="859">
        <v>40</v>
      </c>
      <c r="M44" s="853">
        <v>102</v>
      </c>
      <c r="N44" s="837">
        <f t="shared" si="0"/>
        <v>240</v>
      </c>
      <c r="O44" s="837">
        <f t="shared" si="1"/>
        <v>497</v>
      </c>
      <c r="P44" s="861">
        <f t="shared" si="2"/>
        <v>2.0708333333333333</v>
      </c>
    </row>
    <row r="45" spans="1:16" s="645" customFormat="1" ht="18" customHeight="1" thickBot="1" x14ac:dyDescent="0.25">
      <c r="A45" s="867" t="s">
        <v>511</v>
      </c>
      <c r="B45" s="868">
        <v>60</v>
      </c>
      <c r="C45" s="869">
        <v>51</v>
      </c>
      <c r="D45" s="868">
        <v>60</v>
      </c>
      <c r="E45" s="869">
        <v>83</v>
      </c>
      <c r="F45" s="868">
        <v>60</v>
      </c>
      <c r="G45" s="869">
        <v>68</v>
      </c>
      <c r="H45" s="868">
        <v>60</v>
      </c>
      <c r="I45" s="869">
        <v>62</v>
      </c>
      <c r="J45" s="868">
        <v>60</v>
      </c>
      <c r="K45" s="869">
        <v>68</v>
      </c>
      <c r="L45" s="868">
        <v>60</v>
      </c>
      <c r="M45" s="869">
        <v>40</v>
      </c>
      <c r="N45" s="870">
        <f t="shared" si="0"/>
        <v>360</v>
      </c>
      <c r="O45" s="870">
        <f>C45+E45+G45+I45+K45+M45</f>
        <v>372</v>
      </c>
      <c r="P45" s="871">
        <f t="shared" si="2"/>
        <v>1.0333333333333334</v>
      </c>
    </row>
    <row r="46" spans="1:16" s="832" customFormat="1" ht="17.25" customHeight="1" x14ac:dyDescent="0.25">
      <c r="A46" s="864" t="s">
        <v>6</v>
      </c>
      <c r="B46" s="865">
        <f t="shared" ref="B46:E46" si="3">SUM(B9:B45)</f>
        <v>16292</v>
      </c>
      <c r="C46" s="865">
        <f t="shared" si="3"/>
        <v>16513</v>
      </c>
      <c r="D46" s="865">
        <f t="shared" si="3"/>
        <v>16292</v>
      </c>
      <c r="E46" s="865">
        <f t="shared" si="3"/>
        <v>16017</v>
      </c>
      <c r="F46" s="865">
        <f t="shared" ref="F46:O46" si="4">SUM(F9:F45)</f>
        <v>16292</v>
      </c>
      <c r="G46" s="865">
        <f t="shared" si="4"/>
        <v>14926</v>
      </c>
      <c r="H46" s="865">
        <f t="shared" si="4"/>
        <v>16292</v>
      </c>
      <c r="I46" s="865">
        <f t="shared" si="4"/>
        <v>15701</v>
      </c>
      <c r="J46" s="865">
        <f t="shared" ref="J46:K46" si="5">SUM(J9:J45)</f>
        <v>16292</v>
      </c>
      <c r="K46" s="865">
        <f t="shared" si="5"/>
        <v>16142</v>
      </c>
      <c r="L46" s="865">
        <f t="shared" ref="L46:M46" si="6">SUM(L9:L45)</f>
        <v>16292</v>
      </c>
      <c r="M46" s="865">
        <f t="shared" si="6"/>
        <v>15299</v>
      </c>
      <c r="N46" s="865">
        <f t="shared" si="4"/>
        <v>97752</v>
      </c>
      <c r="O46" s="865">
        <f t="shared" si="4"/>
        <v>94598</v>
      </c>
      <c r="P46" s="866">
        <f>IF(N46=0,"-",O46/N46)</f>
        <v>0.96773467550536052</v>
      </c>
    </row>
    <row r="47" spans="1:16" s="832" customFormat="1" ht="17.25" customHeight="1" x14ac:dyDescent="0.25">
      <c r="A47" s="954" t="str">
        <f>'Pque N Mundo I'!$A$37</f>
        <v>Nota: as metas apresentadas serão ajustadas na avaliação do CTA com os descontos de déficits de vagas e ausênsias legais.</v>
      </c>
      <c r="B47" s="876"/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6"/>
      <c r="O47" s="876"/>
      <c r="P47" s="877"/>
    </row>
    <row r="48" spans="1:16" x14ac:dyDescent="0.25">
      <c r="A48" s="826" t="s">
        <v>679</v>
      </c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  <row r="256" spans="14:15" x14ac:dyDescent="0.25">
      <c r="N256" s="834"/>
      <c r="O256" s="834"/>
    </row>
    <row r="257" spans="14:15" x14ac:dyDescent="0.25">
      <c r="N257" s="834"/>
      <c r="O257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247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.85546875" customWidth="1"/>
    <col min="2" max="2" width="11.85546875" customWidth="1"/>
    <col min="3" max="3" width="9.5703125" customWidth="1"/>
    <col min="4" max="4" width="11.85546875" customWidth="1"/>
    <col min="5" max="5" width="9.5703125" customWidth="1"/>
    <col min="6" max="6" width="11.85546875" customWidth="1"/>
    <col min="7" max="7" width="9.5703125" customWidth="1"/>
    <col min="8" max="8" width="11.85546875" customWidth="1"/>
    <col min="9" max="9" width="9.5703125" customWidth="1"/>
    <col min="10" max="10" width="11.85546875" customWidth="1"/>
    <col min="11" max="11" width="9.5703125" customWidth="1"/>
    <col min="12" max="12" width="11.85546875" customWidth="1"/>
    <col min="13" max="13" width="9.5703125" customWidth="1"/>
    <col min="14" max="14" width="9" bestFit="1" customWidth="1"/>
    <col min="15" max="15" width="8" customWidth="1"/>
    <col min="16" max="16" width="8.285156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629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674</v>
      </c>
      <c r="B9" s="865">
        <v>522</v>
      </c>
      <c r="C9" s="831">
        <v>522</v>
      </c>
      <c r="D9" s="865">
        <v>522</v>
      </c>
      <c r="E9" s="831">
        <v>420</v>
      </c>
      <c r="F9" s="865">
        <v>522</v>
      </c>
      <c r="G9" s="831">
        <v>387</v>
      </c>
      <c r="H9" s="865">
        <v>522</v>
      </c>
      <c r="I9" s="831">
        <v>468</v>
      </c>
      <c r="J9" s="865">
        <v>522</v>
      </c>
      <c r="K9" s="831">
        <v>416</v>
      </c>
      <c r="L9" s="865">
        <v>522</v>
      </c>
      <c r="M9" s="831">
        <v>410</v>
      </c>
      <c r="N9" s="837">
        <f>B9+D9+F9+H9+J9+L9</f>
        <v>3132</v>
      </c>
      <c r="O9" s="837">
        <f>C9+E9+G9+I9+K9+M9</f>
        <v>2623</v>
      </c>
      <c r="P9" s="824">
        <f>IF(N9=0,"-",O9/N9)</f>
        <v>0.83748403575989783</v>
      </c>
    </row>
    <row r="10" spans="1:16" ht="18" customHeight="1" x14ac:dyDescent="0.25">
      <c r="A10" s="808" t="s">
        <v>586</v>
      </c>
      <c r="B10" s="822">
        <v>78</v>
      </c>
      <c r="C10" s="823">
        <v>89</v>
      </c>
      <c r="D10" s="822">
        <v>78</v>
      </c>
      <c r="E10" s="823">
        <v>79</v>
      </c>
      <c r="F10" s="822">
        <v>78</v>
      </c>
      <c r="G10" s="823">
        <v>65</v>
      </c>
      <c r="H10" s="822">
        <v>78</v>
      </c>
      <c r="I10" s="823">
        <v>62</v>
      </c>
      <c r="J10" s="822">
        <v>78</v>
      </c>
      <c r="K10" s="823">
        <v>68</v>
      </c>
      <c r="L10" s="822">
        <v>78</v>
      </c>
      <c r="M10" s="823">
        <v>68</v>
      </c>
      <c r="N10" s="837">
        <f t="shared" ref="N10:N16" si="0">B10+D10+F10+H10+J10+L10</f>
        <v>468</v>
      </c>
      <c r="O10" s="837">
        <f t="shared" ref="O10:O31" si="1">C10+E10+G10+I10+K10+M10</f>
        <v>431</v>
      </c>
      <c r="P10" s="824">
        <f t="shared" ref="P10:P31" si="2">IF(N10=0,"-",O10/N10)</f>
        <v>0.92094017094017089</v>
      </c>
    </row>
    <row r="11" spans="1:16" ht="18" customHeight="1" x14ac:dyDescent="0.25">
      <c r="A11" s="808" t="s">
        <v>504</v>
      </c>
      <c r="B11" s="859">
        <v>24</v>
      </c>
      <c r="C11" s="853">
        <v>22</v>
      </c>
      <c r="D11" s="859">
        <v>24</v>
      </c>
      <c r="E11" s="853">
        <v>13</v>
      </c>
      <c r="F11" s="859">
        <v>24</v>
      </c>
      <c r="G11" s="853">
        <v>25</v>
      </c>
      <c r="H11" s="859">
        <v>24</v>
      </c>
      <c r="I11" s="853">
        <v>16</v>
      </c>
      <c r="J11" s="859">
        <v>24</v>
      </c>
      <c r="K11" s="853">
        <v>14</v>
      </c>
      <c r="L11" s="859">
        <v>24</v>
      </c>
      <c r="M11" s="853">
        <v>5</v>
      </c>
      <c r="N11" s="837">
        <f t="shared" si="0"/>
        <v>144</v>
      </c>
      <c r="O11" s="837">
        <f t="shared" si="1"/>
        <v>95</v>
      </c>
      <c r="P11" s="824">
        <f t="shared" si="2"/>
        <v>0.65972222222222221</v>
      </c>
    </row>
    <row r="12" spans="1:16" ht="18" customHeight="1" x14ac:dyDescent="0.25">
      <c r="A12" s="821" t="s">
        <v>569</v>
      </c>
      <c r="B12" s="830">
        <v>1320</v>
      </c>
      <c r="C12" s="823">
        <v>910</v>
      </c>
      <c r="D12" s="830">
        <v>1320</v>
      </c>
      <c r="E12" s="823">
        <v>892</v>
      </c>
      <c r="F12" s="830">
        <v>1320</v>
      </c>
      <c r="G12" s="823">
        <v>874</v>
      </c>
      <c r="H12" s="830">
        <v>1320</v>
      </c>
      <c r="I12" s="823">
        <v>930</v>
      </c>
      <c r="J12" s="830">
        <v>1320</v>
      </c>
      <c r="K12" s="823">
        <v>800</v>
      </c>
      <c r="L12" s="830">
        <v>1320</v>
      </c>
      <c r="M12" s="823">
        <v>900</v>
      </c>
      <c r="N12" s="837">
        <f t="shared" si="0"/>
        <v>7920</v>
      </c>
      <c r="O12" s="837">
        <f t="shared" si="1"/>
        <v>5306</v>
      </c>
      <c r="P12" s="824">
        <f t="shared" si="2"/>
        <v>0.66994949494949496</v>
      </c>
    </row>
    <row r="13" spans="1:16" ht="18" customHeight="1" x14ac:dyDescent="0.25">
      <c r="A13" s="821" t="s">
        <v>477</v>
      </c>
      <c r="B13" s="830">
        <v>264</v>
      </c>
      <c r="C13" s="823">
        <v>0</v>
      </c>
      <c r="D13" s="830">
        <v>264</v>
      </c>
      <c r="E13" s="823">
        <v>237</v>
      </c>
      <c r="F13" s="830">
        <v>264</v>
      </c>
      <c r="G13" s="823">
        <v>176</v>
      </c>
      <c r="H13" s="830">
        <v>264</v>
      </c>
      <c r="I13" s="823">
        <v>254</v>
      </c>
      <c r="J13" s="830">
        <v>264</v>
      </c>
      <c r="K13" s="823">
        <v>286</v>
      </c>
      <c r="L13" s="830">
        <v>264</v>
      </c>
      <c r="M13" s="823">
        <v>244</v>
      </c>
      <c r="N13" s="837">
        <f t="shared" si="0"/>
        <v>1584</v>
      </c>
      <c r="O13" s="837">
        <f t="shared" si="1"/>
        <v>1197</v>
      </c>
      <c r="P13" s="824">
        <f t="shared" si="2"/>
        <v>0.75568181818181823</v>
      </c>
    </row>
    <row r="14" spans="1:16" ht="18" customHeight="1" x14ac:dyDescent="0.25">
      <c r="A14" s="821" t="s">
        <v>478</v>
      </c>
      <c r="B14" s="830">
        <v>320</v>
      </c>
      <c r="C14" s="823">
        <v>268</v>
      </c>
      <c r="D14" s="830">
        <v>320</v>
      </c>
      <c r="E14" s="823">
        <v>229</v>
      </c>
      <c r="F14" s="830">
        <v>320</v>
      </c>
      <c r="G14" s="823">
        <v>169</v>
      </c>
      <c r="H14" s="830">
        <v>320</v>
      </c>
      <c r="I14" s="823">
        <v>200</v>
      </c>
      <c r="J14" s="830">
        <v>320</v>
      </c>
      <c r="K14" s="823">
        <v>197</v>
      </c>
      <c r="L14" s="830">
        <v>320</v>
      </c>
      <c r="M14" s="823">
        <v>184</v>
      </c>
      <c r="N14" s="837">
        <f t="shared" si="0"/>
        <v>1920</v>
      </c>
      <c r="O14" s="837">
        <f t="shared" si="1"/>
        <v>1247</v>
      </c>
      <c r="P14" s="824">
        <f t="shared" si="2"/>
        <v>0.64947916666666672</v>
      </c>
    </row>
    <row r="15" spans="1:16" ht="18" customHeight="1" x14ac:dyDescent="0.25">
      <c r="A15" s="808" t="s">
        <v>675</v>
      </c>
      <c r="B15" s="852">
        <v>64</v>
      </c>
      <c r="C15" s="853">
        <v>50</v>
      </c>
      <c r="D15" s="852">
        <v>64</v>
      </c>
      <c r="E15" s="853">
        <v>38</v>
      </c>
      <c r="F15" s="852">
        <v>64</v>
      </c>
      <c r="G15" s="853">
        <v>50</v>
      </c>
      <c r="H15" s="852">
        <v>64</v>
      </c>
      <c r="I15" s="853">
        <v>45</v>
      </c>
      <c r="J15" s="852">
        <v>64</v>
      </c>
      <c r="K15" s="853">
        <v>33</v>
      </c>
      <c r="L15" s="852">
        <v>64</v>
      </c>
      <c r="M15" s="853">
        <v>47</v>
      </c>
      <c r="N15" s="837">
        <f t="shared" si="0"/>
        <v>384</v>
      </c>
      <c r="O15" s="837">
        <f t="shared" si="1"/>
        <v>263</v>
      </c>
      <c r="P15" s="824">
        <f t="shared" si="2"/>
        <v>0.68489583333333337</v>
      </c>
    </row>
    <row r="16" spans="1:16" ht="18" customHeight="1" x14ac:dyDescent="0.25">
      <c r="A16" s="821" t="s">
        <v>619</v>
      </c>
      <c r="B16" s="822">
        <v>132</v>
      </c>
      <c r="C16" s="823">
        <v>36</v>
      </c>
      <c r="D16" s="822">
        <v>132</v>
      </c>
      <c r="E16" s="823">
        <v>141</v>
      </c>
      <c r="F16" s="822">
        <v>132</v>
      </c>
      <c r="G16" s="823">
        <v>92</v>
      </c>
      <c r="H16" s="822">
        <v>132</v>
      </c>
      <c r="I16" s="823">
        <v>127</v>
      </c>
      <c r="J16" s="822">
        <v>132</v>
      </c>
      <c r="K16" s="823">
        <v>147</v>
      </c>
      <c r="L16" s="822">
        <v>132</v>
      </c>
      <c r="M16" s="823">
        <v>101</v>
      </c>
      <c r="N16" s="837">
        <f t="shared" si="0"/>
        <v>792</v>
      </c>
      <c r="O16" s="837">
        <f t="shared" si="1"/>
        <v>644</v>
      </c>
      <c r="P16" s="824">
        <f>IF(N16=0,"-",O16/N16)</f>
        <v>0.81313131313131315</v>
      </c>
    </row>
    <row r="17" spans="1:16" ht="18" customHeight="1" x14ac:dyDescent="0.25">
      <c r="A17" s="821" t="s">
        <v>495</v>
      </c>
      <c r="B17" s="822" t="s">
        <v>457</v>
      </c>
      <c r="C17" s="823">
        <v>101</v>
      </c>
      <c r="D17" s="822" t="s">
        <v>457</v>
      </c>
      <c r="E17" s="823">
        <v>118</v>
      </c>
      <c r="F17" s="822" t="s">
        <v>457</v>
      </c>
      <c r="G17" s="823">
        <v>121</v>
      </c>
      <c r="H17" s="822" t="s">
        <v>457</v>
      </c>
      <c r="I17" s="823">
        <v>136</v>
      </c>
      <c r="J17" s="822" t="s">
        <v>457</v>
      </c>
      <c r="K17" s="823">
        <v>129</v>
      </c>
      <c r="L17" s="822" t="s">
        <v>457</v>
      </c>
      <c r="M17" s="823">
        <v>62</v>
      </c>
      <c r="N17" s="822" t="s">
        <v>457</v>
      </c>
      <c r="O17" s="837">
        <f t="shared" si="1"/>
        <v>667</v>
      </c>
      <c r="P17" s="824" t="s">
        <v>186</v>
      </c>
    </row>
    <row r="18" spans="1:16" ht="18" customHeight="1" x14ac:dyDescent="0.25">
      <c r="A18" s="821" t="s">
        <v>479</v>
      </c>
      <c r="B18" s="830">
        <v>792</v>
      </c>
      <c r="C18" s="823">
        <v>419</v>
      </c>
      <c r="D18" s="830">
        <v>792</v>
      </c>
      <c r="E18" s="823">
        <v>425</v>
      </c>
      <c r="F18" s="830">
        <v>792</v>
      </c>
      <c r="G18" s="823">
        <v>365</v>
      </c>
      <c r="H18" s="830">
        <v>792</v>
      </c>
      <c r="I18" s="823">
        <v>480</v>
      </c>
      <c r="J18" s="830">
        <v>792</v>
      </c>
      <c r="K18" s="823">
        <v>498</v>
      </c>
      <c r="L18" s="830">
        <v>792</v>
      </c>
      <c r="M18" s="823">
        <v>299</v>
      </c>
      <c r="N18" s="837">
        <f>B18+D18+F18+H18+J18+L18</f>
        <v>4752</v>
      </c>
      <c r="O18" s="837">
        <f t="shared" si="1"/>
        <v>2486</v>
      </c>
      <c r="P18" s="824">
        <f t="shared" si="2"/>
        <v>0.52314814814814814</v>
      </c>
    </row>
    <row r="19" spans="1:16" s="645" customFormat="1" ht="18" customHeight="1" x14ac:dyDescent="0.2">
      <c r="A19" s="858" t="s">
        <v>506</v>
      </c>
      <c r="B19" s="859">
        <v>216</v>
      </c>
      <c r="C19" s="853">
        <v>202</v>
      </c>
      <c r="D19" s="859">
        <v>216</v>
      </c>
      <c r="E19" s="853">
        <v>256</v>
      </c>
      <c r="F19" s="859">
        <v>216</v>
      </c>
      <c r="G19" s="853">
        <v>152</v>
      </c>
      <c r="H19" s="859">
        <v>216</v>
      </c>
      <c r="I19" s="853">
        <v>118</v>
      </c>
      <c r="J19" s="859">
        <v>216</v>
      </c>
      <c r="K19" s="853">
        <v>166</v>
      </c>
      <c r="L19" s="859">
        <v>216</v>
      </c>
      <c r="M19" s="853">
        <v>195</v>
      </c>
      <c r="N19" s="837">
        <f t="shared" ref="N19:N31" si="3">B19+D19+F19+H19+J19+L19</f>
        <v>1296</v>
      </c>
      <c r="O19" s="837">
        <f t="shared" si="1"/>
        <v>1089</v>
      </c>
      <c r="P19" s="824">
        <f t="shared" si="2"/>
        <v>0.84027777777777779</v>
      </c>
    </row>
    <row r="20" spans="1:16" s="645" customFormat="1" ht="18" customHeight="1" x14ac:dyDescent="0.2">
      <c r="A20" s="858" t="s">
        <v>507</v>
      </c>
      <c r="B20" s="859">
        <v>12</v>
      </c>
      <c r="C20" s="853">
        <v>19</v>
      </c>
      <c r="D20" s="859">
        <v>12</v>
      </c>
      <c r="E20" s="853">
        <v>26</v>
      </c>
      <c r="F20" s="859">
        <v>12</v>
      </c>
      <c r="G20" s="853">
        <v>19</v>
      </c>
      <c r="H20" s="859">
        <v>12</v>
      </c>
      <c r="I20" s="853">
        <v>28</v>
      </c>
      <c r="J20" s="859">
        <v>12</v>
      </c>
      <c r="K20" s="853">
        <v>10</v>
      </c>
      <c r="L20" s="859">
        <v>12</v>
      </c>
      <c r="M20" s="853">
        <v>0</v>
      </c>
      <c r="N20" s="837">
        <f t="shared" si="3"/>
        <v>72</v>
      </c>
      <c r="O20" s="837">
        <f t="shared" si="1"/>
        <v>102</v>
      </c>
      <c r="P20" s="824">
        <f t="shared" si="2"/>
        <v>1.4166666666666667</v>
      </c>
    </row>
    <row r="21" spans="1:16" s="645" customFormat="1" ht="18" customHeight="1" x14ac:dyDescent="0.2">
      <c r="A21" s="858" t="s">
        <v>508</v>
      </c>
      <c r="B21" s="859">
        <v>122</v>
      </c>
      <c r="C21" s="853">
        <v>38</v>
      </c>
      <c r="D21" s="859">
        <v>122</v>
      </c>
      <c r="E21" s="853">
        <v>83</v>
      </c>
      <c r="F21" s="859">
        <v>122</v>
      </c>
      <c r="G21" s="853">
        <v>77</v>
      </c>
      <c r="H21" s="859">
        <v>122</v>
      </c>
      <c r="I21" s="853">
        <v>77</v>
      </c>
      <c r="J21" s="859">
        <v>122</v>
      </c>
      <c r="K21" s="853">
        <v>131</v>
      </c>
      <c r="L21" s="859">
        <v>122</v>
      </c>
      <c r="M21" s="853">
        <v>163</v>
      </c>
      <c r="N21" s="837">
        <f t="shared" si="3"/>
        <v>732</v>
      </c>
      <c r="O21" s="837">
        <f t="shared" si="1"/>
        <v>569</v>
      </c>
      <c r="P21" s="824">
        <f t="shared" si="2"/>
        <v>0.77732240437158473</v>
      </c>
    </row>
    <row r="22" spans="1:16" s="645" customFormat="1" ht="18" customHeight="1" x14ac:dyDescent="0.2">
      <c r="A22" s="858" t="s">
        <v>509</v>
      </c>
      <c r="B22" s="859">
        <v>30</v>
      </c>
      <c r="C22" s="853">
        <v>20</v>
      </c>
      <c r="D22" s="859">
        <v>30</v>
      </c>
      <c r="E22" s="853">
        <v>27</v>
      </c>
      <c r="F22" s="859">
        <v>30</v>
      </c>
      <c r="G22" s="853">
        <v>20</v>
      </c>
      <c r="H22" s="859">
        <v>30</v>
      </c>
      <c r="I22" s="853">
        <v>14</v>
      </c>
      <c r="J22" s="859">
        <v>30</v>
      </c>
      <c r="K22" s="853">
        <v>15</v>
      </c>
      <c r="L22" s="859">
        <v>30</v>
      </c>
      <c r="M22" s="853">
        <v>25</v>
      </c>
      <c r="N22" s="837">
        <f t="shared" si="3"/>
        <v>180</v>
      </c>
      <c r="O22" s="837">
        <f t="shared" si="1"/>
        <v>121</v>
      </c>
      <c r="P22" s="824">
        <f t="shared" si="2"/>
        <v>0.67222222222222228</v>
      </c>
    </row>
    <row r="23" spans="1:16" s="645" customFormat="1" ht="18" customHeight="1" x14ac:dyDescent="0.2">
      <c r="A23" s="858" t="s">
        <v>516</v>
      </c>
      <c r="B23" s="859">
        <v>60</v>
      </c>
      <c r="C23" s="853">
        <v>50</v>
      </c>
      <c r="D23" s="859">
        <v>60</v>
      </c>
      <c r="E23" s="853">
        <v>75</v>
      </c>
      <c r="F23" s="859">
        <v>60</v>
      </c>
      <c r="G23" s="853">
        <v>75</v>
      </c>
      <c r="H23" s="859">
        <v>60</v>
      </c>
      <c r="I23" s="853">
        <v>58</v>
      </c>
      <c r="J23" s="859">
        <v>60</v>
      </c>
      <c r="K23" s="853">
        <v>40</v>
      </c>
      <c r="L23" s="859">
        <v>60</v>
      </c>
      <c r="M23" s="853">
        <v>44</v>
      </c>
      <c r="N23" s="837">
        <f t="shared" si="3"/>
        <v>360</v>
      </c>
      <c r="O23" s="837">
        <f t="shared" si="1"/>
        <v>342</v>
      </c>
      <c r="P23" s="824">
        <f t="shared" si="2"/>
        <v>0.95</v>
      </c>
    </row>
    <row r="24" spans="1:16" s="645" customFormat="1" ht="18" customHeight="1" x14ac:dyDescent="0.2">
      <c r="A24" s="858" t="s">
        <v>515</v>
      </c>
      <c r="B24" s="859">
        <v>40</v>
      </c>
      <c r="C24" s="853">
        <v>18</v>
      </c>
      <c r="D24" s="859">
        <v>40</v>
      </c>
      <c r="E24" s="853">
        <v>34</v>
      </c>
      <c r="F24" s="859">
        <v>40</v>
      </c>
      <c r="G24" s="853">
        <v>25</v>
      </c>
      <c r="H24" s="859">
        <v>40</v>
      </c>
      <c r="I24" s="853">
        <v>26</v>
      </c>
      <c r="J24" s="859">
        <v>40</v>
      </c>
      <c r="K24" s="853">
        <v>27</v>
      </c>
      <c r="L24" s="859">
        <v>40</v>
      </c>
      <c r="M24" s="853">
        <v>24</v>
      </c>
      <c r="N24" s="837">
        <f t="shared" si="3"/>
        <v>240</v>
      </c>
      <c r="O24" s="837">
        <f t="shared" si="1"/>
        <v>154</v>
      </c>
      <c r="P24" s="824">
        <f t="shared" si="2"/>
        <v>0.64166666666666672</v>
      </c>
    </row>
    <row r="25" spans="1:16" s="645" customFormat="1" ht="18" customHeight="1" x14ac:dyDescent="0.2">
      <c r="A25" s="858" t="s">
        <v>588</v>
      </c>
      <c r="B25" s="859">
        <v>92</v>
      </c>
      <c r="C25" s="853">
        <v>107</v>
      </c>
      <c r="D25" s="859">
        <v>92</v>
      </c>
      <c r="E25" s="853">
        <v>125</v>
      </c>
      <c r="F25" s="859">
        <v>92</v>
      </c>
      <c r="G25" s="853">
        <v>111</v>
      </c>
      <c r="H25" s="859">
        <v>92</v>
      </c>
      <c r="I25" s="853">
        <v>102</v>
      </c>
      <c r="J25" s="859">
        <v>92</v>
      </c>
      <c r="K25" s="853">
        <v>105</v>
      </c>
      <c r="L25" s="859">
        <v>92</v>
      </c>
      <c r="M25" s="853">
        <v>77</v>
      </c>
      <c r="N25" s="837">
        <f t="shared" si="3"/>
        <v>552</v>
      </c>
      <c r="O25" s="837">
        <f t="shared" si="1"/>
        <v>627</v>
      </c>
      <c r="P25" s="824">
        <f t="shared" si="2"/>
        <v>1.1358695652173914</v>
      </c>
    </row>
    <row r="26" spans="1:16" s="645" customFormat="1" ht="18" customHeight="1" x14ac:dyDescent="0.2">
      <c r="A26" s="858" t="s">
        <v>589</v>
      </c>
      <c r="B26" s="859">
        <v>60</v>
      </c>
      <c r="C26" s="853">
        <v>67</v>
      </c>
      <c r="D26" s="859">
        <v>60</v>
      </c>
      <c r="E26" s="853">
        <v>54</v>
      </c>
      <c r="F26" s="859">
        <v>60</v>
      </c>
      <c r="G26" s="853">
        <v>46</v>
      </c>
      <c r="H26" s="859">
        <v>60</v>
      </c>
      <c r="I26" s="853">
        <v>53</v>
      </c>
      <c r="J26" s="859">
        <v>60</v>
      </c>
      <c r="K26" s="853">
        <v>41</v>
      </c>
      <c r="L26" s="859">
        <v>60</v>
      </c>
      <c r="M26" s="853">
        <v>36</v>
      </c>
      <c r="N26" s="837">
        <f t="shared" si="3"/>
        <v>360</v>
      </c>
      <c r="O26" s="837">
        <f t="shared" si="1"/>
        <v>297</v>
      </c>
      <c r="P26" s="824">
        <f t="shared" si="2"/>
        <v>0.82499999999999996</v>
      </c>
    </row>
    <row r="27" spans="1:16" s="645" customFormat="1" ht="18" customHeight="1" x14ac:dyDescent="0.2">
      <c r="A27" s="858" t="s">
        <v>518</v>
      </c>
      <c r="B27" s="859">
        <v>106</v>
      </c>
      <c r="C27" s="853">
        <v>24</v>
      </c>
      <c r="D27" s="859">
        <v>106</v>
      </c>
      <c r="E27" s="853">
        <v>62</v>
      </c>
      <c r="F27" s="859">
        <v>106</v>
      </c>
      <c r="G27" s="853">
        <v>59</v>
      </c>
      <c r="H27" s="859">
        <v>106</v>
      </c>
      <c r="I27" s="853">
        <v>85</v>
      </c>
      <c r="J27" s="859">
        <v>106</v>
      </c>
      <c r="K27" s="853">
        <v>69</v>
      </c>
      <c r="L27" s="859">
        <v>106</v>
      </c>
      <c r="M27" s="853">
        <v>122</v>
      </c>
      <c r="N27" s="837">
        <f t="shared" si="3"/>
        <v>636</v>
      </c>
      <c r="O27" s="837">
        <f t="shared" si="1"/>
        <v>421</v>
      </c>
      <c r="P27" s="824">
        <f t="shared" si="2"/>
        <v>0.66194968553459121</v>
      </c>
    </row>
    <row r="28" spans="1:16" s="645" customFormat="1" ht="18" customHeight="1" x14ac:dyDescent="0.2">
      <c r="A28" s="858" t="s">
        <v>510</v>
      </c>
      <c r="B28" s="859">
        <v>18</v>
      </c>
      <c r="C28" s="853">
        <v>0</v>
      </c>
      <c r="D28" s="859">
        <v>18</v>
      </c>
      <c r="E28" s="853">
        <v>6</v>
      </c>
      <c r="F28" s="859">
        <v>18</v>
      </c>
      <c r="G28" s="853">
        <v>5</v>
      </c>
      <c r="H28" s="859">
        <v>18</v>
      </c>
      <c r="I28" s="853">
        <v>5</v>
      </c>
      <c r="J28" s="859">
        <v>18</v>
      </c>
      <c r="K28" s="853">
        <v>8</v>
      </c>
      <c r="L28" s="859">
        <v>18</v>
      </c>
      <c r="M28" s="853">
        <v>16</v>
      </c>
      <c r="N28" s="837">
        <f t="shared" si="3"/>
        <v>108</v>
      </c>
      <c r="O28" s="837">
        <f t="shared" si="1"/>
        <v>40</v>
      </c>
      <c r="P28" s="824">
        <f t="shared" si="2"/>
        <v>0.37037037037037035</v>
      </c>
    </row>
    <row r="29" spans="1:16" s="645" customFormat="1" ht="18" customHeight="1" x14ac:dyDescent="0.2">
      <c r="A29" s="858" t="s">
        <v>583</v>
      </c>
      <c r="B29" s="859">
        <v>50</v>
      </c>
      <c r="C29" s="853">
        <v>51</v>
      </c>
      <c r="D29" s="859">
        <v>50</v>
      </c>
      <c r="E29" s="853">
        <v>73</v>
      </c>
      <c r="F29" s="859">
        <v>50</v>
      </c>
      <c r="G29" s="853">
        <v>28</v>
      </c>
      <c r="H29" s="859">
        <v>50</v>
      </c>
      <c r="I29" s="853">
        <v>19</v>
      </c>
      <c r="J29" s="859">
        <v>50</v>
      </c>
      <c r="K29" s="853">
        <v>59</v>
      </c>
      <c r="L29" s="859">
        <v>50</v>
      </c>
      <c r="M29" s="853">
        <v>76</v>
      </c>
      <c r="N29" s="837">
        <f t="shared" si="3"/>
        <v>300</v>
      </c>
      <c r="O29" s="837">
        <f t="shared" si="1"/>
        <v>306</v>
      </c>
      <c r="P29" s="824">
        <f t="shared" si="2"/>
        <v>1.02</v>
      </c>
    </row>
    <row r="30" spans="1:16" s="645" customFormat="1" ht="18" customHeight="1" x14ac:dyDescent="0.2">
      <c r="A30" s="858" t="s">
        <v>585</v>
      </c>
      <c r="B30" s="859">
        <v>7</v>
      </c>
      <c r="C30" s="853">
        <v>20</v>
      </c>
      <c r="D30" s="859">
        <v>7</v>
      </c>
      <c r="E30" s="853">
        <v>21</v>
      </c>
      <c r="F30" s="859">
        <v>7</v>
      </c>
      <c r="G30" s="853">
        <v>18</v>
      </c>
      <c r="H30" s="859">
        <v>7</v>
      </c>
      <c r="I30" s="853">
        <v>11</v>
      </c>
      <c r="J30" s="859">
        <v>7</v>
      </c>
      <c r="K30" s="853">
        <v>20</v>
      </c>
      <c r="L30" s="859">
        <v>7</v>
      </c>
      <c r="M30" s="853">
        <v>16</v>
      </c>
      <c r="N30" s="837">
        <f t="shared" si="3"/>
        <v>42</v>
      </c>
      <c r="O30" s="837">
        <f t="shared" si="1"/>
        <v>106</v>
      </c>
      <c r="P30" s="824">
        <f t="shared" si="2"/>
        <v>2.5238095238095237</v>
      </c>
    </row>
    <row r="31" spans="1:16" s="645" customFormat="1" ht="18" customHeight="1" thickBot="1" x14ac:dyDescent="0.25">
      <c r="A31" s="867" t="s">
        <v>511</v>
      </c>
      <c r="B31" s="868">
        <v>10</v>
      </c>
      <c r="C31" s="869">
        <v>12</v>
      </c>
      <c r="D31" s="868">
        <v>10</v>
      </c>
      <c r="E31" s="869">
        <v>13</v>
      </c>
      <c r="F31" s="868">
        <v>10</v>
      </c>
      <c r="G31" s="869">
        <v>10</v>
      </c>
      <c r="H31" s="868">
        <v>10</v>
      </c>
      <c r="I31" s="869">
        <v>3</v>
      </c>
      <c r="J31" s="868">
        <v>10</v>
      </c>
      <c r="K31" s="869">
        <v>0</v>
      </c>
      <c r="L31" s="868">
        <v>10</v>
      </c>
      <c r="M31" s="869">
        <v>2</v>
      </c>
      <c r="N31" s="870">
        <f t="shared" si="3"/>
        <v>60</v>
      </c>
      <c r="O31" s="870">
        <f t="shared" si="1"/>
        <v>40</v>
      </c>
      <c r="P31" s="871">
        <f t="shared" si="2"/>
        <v>0.66666666666666663</v>
      </c>
    </row>
    <row r="32" spans="1:16" s="832" customFormat="1" ht="17.25" customHeight="1" x14ac:dyDescent="0.25">
      <c r="A32" s="864" t="s">
        <v>6</v>
      </c>
      <c r="B32" s="865">
        <f t="shared" ref="B32:D32" si="4">SUM(B9:B31)</f>
        <v>4339</v>
      </c>
      <c r="C32" s="865">
        <f>SUM(C9:C31)</f>
        <v>3045</v>
      </c>
      <c r="D32" s="865">
        <f t="shared" si="4"/>
        <v>4339</v>
      </c>
      <c r="E32" s="865">
        <f>SUM(E9:E31)</f>
        <v>3447</v>
      </c>
      <c r="F32" s="865">
        <f t="shared" ref="F32:H32" si="5">SUM(F9:F31)</f>
        <v>4339</v>
      </c>
      <c r="G32" s="865">
        <f>SUM(G9:G31)</f>
        <v>2969</v>
      </c>
      <c r="H32" s="865">
        <f t="shared" si="5"/>
        <v>4339</v>
      </c>
      <c r="I32" s="865">
        <f>SUM(I9:I31)</f>
        <v>3317</v>
      </c>
      <c r="J32" s="865">
        <f t="shared" ref="J32:L32" si="6">SUM(J9:J31)</f>
        <v>4339</v>
      </c>
      <c r="K32" s="865">
        <f>SUM(K9:K31)</f>
        <v>3279</v>
      </c>
      <c r="L32" s="865">
        <f t="shared" si="6"/>
        <v>4339</v>
      </c>
      <c r="M32" s="865">
        <f>SUM(M9:M31)</f>
        <v>3116</v>
      </c>
      <c r="N32" s="865">
        <f>SUM(N9:N31)</f>
        <v>26034</v>
      </c>
      <c r="O32" s="865">
        <f>SUM(O9:O31)</f>
        <v>19173</v>
      </c>
      <c r="P32" s="866">
        <f>IF(N32=0,"-",O32/N32)</f>
        <v>0.73646001382807103</v>
      </c>
    </row>
    <row r="33" spans="1:15" x14ac:dyDescent="0.25">
      <c r="A33" s="954" t="str">
        <f>'Pque N Mundo I'!$A$37</f>
        <v>Nota: as metas apresentadas serão ajustadas na avaliação do CTA com os descontos de déficits de vagas e ausênsias legais.</v>
      </c>
      <c r="N33" s="834"/>
      <c r="O33" s="834"/>
    </row>
    <row r="34" spans="1:15" x14ac:dyDescent="0.25">
      <c r="A34" s="826" t="s">
        <v>679</v>
      </c>
      <c r="N34" s="834"/>
      <c r="O34" s="834"/>
    </row>
    <row r="35" spans="1:15" x14ac:dyDescent="0.25">
      <c r="N35" s="834"/>
      <c r="O35" s="834"/>
    </row>
    <row r="36" spans="1:15" x14ac:dyDescent="0.25">
      <c r="N36" s="834"/>
      <c r="O36" s="834"/>
    </row>
    <row r="37" spans="1:15" x14ac:dyDescent="0.25">
      <c r="N37" s="834"/>
      <c r="O37" s="834"/>
    </row>
    <row r="38" spans="1:15" x14ac:dyDescent="0.25">
      <c r="N38" s="834"/>
      <c r="O38" s="834"/>
    </row>
    <row r="39" spans="1:15" x14ac:dyDescent="0.25">
      <c r="N39" s="834"/>
      <c r="O39" s="834"/>
    </row>
    <row r="40" spans="1:15" x14ac:dyDescent="0.25">
      <c r="N40" s="834"/>
      <c r="O40" s="834"/>
    </row>
    <row r="41" spans="1:15" x14ac:dyDescent="0.25">
      <c r="N41" s="834"/>
      <c r="O41" s="834"/>
    </row>
    <row r="42" spans="1:15" x14ac:dyDescent="0.25">
      <c r="N42" s="834"/>
      <c r="O42" s="834"/>
    </row>
    <row r="43" spans="1:15" x14ac:dyDescent="0.25">
      <c r="N43" s="834"/>
      <c r="O43" s="834"/>
    </row>
    <row r="44" spans="1:15" x14ac:dyDescent="0.25">
      <c r="N44" s="834"/>
      <c r="O44" s="834"/>
    </row>
    <row r="45" spans="1:15" x14ac:dyDescent="0.25">
      <c r="N45" s="834"/>
      <c r="O45" s="834"/>
    </row>
    <row r="46" spans="1:15" x14ac:dyDescent="0.25">
      <c r="N46" s="834"/>
      <c r="O46" s="834"/>
    </row>
    <row r="47" spans="1:15" x14ac:dyDescent="0.25">
      <c r="N47" s="834"/>
      <c r="O47" s="834"/>
    </row>
    <row r="48" spans="1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7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246"/>
  <sheetViews>
    <sheetView showGridLines="0" tabSelected="1" zoomScaleNormal="100" zoomScaleSheetLayoutView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8.5703125" bestFit="1" customWidth="1"/>
    <col min="15" max="15" width="8" customWidth="1"/>
    <col min="16" max="16" width="8.425781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631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624</v>
      </c>
      <c r="B9" s="865">
        <v>540</v>
      </c>
      <c r="C9" s="831">
        <v>296</v>
      </c>
      <c r="D9" s="865">
        <v>540</v>
      </c>
      <c r="E9" s="831">
        <v>539</v>
      </c>
      <c r="F9" s="865">
        <v>540</v>
      </c>
      <c r="G9" s="831">
        <v>539</v>
      </c>
      <c r="H9" s="865">
        <v>540</v>
      </c>
      <c r="I9" s="831">
        <v>536</v>
      </c>
      <c r="J9" s="865">
        <v>540</v>
      </c>
      <c r="K9" s="831">
        <v>556</v>
      </c>
      <c r="L9" s="865">
        <v>540</v>
      </c>
      <c r="M9" s="831">
        <v>582</v>
      </c>
      <c r="N9" s="837">
        <f>B9+D9+F9+H9+J9+L9</f>
        <v>3240</v>
      </c>
      <c r="O9" s="837">
        <f>C9+E9+G9+I9+K9+M9</f>
        <v>3048</v>
      </c>
      <c r="P9" s="824">
        <f>IF(N9=0,"-",O9/N9)</f>
        <v>0.94074074074074077</v>
      </c>
    </row>
    <row r="10" spans="1:16" ht="18" customHeight="1" x14ac:dyDescent="0.25">
      <c r="A10" s="808" t="s">
        <v>586</v>
      </c>
      <c r="B10" s="822">
        <v>81</v>
      </c>
      <c r="C10" s="823">
        <v>117</v>
      </c>
      <c r="D10" s="822">
        <v>81</v>
      </c>
      <c r="E10" s="823">
        <v>216</v>
      </c>
      <c r="F10" s="822">
        <v>81</v>
      </c>
      <c r="G10" s="823">
        <v>179</v>
      </c>
      <c r="H10" s="822">
        <v>81</v>
      </c>
      <c r="I10" s="823">
        <v>120</v>
      </c>
      <c r="J10" s="822">
        <v>81</v>
      </c>
      <c r="K10" s="823">
        <v>132</v>
      </c>
      <c r="L10" s="822">
        <v>81</v>
      </c>
      <c r="M10" s="823">
        <v>125</v>
      </c>
      <c r="N10" s="837">
        <f t="shared" ref="N10:N30" si="0">B10+D10+F10+H10+J10+L10</f>
        <v>486</v>
      </c>
      <c r="O10" s="837">
        <f t="shared" ref="O10:O30" si="1">C10+E10+G10+I10+K10+M10</f>
        <v>889</v>
      </c>
      <c r="P10" s="824">
        <f t="shared" ref="P10:P30" si="2">IF(N10=0,"-",O10/N10)</f>
        <v>1.8292181069958848</v>
      </c>
    </row>
    <row r="11" spans="1:16" ht="18" customHeight="1" x14ac:dyDescent="0.25">
      <c r="A11" s="808" t="s">
        <v>504</v>
      </c>
      <c r="B11" s="859">
        <v>24</v>
      </c>
      <c r="C11" s="823">
        <v>7</v>
      </c>
      <c r="D11" s="859">
        <v>24</v>
      </c>
      <c r="E11" s="823">
        <v>30</v>
      </c>
      <c r="F11" s="859">
        <v>24</v>
      </c>
      <c r="G11" s="823">
        <v>28</v>
      </c>
      <c r="H11" s="859">
        <v>24</v>
      </c>
      <c r="I11" s="823">
        <v>26</v>
      </c>
      <c r="J11" s="859">
        <v>24</v>
      </c>
      <c r="K11" s="823">
        <v>25</v>
      </c>
      <c r="L11" s="859">
        <v>24</v>
      </c>
      <c r="M11" s="823">
        <v>28</v>
      </c>
      <c r="N11" s="837">
        <f t="shared" si="0"/>
        <v>144</v>
      </c>
      <c r="O11" s="837">
        <f t="shared" si="1"/>
        <v>144</v>
      </c>
      <c r="P11" s="824">
        <f t="shared" si="2"/>
        <v>1</v>
      </c>
    </row>
    <row r="12" spans="1:16" ht="18" customHeight="1" x14ac:dyDescent="0.25">
      <c r="A12" s="808" t="s">
        <v>569</v>
      </c>
      <c r="B12" s="830">
        <f>528+132</f>
        <v>660</v>
      </c>
      <c r="C12" s="823">
        <v>680</v>
      </c>
      <c r="D12" s="830">
        <f>528+132</f>
        <v>660</v>
      </c>
      <c r="E12" s="823">
        <v>604</v>
      </c>
      <c r="F12" s="830">
        <f>528+132</f>
        <v>660</v>
      </c>
      <c r="G12" s="823">
        <v>522</v>
      </c>
      <c r="H12" s="830">
        <f>528+132</f>
        <v>660</v>
      </c>
      <c r="I12" s="823">
        <v>603</v>
      </c>
      <c r="J12" s="830">
        <f>528+132</f>
        <v>660</v>
      </c>
      <c r="K12" s="823">
        <v>557</v>
      </c>
      <c r="L12" s="830">
        <f>528+132</f>
        <v>660</v>
      </c>
      <c r="M12" s="823">
        <v>407</v>
      </c>
      <c r="N12" s="837">
        <f t="shared" si="0"/>
        <v>3960</v>
      </c>
      <c r="O12" s="837">
        <f t="shared" si="1"/>
        <v>3373</v>
      </c>
      <c r="P12" s="824">
        <f t="shared" si="2"/>
        <v>0.85176767676767673</v>
      </c>
    </row>
    <row r="13" spans="1:16" ht="18" customHeight="1" x14ac:dyDescent="0.25">
      <c r="A13" s="808" t="s">
        <v>477</v>
      </c>
      <c r="B13" s="830">
        <v>528</v>
      </c>
      <c r="C13" s="823">
        <v>471</v>
      </c>
      <c r="D13" s="830">
        <v>528</v>
      </c>
      <c r="E13" s="823">
        <v>439</v>
      </c>
      <c r="F13" s="830">
        <v>528</v>
      </c>
      <c r="G13" s="823">
        <v>70</v>
      </c>
      <c r="H13" s="830">
        <v>528</v>
      </c>
      <c r="I13" s="823">
        <v>370</v>
      </c>
      <c r="J13" s="830">
        <v>528</v>
      </c>
      <c r="K13" s="823">
        <v>519</v>
      </c>
      <c r="L13" s="830">
        <v>528</v>
      </c>
      <c r="M13" s="823">
        <v>423</v>
      </c>
      <c r="N13" s="837">
        <f t="shared" si="0"/>
        <v>3168</v>
      </c>
      <c r="O13" s="837">
        <f t="shared" si="1"/>
        <v>2292</v>
      </c>
      <c r="P13" s="824">
        <f t="shared" si="2"/>
        <v>0.72348484848484851</v>
      </c>
    </row>
    <row r="14" spans="1:16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0">
        <v>160</v>
      </c>
      <c r="I14" s="823">
        <v>0</v>
      </c>
      <c r="J14" s="830">
        <v>160</v>
      </c>
      <c r="K14" s="823">
        <v>96</v>
      </c>
      <c r="L14" s="830">
        <v>160</v>
      </c>
      <c r="M14" s="823">
        <v>81</v>
      </c>
      <c r="N14" s="837">
        <f t="shared" si="0"/>
        <v>960</v>
      </c>
      <c r="O14" s="837">
        <f t="shared" si="1"/>
        <v>177</v>
      </c>
      <c r="P14" s="824">
        <f t="shared" si="2"/>
        <v>0.18437500000000001</v>
      </c>
    </row>
    <row r="15" spans="1:16" ht="18" customHeight="1" x14ac:dyDescent="0.25">
      <c r="A15" s="808" t="s">
        <v>479</v>
      </c>
      <c r="B15" s="830">
        <f>264+132+158</f>
        <v>554</v>
      </c>
      <c r="C15" s="823">
        <v>239</v>
      </c>
      <c r="D15" s="830">
        <f>264+132+158</f>
        <v>554</v>
      </c>
      <c r="E15" s="823">
        <v>458</v>
      </c>
      <c r="F15" s="830">
        <f>264+132+158</f>
        <v>554</v>
      </c>
      <c r="G15" s="823">
        <v>473</v>
      </c>
      <c r="H15" s="830">
        <f>264+132+158</f>
        <v>554</v>
      </c>
      <c r="I15" s="823">
        <v>525</v>
      </c>
      <c r="J15" s="830">
        <f>264+132+158</f>
        <v>554</v>
      </c>
      <c r="K15" s="823">
        <v>501</v>
      </c>
      <c r="L15" s="830">
        <f>264+132+158</f>
        <v>554</v>
      </c>
      <c r="M15" s="823">
        <v>471</v>
      </c>
      <c r="N15" s="837">
        <f t="shared" si="0"/>
        <v>3324</v>
      </c>
      <c r="O15" s="837">
        <f t="shared" si="1"/>
        <v>2667</v>
      </c>
      <c r="P15" s="824">
        <f t="shared" si="2"/>
        <v>0.80234657039711188</v>
      </c>
    </row>
    <row r="16" spans="1:16" s="645" customFormat="1" ht="18" customHeight="1" x14ac:dyDescent="0.2">
      <c r="A16" s="858" t="s">
        <v>506</v>
      </c>
      <c r="B16" s="859">
        <v>648</v>
      </c>
      <c r="C16" s="853">
        <v>508</v>
      </c>
      <c r="D16" s="859">
        <v>648</v>
      </c>
      <c r="E16" s="853">
        <v>504</v>
      </c>
      <c r="F16" s="859">
        <v>648</v>
      </c>
      <c r="G16" s="853">
        <v>628</v>
      </c>
      <c r="H16" s="859">
        <v>648</v>
      </c>
      <c r="I16" s="853">
        <v>549</v>
      </c>
      <c r="J16" s="859">
        <v>648</v>
      </c>
      <c r="K16" s="853">
        <v>639</v>
      </c>
      <c r="L16" s="859">
        <v>648</v>
      </c>
      <c r="M16" s="853">
        <v>542</v>
      </c>
      <c r="N16" s="837">
        <f t="shared" si="0"/>
        <v>3888</v>
      </c>
      <c r="O16" s="837">
        <f t="shared" si="1"/>
        <v>3370</v>
      </c>
      <c r="P16" s="824">
        <f t="shared" si="2"/>
        <v>0.86676954732510292</v>
      </c>
    </row>
    <row r="17" spans="1:16" s="645" customFormat="1" ht="18" customHeight="1" x14ac:dyDescent="0.2">
      <c r="A17" s="858" t="s">
        <v>507</v>
      </c>
      <c r="B17" s="859">
        <v>36</v>
      </c>
      <c r="C17" s="853">
        <v>23</v>
      </c>
      <c r="D17" s="859">
        <v>36</v>
      </c>
      <c r="E17" s="853">
        <v>26</v>
      </c>
      <c r="F17" s="859">
        <v>36</v>
      </c>
      <c r="G17" s="853">
        <v>29</v>
      </c>
      <c r="H17" s="859">
        <v>36</v>
      </c>
      <c r="I17" s="853">
        <v>38</v>
      </c>
      <c r="J17" s="859">
        <v>36</v>
      </c>
      <c r="K17" s="853">
        <v>48</v>
      </c>
      <c r="L17" s="859">
        <v>36</v>
      </c>
      <c r="M17" s="853">
        <v>29</v>
      </c>
      <c r="N17" s="837">
        <f t="shared" si="0"/>
        <v>216</v>
      </c>
      <c r="O17" s="837">
        <f t="shared" si="1"/>
        <v>193</v>
      </c>
      <c r="P17" s="824">
        <f t="shared" si="2"/>
        <v>0.89351851851851849</v>
      </c>
    </row>
    <row r="18" spans="1:16" s="645" customFormat="1" ht="18" customHeight="1" x14ac:dyDescent="0.2">
      <c r="A18" s="858" t="s">
        <v>508</v>
      </c>
      <c r="B18" s="859">
        <v>122</v>
      </c>
      <c r="C18" s="853">
        <v>222</v>
      </c>
      <c r="D18" s="859">
        <v>122</v>
      </c>
      <c r="E18" s="853">
        <v>142</v>
      </c>
      <c r="F18" s="859">
        <v>122</v>
      </c>
      <c r="G18" s="853">
        <v>173</v>
      </c>
      <c r="H18" s="859">
        <v>122</v>
      </c>
      <c r="I18" s="853">
        <v>181</v>
      </c>
      <c r="J18" s="859">
        <v>122</v>
      </c>
      <c r="K18" s="853">
        <v>181</v>
      </c>
      <c r="L18" s="859">
        <v>122</v>
      </c>
      <c r="M18" s="853">
        <v>197</v>
      </c>
      <c r="N18" s="837">
        <f t="shared" si="0"/>
        <v>732</v>
      </c>
      <c r="O18" s="837">
        <f t="shared" si="1"/>
        <v>1096</v>
      </c>
      <c r="P18" s="824">
        <f t="shared" si="2"/>
        <v>1.4972677595628416</v>
      </c>
    </row>
    <row r="19" spans="1:16" s="645" customFormat="1" ht="18" customHeight="1" x14ac:dyDescent="0.2">
      <c r="A19" s="858" t="s">
        <v>509</v>
      </c>
      <c r="B19" s="859">
        <v>30</v>
      </c>
      <c r="C19" s="853">
        <v>28</v>
      </c>
      <c r="D19" s="859">
        <v>30</v>
      </c>
      <c r="E19" s="853">
        <v>25</v>
      </c>
      <c r="F19" s="859">
        <v>30</v>
      </c>
      <c r="G19" s="853">
        <v>33</v>
      </c>
      <c r="H19" s="859">
        <v>30</v>
      </c>
      <c r="I19" s="853">
        <v>23</v>
      </c>
      <c r="J19" s="859">
        <v>30</v>
      </c>
      <c r="K19" s="853">
        <v>35</v>
      </c>
      <c r="L19" s="859">
        <v>30</v>
      </c>
      <c r="M19" s="853">
        <v>32</v>
      </c>
      <c r="N19" s="837">
        <f t="shared" si="0"/>
        <v>180</v>
      </c>
      <c r="O19" s="837">
        <f t="shared" si="1"/>
        <v>176</v>
      </c>
      <c r="P19" s="824">
        <f t="shared" si="2"/>
        <v>0.97777777777777775</v>
      </c>
    </row>
    <row r="20" spans="1:16" s="645" customFormat="1" ht="18" customHeight="1" x14ac:dyDescent="0.2">
      <c r="A20" s="858" t="s">
        <v>517</v>
      </c>
      <c r="B20" s="859">
        <v>96</v>
      </c>
      <c r="C20" s="853">
        <v>81</v>
      </c>
      <c r="D20" s="859">
        <v>96</v>
      </c>
      <c r="E20" s="853">
        <v>91</v>
      </c>
      <c r="F20" s="859">
        <v>96</v>
      </c>
      <c r="G20" s="853">
        <v>118</v>
      </c>
      <c r="H20" s="859">
        <v>96</v>
      </c>
      <c r="I20" s="853">
        <v>116</v>
      </c>
      <c r="J20" s="859">
        <v>96</v>
      </c>
      <c r="K20" s="853">
        <v>137</v>
      </c>
      <c r="L20" s="859">
        <v>96</v>
      </c>
      <c r="M20" s="853">
        <v>107</v>
      </c>
      <c r="N20" s="837">
        <f t="shared" si="0"/>
        <v>576</v>
      </c>
      <c r="O20" s="837">
        <f t="shared" si="1"/>
        <v>650</v>
      </c>
      <c r="P20" s="824">
        <f t="shared" si="2"/>
        <v>1.1284722222222223</v>
      </c>
    </row>
    <row r="21" spans="1:16" s="645" customFormat="1" ht="19.5" customHeight="1" x14ac:dyDescent="0.2">
      <c r="A21" s="858" t="s">
        <v>510</v>
      </c>
      <c r="B21" s="859">
        <v>16</v>
      </c>
      <c r="C21" s="853">
        <v>11</v>
      </c>
      <c r="D21" s="859">
        <v>16</v>
      </c>
      <c r="E21" s="853">
        <v>18</v>
      </c>
      <c r="F21" s="859">
        <v>16</v>
      </c>
      <c r="G21" s="853">
        <v>18</v>
      </c>
      <c r="H21" s="859">
        <v>16</v>
      </c>
      <c r="I21" s="853">
        <v>21</v>
      </c>
      <c r="J21" s="859">
        <v>16</v>
      </c>
      <c r="K21" s="853">
        <v>28</v>
      </c>
      <c r="L21" s="859">
        <v>16</v>
      </c>
      <c r="M21" s="853">
        <v>18</v>
      </c>
      <c r="N21" s="837">
        <f t="shared" si="0"/>
        <v>96</v>
      </c>
      <c r="O21" s="837">
        <f t="shared" si="1"/>
        <v>114</v>
      </c>
      <c r="P21" s="824">
        <f t="shared" si="2"/>
        <v>1.1875</v>
      </c>
    </row>
    <row r="22" spans="1:16" s="645" customFormat="1" ht="18" customHeight="1" x14ac:dyDescent="0.2">
      <c r="A22" s="858" t="s">
        <v>516</v>
      </c>
      <c r="B22" s="859">
        <v>60</v>
      </c>
      <c r="C22" s="853">
        <v>0</v>
      </c>
      <c r="D22" s="859">
        <v>60</v>
      </c>
      <c r="E22" s="853">
        <v>1</v>
      </c>
      <c r="F22" s="859">
        <v>60</v>
      </c>
      <c r="G22" s="853">
        <v>0</v>
      </c>
      <c r="H22" s="859">
        <v>60</v>
      </c>
      <c r="I22" s="853">
        <v>63</v>
      </c>
      <c r="J22" s="859">
        <v>60</v>
      </c>
      <c r="K22" s="853">
        <v>90</v>
      </c>
      <c r="L22" s="859">
        <v>60</v>
      </c>
      <c r="M22" s="853">
        <v>91</v>
      </c>
      <c r="N22" s="837">
        <f t="shared" si="0"/>
        <v>360</v>
      </c>
      <c r="O22" s="837">
        <f t="shared" si="1"/>
        <v>245</v>
      </c>
      <c r="P22" s="824">
        <f t="shared" si="2"/>
        <v>0.68055555555555558</v>
      </c>
    </row>
    <row r="23" spans="1:16" s="645" customFormat="1" ht="18" customHeight="1" x14ac:dyDescent="0.2">
      <c r="A23" s="858" t="s">
        <v>515</v>
      </c>
      <c r="B23" s="859">
        <v>40</v>
      </c>
      <c r="C23" s="853">
        <v>0</v>
      </c>
      <c r="D23" s="859">
        <v>40</v>
      </c>
      <c r="E23" s="853">
        <v>0</v>
      </c>
      <c r="F23" s="859">
        <v>40</v>
      </c>
      <c r="G23" s="853">
        <v>0</v>
      </c>
      <c r="H23" s="859">
        <v>40</v>
      </c>
      <c r="I23" s="853">
        <v>24</v>
      </c>
      <c r="J23" s="859">
        <v>40</v>
      </c>
      <c r="K23" s="853">
        <v>46</v>
      </c>
      <c r="L23" s="859">
        <v>40</v>
      </c>
      <c r="M23" s="853">
        <v>41</v>
      </c>
      <c r="N23" s="837">
        <f t="shared" si="0"/>
        <v>240</v>
      </c>
      <c r="O23" s="837">
        <f t="shared" si="1"/>
        <v>111</v>
      </c>
      <c r="P23" s="824">
        <f t="shared" si="2"/>
        <v>0.46250000000000002</v>
      </c>
    </row>
    <row r="24" spans="1:16" s="645" customFormat="1" ht="18" customHeight="1" x14ac:dyDescent="0.2">
      <c r="A24" s="858" t="s">
        <v>568</v>
      </c>
      <c r="B24" s="859">
        <v>12</v>
      </c>
      <c r="C24" s="853">
        <v>3</v>
      </c>
      <c r="D24" s="859">
        <v>12</v>
      </c>
      <c r="E24" s="853">
        <v>14</v>
      </c>
      <c r="F24" s="859">
        <v>12</v>
      </c>
      <c r="G24" s="853">
        <v>14</v>
      </c>
      <c r="H24" s="859">
        <v>12</v>
      </c>
      <c r="I24" s="853">
        <v>10</v>
      </c>
      <c r="J24" s="859">
        <v>12</v>
      </c>
      <c r="K24" s="853">
        <v>14</v>
      </c>
      <c r="L24" s="859">
        <v>12</v>
      </c>
      <c r="M24" s="853">
        <v>10</v>
      </c>
      <c r="N24" s="837">
        <f t="shared" si="0"/>
        <v>72</v>
      </c>
      <c r="O24" s="837">
        <f t="shared" si="1"/>
        <v>65</v>
      </c>
      <c r="P24" s="824">
        <f t="shared" si="2"/>
        <v>0.90277777777777779</v>
      </c>
    </row>
    <row r="25" spans="1:16" s="645" customFormat="1" ht="18" customHeight="1" x14ac:dyDescent="0.2">
      <c r="A25" s="858" t="s">
        <v>513</v>
      </c>
      <c r="B25" s="859">
        <v>8</v>
      </c>
      <c r="C25" s="853">
        <v>0</v>
      </c>
      <c r="D25" s="859">
        <v>8</v>
      </c>
      <c r="E25" s="853">
        <v>13</v>
      </c>
      <c r="F25" s="859">
        <v>8</v>
      </c>
      <c r="G25" s="853">
        <v>9</v>
      </c>
      <c r="H25" s="859">
        <v>8</v>
      </c>
      <c r="I25" s="853">
        <v>6</v>
      </c>
      <c r="J25" s="859">
        <v>8</v>
      </c>
      <c r="K25" s="853">
        <v>7</v>
      </c>
      <c r="L25" s="859">
        <v>8</v>
      </c>
      <c r="M25" s="853">
        <v>7</v>
      </c>
      <c r="N25" s="837">
        <f t="shared" si="0"/>
        <v>48</v>
      </c>
      <c r="O25" s="837">
        <f t="shared" si="1"/>
        <v>42</v>
      </c>
      <c r="P25" s="824">
        <f t="shared" si="2"/>
        <v>0.875</v>
      </c>
    </row>
    <row r="26" spans="1:16" s="645" customFormat="1" ht="18" customHeight="1" x14ac:dyDescent="0.2">
      <c r="A26" s="858" t="s">
        <v>588</v>
      </c>
      <c r="B26" s="859">
        <v>92</v>
      </c>
      <c r="C26" s="853">
        <v>77</v>
      </c>
      <c r="D26" s="859">
        <v>92</v>
      </c>
      <c r="E26" s="853">
        <v>126</v>
      </c>
      <c r="F26" s="859">
        <v>92</v>
      </c>
      <c r="G26" s="853">
        <v>131</v>
      </c>
      <c r="H26" s="859">
        <v>92</v>
      </c>
      <c r="I26" s="853">
        <v>74</v>
      </c>
      <c r="J26" s="859">
        <v>92</v>
      </c>
      <c r="K26" s="853">
        <v>95</v>
      </c>
      <c r="L26" s="859">
        <v>92</v>
      </c>
      <c r="M26" s="853">
        <v>118</v>
      </c>
      <c r="N26" s="837">
        <f t="shared" si="0"/>
        <v>552</v>
      </c>
      <c r="O26" s="837">
        <f t="shared" si="1"/>
        <v>621</v>
      </c>
      <c r="P26" s="824">
        <f t="shared" si="2"/>
        <v>1.125</v>
      </c>
    </row>
    <row r="27" spans="1:16" s="645" customFormat="1" ht="18" customHeight="1" x14ac:dyDescent="0.2">
      <c r="A27" s="858" t="s">
        <v>589</v>
      </c>
      <c r="B27" s="859">
        <v>60</v>
      </c>
      <c r="C27" s="853">
        <v>35</v>
      </c>
      <c r="D27" s="859">
        <v>60</v>
      </c>
      <c r="E27" s="853">
        <v>71</v>
      </c>
      <c r="F27" s="859">
        <v>60</v>
      </c>
      <c r="G27" s="853">
        <v>74</v>
      </c>
      <c r="H27" s="859">
        <v>60</v>
      </c>
      <c r="I27" s="853">
        <v>32</v>
      </c>
      <c r="J27" s="859">
        <v>60</v>
      </c>
      <c r="K27" s="853">
        <v>42</v>
      </c>
      <c r="L27" s="859">
        <v>60</v>
      </c>
      <c r="M27" s="853">
        <v>57</v>
      </c>
      <c r="N27" s="837">
        <f t="shared" si="0"/>
        <v>360</v>
      </c>
      <c r="O27" s="837">
        <f t="shared" si="1"/>
        <v>311</v>
      </c>
      <c r="P27" s="824">
        <f t="shared" si="2"/>
        <v>0.86388888888888893</v>
      </c>
    </row>
    <row r="28" spans="1:16" s="645" customFormat="1" ht="18" customHeight="1" x14ac:dyDescent="0.2">
      <c r="A28" s="858" t="s">
        <v>581</v>
      </c>
      <c r="B28" s="859">
        <v>120</v>
      </c>
      <c r="C28" s="853">
        <v>93</v>
      </c>
      <c r="D28" s="859">
        <v>120</v>
      </c>
      <c r="E28" s="853">
        <v>110</v>
      </c>
      <c r="F28" s="859">
        <v>120</v>
      </c>
      <c r="G28" s="853">
        <v>103</v>
      </c>
      <c r="H28" s="859">
        <v>120</v>
      </c>
      <c r="I28" s="853">
        <v>84</v>
      </c>
      <c r="J28" s="859">
        <v>120</v>
      </c>
      <c r="K28" s="853">
        <v>94</v>
      </c>
      <c r="L28" s="859">
        <v>120</v>
      </c>
      <c r="M28" s="853">
        <v>102</v>
      </c>
      <c r="N28" s="837">
        <f t="shared" si="0"/>
        <v>720</v>
      </c>
      <c r="O28" s="837">
        <f t="shared" si="1"/>
        <v>586</v>
      </c>
      <c r="P28" s="824">
        <f t="shared" si="2"/>
        <v>0.81388888888888888</v>
      </c>
    </row>
    <row r="29" spans="1:16" s="645" customFormat="1" ht="18" customHeight="1" x14ac:dyDescent="0.2">
      <c r="A29" s="858" t="s">
        <v>585</v>
      </c>
      <c r="B29" s="859">
        <v>7</v>
      </c>
      <c r="C29" s="853">
        <v>21</v>
      </c>
      <c r="D29" s="859">
        <v>7</v>
      </c>
      <c r="E29" s="853">
        <v>36</v>
      </c>
      <c r="F29" s="859">
        <v>7</v>
      </c>
      <c r="G29" s="853">
        <v>11</v>
      </c>
      <c r="H29" s="859">
        <v>7</v>
      </c>
      <c r="I29" s="853">
        <v>33</v>
      </c>
      <c r="J29" s="859">
        <v>7</v>
      </c>
      <c r="K29" s="853">
        <v>8</v>
      </c>
      <c r="L29" s="859">
        <v>7</v>
      </c>
      <c r="M29" s="853">
        <v>24</v>
      </c>
      <c r="N29" s="837">
        <f t="shared" si="0"/>
        <v>42</v>
      </c>
      <c r="O29" s="837">
        <f t="shared" si="1"/>
        <v>133</v>
      </c>
      <c r="P29" s="824">
        <f t="shared" si="2"/>
        <v>3.1666666666666665</v>
      </c>
    </row>
    <row r="30" spans="1:16" s="645" customFormat="1" ht="18" customHeight="1" thickBot="1" x14ac:dyDescent="0.25">
      <c r="A30" s="867" t="s">
        <v>511</v>
      </c>
      <c r="B30" s="868">
        <v>10</v>
      </c>
      <c r="C30" s="869">
        <v>3</v>
      </c>
      <c r="D30" s="868">
        <v>10</v>
      </c>
      <c r="E30" s="869">
        <v>33</v>
      </c>
      <c r="F30" s="868">
        <v>10</v>
      </c>
      <c r="G30" s="869">
        <v>42</v>
      </c>
      <c r="H30" s="868">
        <v>10</v>
      </c>
      <c r="I30" s="869">
        <v>52</v>
      </c>
      <c r="J30" s="868">
        <v>10</v>
      </c>
      <c r="K30" s="869">
        <v>35</v>
      </c>
      <c r="L30" s="868">
        <v>10</v>
      </c>
      <c r="M30" s="869">
        <v>29</v>
      </c>
      <c r="N30" s="870">
        <f t="shared" si="0"/>
        <v>60</v>
      </c>
      <c r="O30" s="870">
        <f t="shared" si="1"/>
        <v>194</v>
      </c>
      <c r="P30" s="871">
        <f t="shared" si="2"/>
        <v>3.2333333333333334</v>
      </c>
    </row>
    <row r="31" spans="1:16" s="832" customFormat="1" ht="17.25" customHeight="1" x14ac:dyDescent="0.25">
      <c r="A31" s="864" t="s">
        <v>6</v>
      </c>
      <c r="B31" s="822">
        <f t="shared" ref="B31:E31" si="3">SUM(B9:B30)</f>
        <v>3904</v>
      </c>
      <c r="C31" s="822">
        <f t="shared" si="3"/>
        <v>2915</v>
      </c>
      <c r="D31" s="822">
        <f t="shared" si="3"/>
        <v>3904</v>
      </c>
      <c r="E31" s="822">
        <f t="shared" si="3"/>
        <v>3496</v>
      </c>
      <c r="F31" s="822">
        <f t="shared" ref="F31:G31" si="4">SUM(F9:F30)</f>
        <v>3904</v>
      </c>
      <c r="G31" s="822">
        <f t="shared" si="4"/>
        <v>3194</v>
      </c>
      <c r="H31" s="822">
        <f t="shared" ref="H31:I31" si="5">SUM(H9:H30)</f>
        <v>3904</v>
      </c>
      <c r="I31" s="822">
        <f t="shared" si="5"/>
        <v>3486</v>
      </c>
      <c r="J31" s="822">
        <f t="shared" ref="J31:K31" si="6">SUM(J9:J30)</f>
        <v>3904</v>
      </c>
      <c r="K31" s="822">
        <f t="shared" si="6"/>
        <v>3885</v>
      </c>
      <c r="L31" s="822">
        <f t="shared" ref="L31:M31" si="7">SUM(L9:L30)</f>
        <v>3904</v>
      </c>
      <c r="M31" s="822">
        <f t="shared" si="7"/>
        <v>3521</v>
      </c>
      <c r="N31" s="865">
        <f>SUM(N9:N30)</f>
        <v>23424</v>
      </c>
      <c r="O31" s="865">
        <f>SUM(O9:O30)</f>
        <v>20497</v>
      </c>
      <c r="P31" s="866">
        <f>IF(N31=0,"-",O31/N31)</f>
        <v>0.87504269125683065</v>
      </c>
    </row>
    <row r="32" spans="1:16" x14ac:dyDescent="0.25">
      <c r="A32" s="954" t="str">
        <f>'Pque N Mundo I'!$A$37</f>
        <v>Nota: as metas apresentadas serão ajustadas na avaliação do CTA com os descontos de déficits de vagas e ausênsias legais.</v>
      </c>
      <c r="N32" s="834"/>
      <c r="O32" s="834"/>
    </row>
    <row r="33" spans="1:15" x14ac:dyDescent="0.25">
      <c r="A33" s="826" t="s">
        <v>679</v>
      </c>
      <c r="N33" s="834"/>
      <c r="O33" s="834"/>
    </row>
    <row r="34" spans="1:15" x14ac:dyDescent="0.25">
      <c r="N34" s="834"/>
      <c r="O34" s="834"/>
    </row>
    <row r="35" spans="1:15" x14ac:dyDescent="0.25">
      <c r="N35" s="834"/>
      <c r="O35" s="834"/>
    </row>
    <row r="36" spans="1:15" x14ac:dyDescent="0.25">
      <c r="N36" s="834"/>
      <c r="O36" s="834"/>
    </row>
    <row r="37" spans="1:15" x14ac:dyDescent="0.25">
      <c r="N37" s="834"/>
      <c r="O37" s="834"/>
    </row>
    <row r="38" spans="1:15" x14ac:dyDescent="0.25">
      <c r="N38" s="834"/>
      <c r="O38" s="834"/>
    </row>
    <row r="39" spans="1:15" x14ac:dyDescent="0.25">
      <c r="N39" s="834"/>
      <c r="O39" s="834"/>
    </row>
    <row r="40" spans="1:15" x14ac:dyDescent="0.25">
      <c r="N40" s="834"/>
      <c r="O40" s="834"/>
    </row>
    <row r="41" spans="1:15" x14ac:dyDescent="0.25">
      <c r="N41" s="834"/>
      <c r="O41" s="834"/>
    </row>
    <row r="42" spans="1:15" x14ac:dyDescent="0.25">
      <c r="N42" s="834"/>
      <c r="O42" s="834"/>
    </row>
    <row r="43" spans="1:15" x14ac:dyDescent="0.25">
      <c r="N43" s="834"/>
      <c r="O43" s="834"/>
    </row>
    <row r="44" spans="1:15" x14ac:dyDescent="0.25">
      <c r="N44" s="834"/>
      <c r="O44" s="834"/>
    </row>
    <row r="45" spans="1:15" x14ac:dyDescent="0.25">
      <c r="N45" s="834"/>
      <c r="O45" s="834"/>
    </row>
    <row r="46" spans="1:15" x14ac:dyDescent="0.25">
      <c r="N46" s="834"/>
      <c r="O46" s="834"/>
    </row>
    <row r="47" spans="1:15" x14ac:dyDescent="0.25">
      <c r="N47" s="834"/>
      <c r="O47" s="834"/>
    </row>
    <row r="48" spans="1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P273"/>
  <sheetViews>
    <sheetView showGridLines="0" tabSelected="1" zoomScaleNormal="100" zoomScaleSheetLayoutView="9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6.5703125" customWidth="1"/>
    <col min="2" max="2" width="11.85546875" customWidth="1"/>
    <col min="3" max="3" width="11.5703125" style="798" customWidth="1"/>
    <col min="4" max="4" width="11.85546875" customWidth="1"/>
    <col min="5" max="5" width="11.5703125" style="798" customWidth="1"/>
    <col min="6" max="6" width="11.85546875" customWidth="1"/>
    <col min="7" max="7" width="11.5703125" style="798" customWidth="1"/>
    <col min="8" max="8" width="11.85546875" customWidth="1"/>
    <col min="9" max="9" width="11.5703125" style="798" customWidth="1"/>
    <col min="10" max="10" width="11.85546875" customWidth="1"/>
    <col min="11" max="11" width="11.5703125" style="798" customWidth="1"/>
    <col min="12" max="12" width="11.85546875" customWidth="1"/>
    <col min="13" max="13" width="11.5703125" style="798" customWidth="1"/>
    <col min="14" max="14" width="8.5703125" bestFit="1" customWidth="1"/>
    <col min="15" max="15" width="8" customWidth="1"/>
    <col min="16" max="16" width="8.5703125" customWidth="1"/>
  </cols>
  <sheetData>
    <row r="1" spans="1:16" ht="42" customHeight="1" x14ac:dyDescent="0.25">
      <c r="C1"/>
      <c r="E1"/>
      <c r="G1"/>
      <c r="I1"/>
      <c r="K1"/>
      <c r="M1"/>
    </row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4" spans="1:16" x14ac:dyDescent="0.25">
      <c r="C4"/>
      <c r="E4"/>
      <c r="G4"/>
      <c r="I4"/>
      <c r="K4"/>
      <c r="M4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630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783</v>
      </c>
      <c r="C9" s="831">
        <v>867</v>
      </c>
      <c r="D9" s="865">
        <v>783</v>
      </c>
      <c r="E9" s="831">
        <v>755</v>
      </c>
      <c r="F9" s="865">
        <v>783</v>
      </c>
      <c r="G9" s="831">
        <v>625</v>
      </c>
      <c r="H9" s="865">
        <v>783</v>
      </c>
      <c r="I9" s="831">
        <v>689</v>
      </c>
      <c r="J9" s="865">
        <v>783</v>
      </c>
      <c r="K9" s="831">
        <v>617</v>
      </c>
      <c r="L9" s="865">
        <v>783</v>
      </c>
      <c r="M9" s="831">
        <v>609</v>
      </c>
      <c r="N9" s="837">
        <f>B9+D9+F9+H9+J9+L9</f>
        <v>4698</v>
      </c>
      <c r="O9" s="837">
        <f>C9+E9+G9+I9+K9+M9</f>
        <v>4162</v>
      </c>
      <c r="P9" s="824">
        <f>IF(N9=0,"-",O9/N9)</f>
        <v>0.88590889740315026</v>
      </c>
    </row>
    <row r="10" spans="1:16" ht="18" customHeight="1" x14ac:dyDescent="0.25">
      <c r="A10" s="808" t="s">
        <v>586</v>
      </c>
      <c r="B10" s="822">
        <v>117</v>
      </c>
      <c r="C10" s="823">
        <v>179</v>
      </c>
      <c r="D10" s="822">
        <v>117</v>
      </c>
      <c r="E10" s="823">
        <v>122</v>
      </c>
      <c r="F10" s="822">
        <v>117</v>
      </c>
      <c r="G10" s="823">
        <v>99</v>
      </c>
      <c r="H10" s="822">
        <v>117</v>
      </c>
      <c r="I10" s="823">
        <v>112</v>
      </c>
      <c r="J10" s="822">
        <v>117</v>
      </c>
      <c r="K10" s="823">
        <v>109</v>
      </c>
      <c r="L10" s="822">
        <v>117</v>
      </c>
      <c r="M10" s="823">
        <v>117</v>
      </c>
      <c r="N10" s="837">
        <f t="shared" ref="N10:N34" si="0">B10+D10+F10+H10+J10+L10</f>
        <v>702</v>
      </c>
      <c r="O10" s="837">
        <f t="shared" ref="O10:O34" si="1">C10+E10+G10+I10+K10+M10</f>
        <v>738</v>
      </c>
      <c r="P10" s="824">
        <f t="shared" ref="P10:P34" si="2">IF(N10=0,"-",O10/N10)</f>
        <v>1.0512820512820513</v>
      </c>
    </row>
    <row r="11" spans="1:16" ht="18" customHeight="1" x14ac:dyDescent="0.25">
      <c r="A11" s="808" t="s">
        <v>504</v>
      </c>
      <c r="B11" s="859">
        <v>36</v>
      </c>
      <c r="C11" s="853">
        <v>30</v>
      </c>
      <c r="D11" s="859">
        <v>36</v>
      </c>
      <c r="E11" s="853">
        <v>37</v>
      </c>
      <c r="F11" s="859">
        <v>36</v>
      </c>
      <c r="G11" s="853">
        <v>34</v>
      </c>
      <c r="H11" s="859">
        <v>36</v>
      </c>
      <c r="I11" s="853">
        <v>42</v>
      </c>
      <c r="J11" s="859">
        <v>36</v>
      </c>
      <c r="K11" s="853">
        <v>27</v>
      </c>
      <c r="L11" s="859">
        <v>36</v>
      </c>
      <c r="M11" s="853">
        <v>33</v>
      </c>
      <c r="N11" s="837">
        <f t="shared" si="0"/>
        <v>216</v>
      </c>
      <c r="O11" s="837">
        <f t="shared" si="1"/>
        <v>203</v>
      </c>
      <c r="P11" s="824">
        <f t="shared" si="2"/>
        <v>0.93981481481481477</v>
      </c>
    </row>
    <row r="12" spans="1:16" ht="18" customHeight="1" x14ac:dyDescent="0.25">
      <c r="A12" s="808" t="s">
        <v>569</v>
      </c>
      <c r="B12" s="822">
        <v>1056</v>
      </c>
      <c r="C12" s="823">
        <v>697</v>
      </c>
      <c r="D12" s="822">
        <v>1056</v>
      </c>
      <c r="E12" s="823">
        <v>1102</v>
      </c>
      <c r="F12" s="822">
        <v>1056</v>
      </c>
      <c r="G12" s="823">
        <v>777</v>
      </c>
      <c r="H12" s="822">
        <v>1056</v>
      </c>
      <c r="I12" s="823">
        <v>770</v>
      </c>
      <c r="J12" s="822">
        <v>1056</v>
      </c>
      <c r="K12" s="823">
        <v>924</v>
      </c>
      <c r="L12" s="822">
        <v>1056</v>
      </c>
      <c r="M12" s="823">
        <v>403</v>
      </c>
      <c r="N12" s="837">
        <f t="shared" si="0"/>
        <v>6336</v>
      </c>
      <c r="O12" s="837">
        <f t="shared" si="1"/>
        <v>4673</v>
      </c>
      <c r="P12" s="824">
        <f t="shared" si="2"/>
        <v>0.73753156565656564</v>
      </c>
    </row>
    <row r="13" spans="1:16" ht="18" customHeight="1" x14ac:dyDescent="0.25">
      <c r="A13" s="808" t="s">
        <v>477</v>
      </c>
      <c r="B13" s="822">
        <v>528</v>
      </c>
      <c r="C13" s="823">
        <v>388</v>
      </c>
      <c r="D13" s="822">
        <v>528</v>
      </c>
      <c r="E13" s="823">
        <v>457</v>
      </c>
      <c r="F13" s="822">
        <v>528</v>
      </c>
      <c r="G13" s="823">
        <v>397</v>
      </c>
      <c r="H13" s="822">
        <v>528</v>
      </c>
      <c r="I13" s="823">
        <v>409</v>
      </c>
      <c r="J13" s="822">
        <v>528</v>
      </c>
      <c r="K13" s="823">
        <v>390</v>
      </c>
      <c r="L13" s="822">
        <v>528</v>
      </c>
      <c r="M13" s="823">
        <v>338</v>
      </c>
      <c r="N13" s="837">
        <f t="shared" si="0"/>
        <v>3168</v>
      </c>
      <c r="O13" s="837">
        <f t="shared" si="1"/>
        <v>2379</v>
      </c>
      <c r="P13" s="824">
        <f t="shared" si="2"/>
        <v>0.75094696969696972</v>
      </c>
    </row>
    <row r="14" spans="1:16" ht="18" customHeight="1" x14ac:dyDescent="0.25">
      <c r="A14" s="808" t="s">
        <v>480</v>
      </c>
      <c r="B14" s="822">
        <v>125</v>
      </c>
      <c r="C14" s="823">
        <v>106</v>
      </c>
      <c r="D14" s="822">
        <v>125</v>
      </c>
      <c r="E14" s="823">
        <v>69</v>
      </c>
      <c r="F14" s="822">
        <v>125</v>
      </c>
      <c r="G14" s="823">
        <v>118</v>
      </c>
      <c r="H14" s="822">
        <v>125</v>
      </c>
      <c r="I14" s="823">
        <v>116</v>
      </c>
      <c r="J14" s="822">
        <v>125</v>
      </c>
      <c r="K14" s="823">
        <v>108</v>
      </c>
      <c r="L14" s="822">
        <v>125</v>
      </c>
      <c r="M14" s="823">
        <v>112</v>
      </c>
      <c r="N14" s="837">
        <f t="shared" si="0"/>
        <v>750</v>
      </c>
      <c r="O14" s="837">
        <f t="shared" si="1"/>
        <v>629</v>
      </c>
      <c r="P14" s="824">
        <f t="shared" si="2"/>
        <v>0.83866666666666667</v>
      </c>
    </row>
    <row r="15" spans="1:16" ht="18" customHeight="1" x14ac:dyDescent="0.25">
      <c r="A15" s="808" t="s">
        <v>479</v>
      </c>
      <c r="B15" s="822">
        <v>662</v>
      </c>
      <c r="C15" s="823">
        <v>381</v>
      </c>
      <c r="D15" s="822">
        <v>662</v>
      </c>
      <c r="E15" s="823">
        <v>364</v>
      </c>
      <c r="F15" s="822">
        <v>662</v>
      </c>
      <c r="G15" s="823">
        <v>411</v>
      </c>
      <c r="H15" s="822">
        <v>662</v>
      </c>
      <c r="I15" s="823">
        <v>408</v>
      </c>
      <c r="J15" s="822">
        <v>662</v>
      </c>
      <c r="K15" s="823">
        <v>500</v>
      </c>
      <c r="L15" s="822">
        <v>662</v>
      </c>
      <c r="M15" s="823">
        <v>575</v>
      </c>
      <c r="N15" s="837">
        <f t="shared" si="0"/>
        <v>3972</v>
      </c>
      <c r="O15" s="837">
        <f t="shared" si="1"/>
        <v>2639</v>
      </c>
      <c r="P15" s="824">
        <f t="shared" si="2"/>
        <v>0.66440080563947634</v>
      </c>
    </row>
    <row r="16" spans="1:16" ht="18" customHeight="1" x14ac:dyDescent="0.25">
      <c r="A16" s="808" t="s">
        <v>478</v>
      </c>
      <c r="B16" s="822">
        <v>160</v>
      </c>
      <c r="C16" s="823">
        <v>0</v>
      </c>
      <c r="D16" s="822">
        <v>160</v>
      </c>
      <c r="E16" s="823">
        <v>0</v>
      </c>
      <c r="F16" s="822">
        <v>160</v>
      </c>
      <c r="G16" s="823">
        <v>0</v>
      </c>
      <c r="H16" s="822">
        <v>160</v>
      </c>
      <c r="I16" s="823">
        <v>0</v>
      </c>
      <c r="J16" s="822">
        <v>160</v>
      </c>
      <c r="K16" s="823">
        <v>0</v>
      </c>
      <c r="L16" s="822">
        <v>160</v>
      </c>
      <c r="M16" s="823">
        <v>190</v>
      </c>
      <c r="N16" s="837">
        <f t="shared" si="0"/>
        <v>960</v>
      </c>
      <c r="O16" s="837">
        <f t="shared" si="1"/>
        <v>190</v>
      </c>
      <c r="P16" s="824">
        <f t="shared" si="2"/>
        <v>0.19791666666666666</v>
      </c>
    </row>
    <row r="17" spans="1:16" ht="18" customHeight="1" x14ac:dyDescent="0.25">
      <c r="A17" s="808" t="s">
        <v>621</v>
      </c>
      <c r="B17" s="822">
        <v>66</v>
      </c>
      <c r="C17" s="823">
        <v>51</v>
      </c>
      <c r="D17" s="822">
        <v>66</v>
      </c>
      <c r="E17" s="823">
        <v>53</v>
      </c>
      <c r="F17" s="822">
        <v>66</v>
      </c>
      <c r="G17" s="823">
        <v>41</v>
      </c>
      <c r="H17" s="822">
        <v>66</v>
      </c>
      <c r="I17" s="823">
        <v>79</v>
      </c>
      <c r="J17" s="822">
        <v>66</v>
      </c>
      <c r="K17" s="823">
        <v>0</v>
      </c>
      <c r="L17" s="822">
        <v>66</v>
      </c>
      <c r="M17" s="823">
        <v>47</v>
      </c>
      <c r="N17" s="837">
        <f t="shared" si="0"/>
        <v>396</v>
      </c>
      <c r="O17" s="837">
        <f t="shared" si="1"/>
        <v>271</v>
      </c>
      <c r="P17" s="824">
        <f t="shared" si="2"/>
        <v>0.68434343434343436</v>
      </c>
    </row>
    <row r="18" spans="1:16" ht="18" customHeight="1" x14ac:dyDescent="0.25">
      <c r="A18" s="854" t="s">
        <v>491</v>
      </c>
      <c r="B18" s="892">
        <v>120</v>
      </c>
      <c r="C18" s="841">
        <v>85</v>
      </c>
      <c r="D18" s="892">
        <v>120</v>
      </c>
      <c r="E18" s="841">
        <v>154</v>
      </c>
      <c r="F18" s="892">
        <v>120</v>
      </c>
      <c r="G18" s="841">
        <v>141</v>
      </c>
      <c r="H18" s="892">
        <v>120</v>
      </c>
      <c r="I18" s="841">
        <v>192</v>
      </c>
      <c r="J18" s="892">
        <v>120</v>
      </c>
      <c r="K18" s="841">
        <v>125</v>
      </c>
      <c r="L18" s="892">
        <v>120</v>
      </c>
      <c r="M18" s="841">
        <v>164</v>
      </c>
      <c r="N18" s="837">
        <f t="shared" si="0"/>
        <v>720</v>
      </c>
      <c r="O18" s="837">
        <f t="shared" si="1"/>
        <v>861</v>
      </c>
      <c r="P18" s="824">
        <f t="shared" si="2"/>
        <v>1.1958333333333333</v>
      </c>
    </row>
    <row r="19" spans="1:16" ht="18" customHeight="1" x14ac:dyDescent="0.25">
      <c r="A19" s="808" t="s">
        <v>493</v>
      </c>
      <c r="B19" s="822">
        <v>528</v>
      </c>
      <c r="C19" s="823">
        <v>103</v>
      </c>
      <c r="D19" s="822">
        <v>528</v>
      </c>
      <c r="E19" s="823">
        <v>0</v>
      </c>
      <c r="F19" s="822">
        <v>528</v>
      </c>
      <c r="G19" s="823">
        <v>0</v>
      </c>
      <c r="H19" s="822">
        <v>528</v>
      </c>
      <c r="I19" s="823">
        <v>0</v>
      </c>
      <c r="J19" s="822">
        <v>528</v>
      </c>
      <c r="K19" s="823">
        <v>129</v>
      </c>
      <c r="L19" s="822">
        <v>528</v>
      </c>
      <c r="M19" s="823">
        <v>168</v>
      </c>
      <c r="N19" s="837">
        <f t="shared" si="0"/>
        <v>3168</v>
      </c>
      <c r="O19" s="837">
        <f t="shared" si="1"/>
        <v>400</v>
      </c>
      <c r="P19" s="824">
        <f t="shared" si="2"/>
        <v>0.12626262626262627</v>
      </c>
    </row>
    <row r="20" spans="1:16" s="645" customFormat="1" ht="18" customHeight="1" x14ac:dyDescent="0.2">
      <c r="A20" s="858" t="s">
        <v>506</v>
      </c>
      <c r="B20" s="859">
        <v>648</v>
      </c>
      <c r="C20" s="853">
        <v>706</v>
      </c>
      <c r="D20" s="859">
        <v>648</v>
      </c>
      <c r="E20" s="853">
        <v>808</v>
      </c>
      <c r="F20" s="859">
        <v>648</v>
      </c>
      <c r="G20" s="853">
        <v>638</v>
      </c>
      <c r="H20" s="859">
        <v>648</v>
      </c>
      <c r="I20" s="853">
        <v>549</v>
      </c>
      <c r="J20" s="859">
        <v>648</v>
      </c>
      <c r="K20" s="853">
        <v>679</v>
      </c>
      <c r="L20" s="859">
        <v>648</v>
      </c>
      <c r="M20" s="853">
        <v>535</v>
      </c>
      <c r="N20" s="837">
        <f t="shared" si="0"/>
        <v>3888</v>
      </c>
      <c r="O20" s="837">
        <f t="shared" si="1"/>
        <v>3915</v>
      </c>
      <c r="P20" s="824">
        <f t="shared" si="2"/>
        <v>1.0069444444444444</v>
      </c>
    </row>
    <row r="21" spans="1:16" s="645" customFormat="1" ht="18" customHeight="1" x14ac:dyDescent="0.2">
      <c r="A21" s="858" t="s">
        <v>507</v>
      </c>
      <c r="B21" s="859">
        <v>36</v>
      </c>
      <c r="C21" s="853">
        <v>39</v>
      </c>
      <c r="D21" s="859">
        <v>36</v>
      </c>
      <c r="E21" s="853">
        <v>34</v>
      </c>
      <c r="F21" s="859">
        <v>36</v>
      </c>
      <c r="G21" s="853">
        <v>14</v>
      </c>
      <c r="H21" s="859">
        <v>36</v>
      </c>
      <c r="I21" s="853">
        <v>49</v>
      </c>
      <c r="J21" s="859">
        <v>36</v>
      </c>
      <c r="K21" s="853">
        <v>52</v>
      </c>
      <c r="L21" s="859">
        <v>36</v>
      </c>
      <c r="M21" s="853">
        <v>58</v>
      </c>
      <c r="N21" s="837">
        <f t="shared" si="0"/>
        <v>216</v>
      </c>
      <c r="O21" s="837">
        <f t="shared" si="1"/>
        <v>246</v>
      </c>
      <c r="P21" s="824">
        <f t="shared" si="2"/>
        <v>1.1388888888888888</v>
      </c>
    </row>
    <row r="22" spans="1:16" s="645" customFormat="1" ht="18" customHeight="1" x14ac:dyDescent="0.2">
      <c r="A22" s="858" t="s">
        <v>508</v>
      </c>
      <c r="B22" s="859">
        <v>122</v>
      </c>
      <c r="C22" s="853">
        <v>212</v>
      </c>
      <c r="D22" s="859">
        <v>122</v>
      </c>
      <c r="E22" s="853">
        <v>151</v>
      </c>
      <c r="F22" s="859">
        <v>122</v>
      </c>
      <c r="G22" s="853">
        <v>192</v>
      </c>
      <c r="H22" s="859">
        <v>122</v>
      </c>
      <c r="I22" s="853">
        <v>194</v>
      </c>
      <c r="J22" s="859">
        <v>122</v>
      </c>
      <c r="K22" s="853">
        <v>136</v>
      </c>
      <c r="L22" s="859">
        <v>122</v>
      </c>
      <c r="M22" s="853">
        <v>94</v>
      </c>
      <c r="N22" s="837">
        <f t="shared" si="0"/>
        <v>732</v>
      </c>
      <c r="O22" s="837">
        <f t="shared" si="1"/>
        <v>979</v>
      </c>
      <c r="P22" s="824">
        <f t="shared" si="2"/>
        <v>1.3374316939890711</v>
      </c>
    </row>
    <row r="23" spans="1:16" s="645" customFormat="1" ht="18" customHeight="1" x14ac:dyDescent="0.2">
      <c r="A23" s="858" t="s">
        <v>509</v>
      </c>
      <c r="B23" s="859">
        <v>30</v>
      </c>
      <c r="C23" s="853">
        <v>35</v>
      </c>
      <c r="D23" s="859">
        <v>30</v>
      </c>
      <c r="E23" s="853">
        <v>32</v>
      </c>
      <c r="F23" s="859">
        <v>30</v>
      </c>
      <c r="G23" s="853">
        <v>33</v>
      </c>
      <c r="H23" s="859">
        <v>30</v>
      </c>
      <c r="I23" s="853">
        <v>32</v>
      </c>
      <c r="J23" s="859">
        <v>30</v>
      </c>
      <c r="K23" s="853">
        <v>20</v>
      </c>
      <c r="L23" s="859">
        <v>30</v>
      </c>
      <c r="M23" s="853">
        <v>17</v>
      </c>
      <c r="N23" s="837">
        <f t="shared" si="0"/>
        <v>180</v>
      </c>
      <c r="O23" s="837">
        <f t="shared" si="1"/>
        <v>169</v>
      </c>
      <c r="P23" s="824">
        <f t="shared" si="2"/>
        <v>0.93888888888888888</v>
      </c>
    </row>
    <row r="24" spans="1:16" s="645" customFormat="1" ht="18" customHeight="1" x14ac:dyDescent="0.2">
      <c r="A24" s="858" t="s">
        <v>571</v>
      </c>
      <c r="B24" s="859">
        <v>36</v>
      </c>
      <c r="C24" s="853">
        <v>6</v>
      </c>
      <c r="D24" s="859">
        <v>36</v>
      </c>
      <c r="E24" s="853">
        <v>46</v>
      </c>
      <c r="F24" s="859">
        <v>36</v>
      </c>
      <c r="G24" s="853">
        <v>51</v>
      </c>
      <c r="H24" s="859">
        <v>36</v>
      </c>
      <c r="I24" s="853">
        <v>45</v>
      </c>
      <c r="J24" s="859">
        <v>36</v>
      </c>
      <c r="K24" s="853">
        <v>41</v>
      </c>
      <c r="L24" s="859">
        <v>36</v>
      </c>
      <c r="M24" s="853">
        <v>45</v>
      </c>
      <c r="N24" s="837">
        <f t="shared" si="0"/>
        <v>216</v>
      </c>
      <c r="O24" s="837">
        <f t="shared" si="1"/>
        <v>234</v>
      </c>
      <c r="P24" s="824">
        <f t="shared" si="2"/>
        <v>1.0833333333333333</v>
      </c>
    </row>
    <row r="25" spans="1:16" s="645" customFormat="1" ht="18" customHeight="1" x14ac:dyDescent="0.2">
      <c r="A25" s="858" t="s">
        <v>513</v>
      </c>
      <c r="B25" s="859">
        <v>24</v>
      </c>
      <c r="C25" s="853">
        <v>1</v>
      </c>
      <c r="D25" s="859">
        <v>24</v>
      </c>
      <c r="E25" s="853">
        <v>25</v>
      </c>
      <c r="F25" s="859">
        <v>24</v>
      </c>
      <c r="G25" s="853">
        <v>27</v>
      </c>
      <c r="H25" s="859">
        <v>24</v>
      </c>
      <c r="I25" s="853">
        <v>31</v>
      </c>
      <c r="J25" s="859">
        <v>24</v>
      </c>
      <c r="K25" s="853">
        <v>28</v>
      </c>
      <c r="L25" s="859">
        <v>24</v>
      </c>
      <c r="M25" s="853">
        <v>29</v>
      </c>
      <c r="N25" s="837">
        <f t="shared" si="0"/>
        <v>144</v>
      </c>
      <c r="O25" s="837">
        <f t="shared" si="1"/>
        <v>141</v>
      </c>
      <c r="P25" s="824">
        <f t="shared" si="2"/>
        <v>0.97916666666666663</v>
      </c>
    </row>
    <row r="26" spans="1:16" s="645" customFormat="1" ht="18" customHeight="1" x14ac:dyDescent="0.2">
      <c r="A26" s="858" t="s">
        <v>588</v>
      </c>
      <c r="B26" s="859">
        <v>92</v>
      </c>
      <c r="C26" s="853">
        <v>138</v>
      </c>
      <c r="D26" s="859">
        <v>92</v>
      </c>
      <c r="E26" s="853">
        <v>134</v>
      </c>
      <c r="F26" s="859">
        <v>92</v>
      </c>
      <c r="G26" s="853">
        <v>160</v>
      </c>
      <c r="H26" s="859">
        <v>92</v>
      </c>
      <c r="I26" s="853">
        <v>91</v>
      </c>
      <c r="J26" s="859">
        <v>92</v>
      </c>
      <c r="K26" s="853">
        <v>52</v>
      </c>
      <c r="L26" s="859">
        <v>92</v>
      </c>
      <c r="M26" s="853">
        <v>64</v>
      </c>
      <c r="N26" s="837">
        <f t="shared" si="0"/>
        <v>552</v>
      </c>
      <c r="O26" s="837">
        <f t="shared" si="1"/>
        <v>639</v>
      </c>
      <c r="P26" s="824">
        <f t="shared" si="2"/>
        <v>1.1576086956521738</v>
      </c>
    </row>
    <row r="27" spans="1:16" s="645" customFormat="1" ht="18" customHeight="1" x14ac:dyDescent="0.2">
      <c r="A27" s="858" t="s">
        <v>589</v>
      </c>
      <c r="B27" s="859">
        <v>60</v>
      </c>
      <c r="C27" s="853">
        <v>58</v>
      </c>
      <c r="D27" s="859">
        <v>60</v>
      </c>
      <c r="E27" s="853">
        <v>65</v>
      </c>
      <c r="F27" s="859">
        <v>60</v>
      </c>
      <c r="G27" s="853">
        <v>67</v>
      </c>
      <c r="H27" s="859">
        <v>60</v>
      </c>
      <c r="I27" s="853">
        <v>49</v>
      </c>
      <c r="J27" s="859">
        <v>60</v>
      </c>
      <c r="K27" s="853">
        <v>32</v>
      </c>
      <c r="L27" s="859">
        <v>60</v>
      </c>
      <c r="M27" s="853">
        <v>28</v>
      </c>
      <c r="N27" s="837">
        <f t="shared" si="0"/>
        <v>360</v>
      </c>
      <c r="O27" s="837">
        <f t="shared" si="1"/>
        <v>299</v>
      </c>
      <c r="P27" s="824">
        <f t="shared" si="2"/>
        <v>0.8305555555555556</v>
      </c>
    </row>
    <row r="28" spans="1:16" s="645" customFormat="1" ht="18" customHeight="1" x14ac:dyDescent="0.2">
      <c r="A28" s="858" t="s">
        <v>517</v>
      </c>
      <c r="B28" s="859">
        <v>96</v>
      </c>
      <c r="C28" s="853">
        <v>101</v>
      </c>
      <c r="D28" s="859">
        <v>96</v>
      </c>
      <c r="E28" s="853">
        <v>62</v>
      </c>
      <c r="F28" s="859">
        <v>96</v>
      </c>
      <c r="G28" s="853">
        <v>56</v>
      </c>
      <c r="H28" s="859">
        <v>96</v>
      </c>
      <c r="I28" s="853">
        <v>96</v>
      </c>
      <c r="J28" s="859">
        <v>96</v>
      </c>
      <c r="K28" s="853">
        <v>111</v>
      </c>
      <c r="L28" s="859">
        <v>96</v>
      </c>
      <c r="M28" s="853">
        <v>59</v>
      </c>
      <c r="N28" s="837">
        <f t="shared" si="0"/>
        <v>576</v>
      </c>
      <c r="O28" s="837">
        <f t="shared" si="1"/>
        <v>485</v>
      </c>
      <c r="P28" s="824">
        <f t="shared" si="2"/>
        <v>0.84201388888888884</v>
      </c>
    </row>
    <row r="29" spans="1:16" s="645" customFormat="1" ht="18" customHeight="1" x14ac:dyDescent="0.2">
      <c r="A29" s="858" t="s">
        <v>510</v>
      </c>
      <c r="B29" s="859">
        <v>16</v>
      </c>
      <c r="C29" s="853">
        <v>16</v>
      </c>
      <c r="D29" s="859">
        <v>16</v>
      </c>
      <c r="E29" s="853">
        <v>9</v>
      </c>
      <c r="F29" s="859">
        <v>16</v>
      </c>
      <c r="G29" s="853">
        <v>7</v>
      </c>
      <c r="H29" s="859">
        <v>16</v>
      </c>
      <c r="I29" s="853">
        <v>15</v>
      </c>
      <c r="J29" s="859">
        <v>16</v>
      </c>
      <c r="K29" s="853">
        <v>16</v>
      </c>
      <c r="L29" s="859">
        <v>16</v>
      </c>
      <c r="M29" s="853">
        <v>6</v>
      </c>
      <c r="N29" s="837">
        <f t="shared" si="0"/>
        <v>96</v>
      </c>
      <c r="O29" s="837">
        <f t="shared" si="1"/>
        <v>69</v>
      </c>
      <c r="P29" s="824">
        <f t="shared" si="2"/>
        <v>0.71875</v>
      </c>
    </row>
    <row r="30" spans="1:16" s="645" customFormat="1" ht="18" customHeight="1" x14ac:dyDescent="0.2">
      <c r="A30" s="858" t="s">
        <v>516</v>
      </c>
      <c r="B30" s="859">
        <v>60</v>
      </c>
      <c r="C30" s="853">
        <v>86</v>
      </c>
      <c r="D30" s="859">
        <v>60</v>
      </c>
      <c r="E30" s="853">
        <v>66</v>
      </c>
      <c r="F30" s="859">
        <v>60</v>
      </c>
      <c r="G30" s="853">
        <v>0</v>
      </c>
      <c r="H30" s="859">
        <v>60</v>
      </c>
      <c r="I30" s="853">
        <v>66</v>
      </c>
      <c r="J30" s="859">
        <v>60</v>
      </c>
      <c r="K30" s="853">
        <v>83</v>
      </c>
      <c r="L30" s="859">
        <v>60</v>
      </c>
      <c r="M30" s="853">
        <v>84</v>
      </c>
      <c r="N30" s="837">
        <f t="shared" si="0"/>
        <v>360</v>
      </c>
      <c r="O30" s="837">
        <f t="shared" si="1"/>
        <v>385</v>
      </c>
      <c r="P30" s="824">
        <f t="shared" si="2"/>
        <v>1.0694444444444444</v>
      </c>
    </row>
    <row r="31" spans="1:16" s="645" customFormat="1" ht="18" customHeight="1" x14ac:dyDescent="0.2">
      <c r="A31" s="858" t="s">
        <v>515</v>
      </c>
      <c r="B31" s="859">
        <v>40</v>
      </c>
      <c r="C31" s="853">
        <v>43</v>
      </c>
      <c r="D31" s="859">
        <v>40</v>
      </c>
      <c r="E31" s="853">
        <v>46</v>
      </c>
      <c r="F31" s="859">
        <v>40</v>
      </c>
      <c r="G31" s="853">
        <v>0</v>
      </c>
      <c r="H31" s="859">
        <v>40</v>
      </c>
      <c r="I31" s="853">
        <v>33</v>
      </c>
      <c r="J31" s="859">
        <v>40</v>
      </c>
      <c r="K31" s="853">
        <v>43</v>
      </c>
      <c r="L31" s="859">
        <v>40</v>
      </c>
      <c r="M31" s="853">
        <v>37</v>
      </c>
      <c r="N31" s="837">
        <f t="shared" si="0"/>
        <v>240</v>
      </c>
      <c r="O31" s="837">
        <f t="shared" si="1"/>
        <v>202</v>
      </c>
      <c r="P31" s="824">
        <f t="shared" si="2"/>
        <v>0.84166666666666667</v>
      </c>
    </row>
    <row r="32" spans="1:16" s="645" customFormat="1" ht="18" customHeight="1" x14ac:dyDescent="0.2">
      <c r="A32" s="858" t="s">
        <v>581</v>
      </c>
      <c r="B32" s="859">
        <v>150</v>
      </c>
      <c r="C32" s="853">
        <v>146</v>
      </c>
      <c r="D32" s="859">
        <v>150</v>
      </c>
      <c r="E32" s="853">
        <v>194</v>
      </c>
      <c r="F32" s="859">
        <v>150</v>
      </c>
      <c r="G32" s="853">
        <v>154</v>
      </c>
      <c r="H32" s="859">
        <v>150</v>
      </c>
      <c r="I32" s="853">
        <v>135</v>
      </c>
      <c r="J32" s="859">
        <v>150</v>
      </c>
      <c r="K32" s="853">
        <v>181</v>
      </c>
      <c r="L32" s="859">
        <v>150</v>
      </c>
      <c r="M32" s="853">
        <v>156</v>
      </c>
      <c r="N32" s="837">
        <f t="shared" si="0"/>
        <v>900</v>
      </c>
      <c r="O32" s="837">
        <f t="shared" si="1"/>
        <v>966</v>
      </c>
      <c r="P32" s="824">
        <f t="shared" si="2"/>
        <v>1.0733333333333333</v>
      </c>
    </row>
    <row r="33" spans="1:16" s="645" customFormat="1" ht="18" customHeight="1" x14ac:dyDescent="0.2">
      <c r="A33" s="858" t="s">
        <v>585</v>
      </c>
      <c r="B33" s="859">
        <v>7</v>
      </c>
      <c r="C33" s="853">
        <v>17</v>
      </c>
      <c r="D33" s="859">
        <v>7</v>
      </c>
      <c r="E33" s="853">
        <v>18</v>
      </c>
      <c r="F33" s="859">
        <v>7</v>
      </c>
      <c r="G33" s="853">
        <v>16</v>
      </c>
      <c r="H33" s="859">
        <v>7</v>
      </c>
      <c r="I33" s="853">
        <v>15</v>
      </c>
      <c r="J33" s="859">
        <v>7</v>
      </c>
      <c r="K33" s="853">
        <v>18</v>
      </c>
      <c r="L33" s="859">
        <v>7</v>
      </c>
      <c r="M33" s="853">
        <v>14</v>
      </c>
      <c r="N33" s="837">
        <f t="shared" si="0"/>
        <v>42</v>
      </c>
      <c r="O33" s="837">
        <f t="shared" si="1"/>
        <v>98</v>
      </c>
      <c r="P33" s="824">
        <f t="shared" si="2"/>
        <v>2.3333333333333335</v>
      </c>
    </row>
    <row r="34" spans="1:16" s="645" customFormat="1" ht="18" customHeight="1" thickBot="1" x14ac:dyDescent="0.25">
      <c r="A34" s="867" t="s">
        <v>511</v>
      </c>
      <c r="B34" s="868">
        <v>10</v>
      </c>
      <c r="C34" s="869">
        <v>114</v>
      </c>
      <c r="D34" s="868">
        <v>10</v>
      </c>
      <c r="E34" s="869">
        <v>76</v>
      </c>
      <c r="F34" s="868">
        <v>10</v>
      </c>
      <c r="G34" s="869">
        <v>139</v>
      </c>
      <c r="H34" s="868">
        <v>10</v>
      </c>
      <c r="I34" s="869">
        <v>117</v>
      </c>
      <c r="J34" s="868">
        <v>10</v>
      </c>
      <c r="K34" s="869">
        <v>116</v>
      </c>
      <c r="L34" s="868">
        <v>10</v>
      </c>
      <c r="M34" s="869">
        <v>112</v>
      </c>
      <c r="N34" s="870">
        <f t="shared" si="0"/>
        <v>60</v>
      </c>
      <c r="O34" s="870">
        <f t="shared" si="1"/>
        <v>674</v>
      </c>
      <c r="P34" s="871">
        <f t="shared" si="2"/>
        <v>11.233333333333333</v>
      </c>
    </row>
    <row r="35" spans="1:16" s="832" customFormat="1" ht="17.25" customHeight="1" x14ac:dyDescent="0.25">
      <c r="A35" s="864" t="s">
        <v>6</v>
      </c>
      <c r="B35" s="822">
        <f t="shared" ref="B35:O35" si="3">SUM(B9:B34)</f>
        <v>5608</v>
      </c>
      <c r="C35" s="822">
        <f t="shared" si="3"/>
        <v>4605</v>
      </c>
      <c r="D35" s="822">
        <f t="shared" si="3"/>
        <v>5608</v>
      </c>
      <c r="E35" s="822">
        <f t="shared" si="3"/>
        <v>4879</v>
      </c>
      <c r="F35" s="822">
        <f t="shared" ref="F35:G35" si="4">SUM(F9:F34)</f>
        <v>5608</v>
      </c>
      <c r="G35" s="822">
        <f t="shared" si="4"/>
        <v>4197</v>
      </c>
      <c r="H35" s="822">
        <f t="shared" ref="H35:I35" si="5">SUM(H9:H34)</f>
        <v>5608</v>
      </c>
      <c r="I35" s="822">
        <f t="shared" si="5"/>
        <v>4334</v>
      </c>
      <c r="J35" s="822">
        <f t="shared" ref="J35:K35" si="6">SUM(J9:J34)</f>
        <v>5608</v>
      </c>
      <c r="K35" s="822">
        <f t="shared" si="6"/>
        <v>4537</v>
      </c>
      <c r="L35" s="822">
        <f t="shared" ref="L35:M35" si="7">SUM(L9:L34)</f>
        <v>5608</v>
      </c>
      <c r="M35" s="822">
        <f t="shared" si="7"/>
        <v>4094</v>
      </c>
      <c r="N35" s="865">
        <f t="shared" si="3"/>
        <v>33648</v>
      </c>
      <c r="O35" s="865">
        <f t="shared" si="3"/>
        <v>26646</v>
      </c>
      <c r="P35" s="866">
        <f t="shared" ref="P35" si="8">IF(N35=0,"-",O35/N35)</f>
        <v>0.79190442225392299</v>
      </c>
    </row>
    <row r="36" spans="1:16" s="832" customFormat="1" ht="12.75" x14ac:dyDescent="0.25">
      <c r="A36" s="954" t="str">
        <f>'Pque N Mundo I'!$A$37</f>
        <v>Nota: as metas apresentadas serão ajustadas na avaliação do CTA com os descontos de déficits de vagas e ausênsias legais.</v>
      </c>
      <c r="B36" s="876"/>
      <c r="C36" s="876"/>
      <c r="D36" s="876"/>
      <c r="E36" s="876"/>
      <c r="F36" s="876"/>
      <c r="G36" s="876"/>
      <c r="H36" s="876"/>
      <c r="I36" s="876"/>
      <c r="J36" s="876"/>
      <c r="K36" s="876"/>
      <c r="L36" s="876"/>
      <c r="M36" s="876"/>
      <c r="N36" s="876"/>
      <c r="O36" s="876"/>
      <c r="P36" s="877"/>
    </row>
    <row r="37" spans="1:16" x14ac:dyDescent="0.25">
      <c r="A37" s="826" t="s">
        <v>679</v>
      </c>
      <c r="N37" s="834"/>
      <c r="O37" s="834"/>
    </row>
    <row r="38" spans="1:16" x14ac:dyDescent="0.25">
      <c r="A38" s="826"/>
      <c r="N38" s="834"/>
      <c r="O38" s="834"/>
    </row>
    <row r="51" spans="1:15" ht="15.75" hidden="1" x14ac:dyDescent="0.25">
      <c r="A51" s="976" t="s">
        <v>396</v>
      </c>
      <c r="B51" s="977"/>
      <c r="C51" s="977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834"/>
      <c r="O51" s="834"/>
    </row>
    <row r="52" spans="1:15" ht="23.25" hidden="1" thickBot="1" x14ac:dyDescent="0.3">
      <c r="A52" s="816" t="s">
        <v>14</v>
      </c>
      <c r="B52" s="817" t="s">
        <v>194</v>
      </c>
      <c r="C52" s="816" t="e">
        <f>'Pque N Mundo I'!#REF!</f>
        <v>#REF!</v>
      </c>
      <c r="D52" s="817" t="s">
        <v>194</v>
      </c>
      <c r="E52" s="816" t="e">
        <f>'Pque N Mundo I'!#REF!</f>
        <v>#REF!</v>
      </c>
      <c r="F52" s="817" t="s">
        <v>194</v>
      </c>
      <c r="G52" s="816" t="e">
        <f>'Pque N Mundo I'!#REF!</f>
        <v>#REF!</v>
      </c>
      <c r="H52" s="817" t="s">
        <v>194</v>
      </c>
      <c r="I52" s="816" t="e">
        <f>'Pque N Mundo I'!#REF!</f>
        <v>#REF!</v>
      </c>
      <c r="J52" s="817" t="s">
        <v>194</v>
      </c>
      <c r="K52" s="816" t="e">
        <f>'Pque N Mundo I'!#REF!</f>
        <v>#REF!</v>
      </c>
      <c r="L52" s="817" t="s">
        <v>194</v>
      </c>
      <c r="M52" s="816" t="e">
        <f>'Pque N Mundo I'!#REF!</f>
        <v>#REF!</v>
      </c>
      <c r="N52" s="834"/>
      <c r="O52" s="834"/>
    </row>
    <row r="53" spans="1:15" hidden="1" x14ac:dyDescent="0.25">
      <c r="A53" s="2" t="s">
        <v>33</v>
      </c>
      <c r="B53" s="230">
        <v>9</v>
      </c>
      <c r="C53" s="10">
        <v>9</v>
      </c>
      <c r="D53" s="230">
        <v>9</v>
      </c>
      <c r="E53" s="10">
        <v>9</v>
      </c>
      <c r="F53" s="230">
        <v>9</v>
      </c>
      <c r="G53" s="10">
        <v>9</v>
      </c>
      <c r="H53" s="230">
        <v>9</v>
      </c>
      <c r="I53" s="10">
        <v>9</v>
      </c>
      <c r="J53" s="230">
        <v>9</v>
      </c>
      <c r="K53" s="10">
        <v>9</v>
      </c>
      <c r="L53" s="230">
        <v>9</v>
      </c>
      <c r="M53" s="10">
        <v>9</v>
      </c>
      <c r="N53" s="834"/>
      <c r="O53" s="834"/>
    </row>
    <row r="54" spans="1:15" hidden="1" x14ac:dyDescent="0.25">
      <c r="A54" s="2" t="s">
        <v>166</v>
      </c>
      <c r="B54" s="818">
        <v>2</v>
      </c>
      <c r="C54" s="10"/>
      <c r="D54" s="818">
        <v>2</v>
      </c>
      <c r="E54" s="10"/>
      <c r="F54" s="818">
        <v>2</v>
      </c>
      <c r="G54" s="10"/>
      <c r="H54" s="818">
        <v>2</v>
      </c>
      <c r="I54" s="10"/>
      <c r="J54" s="818">
        <v>2</v>
      </c>
      <c r="K54" s="10"/>
      <c r="L54" s="818">
        <v>2</v>
      </c>
      <c r="M54" s="10"/>
      <c r="N54" s="834"/>
      <c r="O54" s="834"/>
    </row>
    <row r="55" spans="1:15" hidden="1" x14ac:dyDescent="0.25">
      <c r="A55" s="2" t="s">
        <v>20</v>
      </c>
      <c r="B55" s="229">
        <v>3</v>
      </c>
      <c r="C55" s="685">
        <v>3</v>
      </c>
      <c r="D55" s="229">
        <v>3</v>
      </c>
      <c r="E55" s="685">
        <v>3</v>
      </c>
      <c r="F55" s="229">
        <v>3</v>
      </c>
      <c r="G55" s="685">
        <v>3</v>
      </c>
      <c r="H55" s="229">
        <v>3</v>
      </c>
      <c r="I55" s="685">
        <v>3</v>
      </c>
      <c r="J55" s="229">
        <v>3</v>
      </c>
      <c r="K55" s="685">
        <v>3</v>
      </c>
      <c r="L55" s="229">
        <v>3</v>
      </c>
      <c r="M55" s="685">
        <v>3</v>
      </c>
      <c r="N55" s="834"/>
      <c r="O55" s="834"/>
    </row>
    <row r="56" spans="1:15" hidden="1" x14ac:dyDescent="0.25">
      <c r="A56" s="2" t="s">
        <v>43</v>
      </c>
      <c r="B56" s="229">
        <v>2</v>
      </c>
      <c r="C56" s="685">
        <v>2</v>
      </c>
      <c r="D56" s="229">
        <v>2</v>
      </c>
      <c r="E56" s="685">
        <v>2</v>
      </c>
      <c r="F56" s="229">
        <v>2</v>
      </c>
      <c r="G56" s="685">
        <v>2</v>
      </c>
      <c r="H56" s="229">
        <v>2</v>
      </c>
      <c r="I56" s="685">
        <v>2</v>
      </c>
      <c r="J56" s="229">
        <v>2</v>
      </c>
      <c r="K56" s="685">
        <v>2</v>
      </c>
      <c r="L56" s="229">
        <v>2</v>
      </c>
      <c r="M56" s="685">
        <v>2</v>
      </c>
      <c r="N56" s="834"/>
      <c r="O56" s="834"/>
    </row>
    <row r="57" spans="1:15" hidden="1" x14ac:dyDescent="0.25">
      <c r="A57" s="2" t="s">
        <v>180</v>
      </c>
      <c r="B57" s="229">
        <v>1</v>
      </c>
      <c r="C57" s="685">
        <v>1</v>
      </c>
      <c r="D57" s="229">
        <v>1</v>
      </c>
      <c r="E57" s="685">
        <v>1</v>
      </c>
      <c r="F57" s="229">
        <v>1</v>
      </c>
      <c r="G57" s="685">
        <v>1</v>
      </c>
      <c r="H57" s="229">
        <v>1</v>
      </c>
      <c r="I57" s="685">
        <v>1</v>
      </c>
      <c r="J57" s="229">
        <v>1</v>
      </c>
      <c r="K57" s="685">
        <v>1</v>
      </c>
      <c r="L57" s="229">
        <v>1</v>
      </c>
      <c r="M57" s="685">
        <v>1</v>
      </c>
      <c r="N57" s="834"/>
      <c r="O57" s="834"/>
    </row>
    <row r="58" spans="1:15" hidden="1" x14ac:dyDescent="0.25">
      <c r="A58" s="2" t="s">
        <v>23</v>
      </c>
      <c r="B58" s="229">
        <v>2</v>
      </c>
      <c r="C58" s="685">
        <v>2</v>
      </c>
      <c r="D58" s="229">
        <v>2</v>
      </c>
      <c r="E58" s="685">
        <v>2</v>
      </c>
      <c r="F58" s="229">
        <v>2</v>
      </c>
      <c r="G58" s="685">
        <v>2</v>
      </c>
      <c r="H58" s="229">
        <v>2</v>
      </c>
      <c r="I58" s="685">
        <v>2</v>
      </c>
      <c r="J58" s="229">
        <v>2</v>
      </c>
      <c r="K58" s="685">
        <v>2</v>
      </c>
      <c r="L58" s="229">
        <v>2</v>
      </c>
      <c r="M58" s="685">
        <v>2</v>
      </c>
      <c r="N58" s="834"/>
      <c r="O58" s="834"/>
    </row>
    <row r="59" spans="1:15" hidden="1" x14ac:dyDescent="0.25">
      <c r="A59" s="2" t="s">
        <v>22</v>
      </c>
      <c r="B59" s="820">
        <v>2</v>
      </c>
      <c r="C59" s="10"/>
      <c r="D59" s="820">
        <v>2</v>
      </c>
      <c r="E59" s="10"/>
      <c r="F59" s="820">
        <v>2</v>
      </c>
      <c r="G59" s="10"/>
      <c r="H59" s="820">
        <v>2</v>
      </c>
      <c r="I59" s="10"/>
      <c r="J59" s="820">
        <v>2</v>
      </c>
      <c r="K59" s="10"/>
      <c r="L59" s="820">
        <v>2</v>
      </c>
      <c r="M59" s="10"/>
      <c r="N59" s="834"/>
      <c r="O59" s="834"/>
    </row>
    <row r="60" spans="1:15" hidden="1" x14ac:dyDescent="0.25">
      <c r="A60" s="77" t="s">
        <v>170</v>
      </c>
      <c r="B60" s="820">
        <v>1</v>
      </c>
      <c r="C60" s="10"/>
      <c r="D60" s="820">
        <v>1</v>
      </c>
      <c r="E60" s="10"/>
      <c r="F60" s="820">
        <v>1</v>
      </c>
      <c r="G60" s="10"/>
      <c r="H60" s="820">
        <v>1</v>
      </c>
      <c r="I60" s="10"/>
      <c r="J60" s="820">
        <v>1</v>
      </c>
      <c r="K60" s="10"/>
      <c r="L60" s="820">
        <v>1</v>
      </c>
      <c r="M60" s="10"/>
      <c r="N60" s="834"/>
      <c r="O60" s="834"/>
    </row>
    <row r="61" spans="1:15" hidden="1" x14ac:dyDescent="0.25">
      <c r="A61" s="77" t="s">
        <v>171</v>
      </c>
      <c r="B61" s="820">
        <v>7</v>
      </c>
      <c r="C61" s="10"/>
      <c r="D61" s="820">
        <v>7</v>
      </c>
      <c r="E61" s="10"/>
      <c r="F61" s="820">
        <v>7</v>
      </c>
      <c r="G61" s="10"/>
      <c r="H61" s="820">
        <v>7</v>
      </c>
      <c r="I61" s="10"/>
      <c r="J61" s="820">
        <v>7</v>
      </c>
      <c r="K61" s="10"/>
      <c r="L61" s="820">
        <v>7</v>
      </c>
      <c r="M61" s="10"/>
      <c r="N61" s="834"/>
      <c r="O61" s="834"/>
    </row>
    <row r="62" spans="1:15" hidden="1" x14ac:dyDescent="0.25">
      <c r="A62" s="2" t="s">
        <v>24</v>
      </c>
      <c r="B62" s="229">
        <v>2</v>
      </c>
      <c r="C62" s="3">
        <v>2</v>
      </c>
      <c r="D62" s="229">
        <v>2</v>
      </c>
      <c r="E62" s="3">
        <v>2</v>
      </c>
      <c r="F62" s="229">
        <v>2</v>
      </c>
      <c r="G62" s="3">
        <v>2</v>
      </c>
      <c r="H62" s="229">
        <v>2</v>
      </c>
      <c r="I62" s="3">
        <v>2</v>
      </c>
      <c r="J62" s="229">
        <v>2</v>
      </c>
      <c r="K62" s="3">
        <v>2</v>
      </c>
      <c r="L62" s="229">
        <v>2</v>
      </c>
      <c r="M62" s="3">
        <v>2</v>
      </c>
      <c r="N62" s="834"/>
      <c r="O62" s="834"/>
    </row>
    <row r="63" spans="1:15" hidden="1" x14ac:dyDescent="0.25">
      <c r="A63" s="2" t="s">
        <v>25</v>
      </c>
      <c r="B63" s="819">
        <v>4</v>
      </c>
      <c r="C63" s="685">
        <v>4</v>
      </c>
      <c r="D63" s="819">
        <v>4</v>
      </c>
      <c r="E63" s="685">
        <v>4</v>
      </c>
      <c r="F63" s="819">
        <v>4</v>
      </c>
      <c r="G63" s="685">
        <v>4</v>
      </c>
      <c r="H63" s="819">
        <v>4</v>
      </c>
      <c r="I63" s="685">
        <v>4</v>
      </c>
      <c r="J63" s="819">
        <v>4</v>
      </c>
      <c r="K63" s="685">
        <v>4</v>
      </c>
      <c r="L63" s="819">
        <v>4</v>
      </c>
      <c r="M63" s="685">
        <v>4</v>
      </c>
      <c r="N63" s="834"/>
      <c r="O63" s="834"/>
    </row>
    <row r="64" spans="1:15" hidden="1" x14ac:dyDescent="0.25">
      <c r="A64" s="2" t="s">
        <v>45</v>
      </c>
      <c r="B64" s="820">
        <v>1</v>
      </c>
      <c r="C64" s="10">
        <v>1</v>
      </c>
      <c r="D64" s="820">
        <v>1</v>
      </c>
      <c r="E64" s="10">
        <v>1</v>
      </c>
      <c r="F64" s="820">
        <v>1</v>
      </c>
      <c r="G64" s="10">
        <v>1</v>
      </c>
      <c r="H64" s="820">
        <v>1</v>
      </c>
      <c r="I64" s="10">
        <v>1</v>
      </c>
      <c r="J64" s="820">
        <v>1</v>
      </c>
      <c r="K64" s="10">
        <v>1</v>
      </c>
      <c r="L64" s="820">
        <v>1</v>
      </c>
      <c r="M64" s="10">
        <v>1</v>
      </c>
      <c r="N64" s="834"/>
      <c r="O64" s="834"/>
    </row>
    <row r="65" spans="1:15" hidden="1" x14ac:dyDescent="0.25">
      <c r="A65" s="2" t="s">
        <v>26</v>
      </c>
      <c r="B65" s="229">
        <v>1</v>
      </c>
      <c r="C65" s="3">
        <v>1</v>
      </c>
      <c r="D65" s="229">
        <v>1</v>
      </c>
      <c r="E65" s="3">
        <v>1</v>
      </c>
      <c r="F65" s="229">
        <v>1</v>
      </c>
      <c r="G65" s="3">
        <v>1</v>
      </c>
      <c r="H65" s="229">
        <v>1</v>
      </c>
      <c r="I65" s="3">
        <v>1</v>
      </c>
      <c r="J65" s="229">
        <v>1</v>
      </c>
      <c r="K65" s="3">
        <v>1</v>
      </c>
      <c r="L65" s="229">
        <v>1</v>
      </c>
      <c r="M65" s="3">
        <v>1</v>
      </c>
      <c r="N65" s="834"/>
      <c r="O65" s="834"/>
    </row>
    <row r="66" spans="1:15" hidden="1" x14ac:dyDescent="0.25">
      <c r="A66" s="2" t="s">
        <v>34</v>
      </c>
      <c r="B66" s="819">
        <v>1</v>
      </c>
      <c r="C66" s="3">
        <v>1</v>
      </c>
      <c r="D66" s="819">
        <v>1</v>
      </c>
      <c r="E66" s="3">
        <v>1</v>
      </c>
      <c r="F66" s="819">
        <v>1</v>
      </c>
      <c r="G66" s="3">
        <v>1</v>
      </c>
      <c r="H66" s="819">
        <v>1</v>
      </c>
      <c r="I66" s="3">
        <v>1</v>
      </c>
      <c r="J66" s="819">
        <v>1</v>
      </c>
      <c r="K66" s="3">
        <v>1</v>
      </c>
      <c r="L66" s="819">
        <v>1</v>
      </c>
      <c r="M66" s="3">
        <v>1</v>
      </c>
      <c r="N66" s="834"/>
      <c r="O66" s="834"/>
    </row>
    <row r="67" spans="1:15" ht="15.75" hidden="1" thickBot="1" x14ac:dyDescent="0.3">
      <c r="A67" s="15" t="s">
        <v>41</v>
      </c>
      <c r="B67" s="231">
        <v>1</v>
      </c>
      <c r="C67" s="17">
        <v>1</v>
      </c>
      <c r="D67" s="231">
        <v>1</v>
      </c>
      <c r="E67" s="17">
        <v>1</v>
      </c>
      <c r="F67" s="231">
        <v>1</v>
      </c>
      <c r="G67" s="17">
        <v>1</v>
      </c>
      <c r="H67" s="231">
        <v>1</v>
      </c>
      <c r="I67" s="17">
        <v>1</v>
      </c>
      <c r="J67" s="231">
        <v>1</v>
      </c>
      <c r="K67" s="17">
        <v>1</v>
      </c>
      <c r="L67" s="231">
        <v>1</v>
      </c>
      <c r="M67" s="17">
        <v>1</v>
      </c>
      <c r="N67" s="834"/>
      <c r="O67" s="834"/>
    </row>
    <row r="68" spans="1:15" ht="15.75" hidden="1" thickBot="1" x14ac:dyDescent="0.3">
      <c r="A68" s="5" t="s">
        <v>7</v>
      </c>
      <c r="B68" s="22">
        <f t="shared" ref="B68:G68" si="9">SUM(B53:B67)</f>
        <v>39</v>
      </c>
      <c r="C68" s="7">
        <f t="shared" si="9"/>
        <v>27</v>
      </c>
      <c r="D68" s="22">
        <f t="shared" si="9"/>
        <v>39</v>
      </c>
      <c r="E68" s="7">
        <f t="shared" si="9"/>
        <v>27</v>
      </c>
      <c r="F68" s="22">
        <f t="shared" si="9"/>
        <v>39</v>
      </c>
      <c r="G68" s="7">
        <f t="shared" si="9"/>
        <v>27</v>
      </c>
      <c r="H68" s="22">
        <f t="shared" ref="H68:I68" si="10">SUM(H53:H67)</f>
        <v>39</v>
      </c>
      <c r="I68" s="7">
        <f t="shared" si="10"/>
        <v>27</v>
      </c>
      <c r="J68" s="22">
        <f t="shared" ref="J68:K68" si="11">SUM(J53:J67)</f>
        <v>39</v>
      </c>
      <c r="K68" s="7">
        <f t="shared" si="11"/>
        <v>27</v>
      </c>
      <c r="L68" s="22">
        <f t="shared" ref="L68:M68" si="12">SUM(L53:L67)</f>
        <v>39</v>
      </c>
      <c r="M68" s="7">
        <f t="shared" si="12"/>
        <v>27</v>
      </c>
      <c r="N68" s="834"/>
      <c r="O68" s="834"/>
    </row>
    <row r="69" spans="1:15" x14ac:dyDescent="0.25">
      <c r="N69" s="834"/>
      <c r="O69" s="834"/>
    </row>
    <row r="70" spans="1:15" x14ac:dyDescent="0.25">
      <c r="N70" s="834"/>
      <c r="O70" s="834"/>
    </row>
    <row r="71" spans="1:15" x14ac:dyDescent="0.25">
      <c r="N71" s="834"/>
      <c r="O71" s="834"/>
    </row>
    <row r="72" spans="1:15" x14ac:dyDescent="0.25">
      <c r="N72" s="834"/>
      <c r="O72" s="834"/>
    </row>
    <row r="73" spans="1:15" x14ac:dyDescent="0.25">
      <c r="N73" s="834"/>
      <c r="O73" s="834"/>
    </row>
    <row r="74" spans="1:15" x14ac:dyDescent="0.25">
      <c r="N74" s="834"/>
      <c r="O74" s="834"/>
    </row>
    <row r="75" spans="1:15" x14ac:dyDescent="0.25">
      <c r="N75" s="834"/>
      <c r="O75" s="834"/>
    </row>
    <row r="76" spans="1:15" x14ac:dyDescent="0.25">
      <c r="N76" s="834"/>
      <c r="O76" s="834"/>
    </row>
    <row r="77" spans="1:15" x14ac:dyDescent="0.25">
      <c r="N77" s="834"/>
      <c r="O77" s="834"/>
    </row>
    <row r="78" spans="1:15" x14ac:dyDescent="0.25">
      <c r="N78" s="834"/>
      <c r="O78" s="834"/>
    </row>
    <row r="79" spans="1:15" x14ac:dyDescent="0.25">
      <c r="N79" s="834"/>
      <c r="O79" s="834"/>
    </row>
    <row r="80" spans="1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  <row r="256" spans="14:15" x14ac:dyDescent="0.25">
      <c r="N256" s="834"/>
      <c r="O256" s="834"/>
    </row>
    <row r="257" spans="14:15" x14ac:dyDescent="0.25">
      <c r="N257" s="834"/>
      <c r="O257" s="834"/>
    </row>
    <row r="258" spans="14:15" x14ac:dyDescent="0.25">
      <c r="N258" s="834"/>
      <c r="O258" s="834"/>
    </row>
    <row r="259" spans="14:15" x14ac:dyDescent="0.25">
      <c r="N259" s="834"/>
      <c r="O259" s="834"/>
    </row>
    <row r="260" spans="14:15" x14ac:dyDescent="0.25">
      <c r="N260" s="834"/>
      <c r="O260" s="834"/>
    </row>
    <row r="261" spans="14:15" x14ac:dyDescent="0.25">
      <c r="N261" s="834"/>
      <c r="O261" s="834"/>
    </row>
    <row r="262" spans="14:15" x14ac:dyDescent="0.25">
      <c r="N262" s="834"/>
      <c r="O262" s="834"/>
    </row>
    <row r="263" spans="14:15" x14ac:dyDescent="0.25">
      <c r="N263" s="834"/>
      <c r="O263" s="834"/>
    </row>
    <row r="264" spans="14:15" x14ac:dyDescent="0.25">
      <c r="N264" s="834"/>
      <c r="O264" s="834"/>
    </row>
    <row r="265" spans="14:15" x14ac:dyDescent="0.25">
      <c r="N265" s="834"/>
      <c r="O265" s="834"/>
    </row>
    <row r="266" spans="14:15" x14ac:dyDescent="0.25">
      <c r="N266" s="834"/>
      <c r="O266" s="834"/>
    </row>
    <row r="267" spans="14:15" x14ac:dyDescent="0.25">
      <c r="N267" s="834"/>
      <c r="O267" s="834"/>
    </row>
    <row r="268" spans="14:15" x14ac:dyDescent="0.25">
      <c r="N268" s="834"/>
      <c r="O268" s="834"/>
    </row>
    <row r="269" spans="14:15" x14ac:dyDescent="0.25">
      <c r="N269" s="834"/>
      <c r="O269" s="834"/>
    </row>
    <row r="270" spans="14:15" x14ac:dyDescent="0.25">
      <c r="N270" s="834"/>
      <c r="O270" s="834"/>
    </row>
    <row r="271" spans="14:15" x14ac:dyDescent="0.25">
      <c r="N271" s="834"/>
      <c r="O271" s="834"/>
    </row>
    <row r="272" spans="14:15" x14ac:dyDescent="0.25">
      <c r="N272" s="834"/>
      <c r="O272" s="834"/>
    </row>
    <row r="273" spans="14:15" x14ac:dyDescent="0.25">
      <c r="N273" s="834"/>
      <c r="O273" s="834"/>
    </row>
  </sheetData>
  <mergeCells count="13">
    <mergeCell ref="A2:C2"/>
    <mergeCell ref="A3:C3"/>
    <mergeCell ref="A6:P6"/>
    <mergeCell ref="A51:C51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P255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6.28515625" customWidth="1"/>
    <col min="2" max="2" width="11.42578125" customWidth="1"/>
    <col min="3" max="3" width="11.140625" customWidth="1"/>
    <col min="4" max="4" width="11.425781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42578125" customWidth="1"/>
    <col min="11" max="11" width="11.140625" customWidth="1"/>
    <col min="12" max="12" width="11.42578125" customWidth="1"/>
    <col min="13" max="13" width="11.140625" customWidth="1"/>
    <col min="14" max="14" width="8.85546875" customWidth="1"/>
    <col min="15" max="15" width="8" customWidth="1"/>
    <col min="16" max="16" width="7.71093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632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522</v>
      </c>
      <c r="C9" s="831">
        <v>618</v>
      </c>
      <c r="D9" s="865">
        <v>522</v>
      </c>
      <c r="E9" s="831">
        <v>449</v>
      </c>
      <c r="F9" s="865">
        <v>522</v>
      </c>
      <c r="G9" s="831">
        <v>547</v>
      </c>
      <c r="H9" s="865">
        <v>522</v>
      </c>
      <c r="I9" s="831">
        <v>606</v>
      </c>
      <c r="J9" s="865">
        <v>522</v>
      </c>
      <c r="K9" s="831">
        <v>614</v>
      </c>
      <c r="L9" s="865">
        <v>522</v>
      </c>
      <c r="M9" s="831">
        <v>482</v>
      </c>
      <c r="N9" s="837">
        <f>B9+D9+F9+H9+J9+L9</f>
        <v>3132</v>
      </c>
      <c r="O9" s="837">
        <f>C9+E9+G9+I9+K9+M9</f>
        <v>3316</v>
      </c>
      <c r="P9" s="824">
        <f>IF(N9=0,"-",O9/N9)</f>
        <v>1.0587484035759898</v>
      </c>
    </row>
    <row r="10" spans="1:16" ht="18" customHeight="1" x14ac:dyDescent="0.25">
      <c r="A10" s="808" t="s">
        <v>586</v>
      </c>
      <c r="B10" s="822">
        <v>78</v>
      </c>
      <c r="C10" s="823">
        <v>119</v>
      </c>
      <c r="D10" s="822">
        <v>78</v>
      </c>
      <c r="E10" s="823">
        <v>67</v>
      </c>
      <c r="F10" s="822">
        <v>78</v>
      </c>
      <c r="G10" s="823">
        <v>91</v>
      </c>
      <c r="H10" s="822">
        <v>78</v>
      </c>
      <c r="I10" s="823">
        <v>80</v>
      </c>
      <c r="J10" s="822">
        <v>78</v>
      </c>
      <c r="K10" s="823">
        <v>75</v>
      </c>
      <c r="L10" s="822">
        <v>78</v>
      </c>
      <c r="M10" s="823">
        <v>74</v>
      </c>
      <c r="N10" s="837">
        <f t="shared" ref="N10:N32" si="0">B10+D10+F10+H10+J10+L10</f>
        <v>468</v>
      </c>
      <c r="O10" s="837">
        <f t="shared" ref="O10:O32" si="1">C10+E10+G10+I10+K10+M10</f>
        <v>506</v>
      </c>
      <c r="P10" s="824">
        <f t="shared" ref="P10:P32" si="2">IF(N10=0,"-",O10/N10)</f>
        <v>1.0811965811965811</v>
      </c>
    </row>
    <row r="11" spans="1:16" ht="18" customHeight="1" x14ac:dyDescent="0.25">
      <c r="A11" s="808" t="s">
        <v>504</v>
      </c>
      <c r="B11" s="859">
        <v>24</v>
      </c>
      <c r="C11" s="853">
        <v>16</v>
      </c>
      <c r="D11" s="859">
        <v>24</v>
      </c>
      <c r="E11" s="853">
        <v>15</v>
      </c>
      <c r="F11" s="859">
        <v>24</v>
      </c>
      <c r="G11" s="853">
        <v>26</v>
      </c>
      <c r="H11" s="859">
        <v>24</v>
      </c>
      <c r="I11" s="853">
        <v>19</v>
      </c>
      <c r="J11" s="859">
        <v>24</v>
      </c>
      <c r="K11" s="853">
        <v>25</v>
      </c>
      <c r="L11" s="859">
        <v>24</v>
      </c>
      <c r="M11" s="853">
        <v>20</v>
      </c>
      <c r="N11" s="837">
        <f t="shared" si="0"/>
        <v>144</v>
      </c>
      <c r="O11" s="837">
        <f t="shared" si="1"/>
        <v>121</v>
      </c>
      <c r="P11" s="824">
        <f t="shared" si="2"/>
        <v>0.84027777777777779</v>
      </c>
    </row>
    <row r="12" spans="1:16" s="855" customFormat="1" ht="18" customHeight="1" x14ac:dyDescent="0.25">
      <c r="A12" s="808" t="s">
        <v>587</v>
      </c>
      <c r="B12" s="822">
        <v>1056</v>
      </c>
      <c r="C12" s="823">
        <v>1059</v>
      </c>
      <c r="D12" s="822">
        <v>1056</v>
      </c>
      <c r="E12" s="823">
        <v>964</v>
      </c>
      <c r="F12" s="822">
        <v>1056</v>
      </c>
      <c r="G12" s="823">
        <v>975</v>
      </c>
      <c r="H12" s="822">
        <v>1056</v>
      </c>
      <c r="I12" s="823">
        <v>941</v>
      </c>
      <c r="J12" s="822">
        <v>1056</v>
      </c>
      <c r="K12" s="823">
        <v>1095</v>
      </c>
      <c r="L12" s="822">
        <v>1056</v>
      </c>
      <c r="M12" s="823">
        <v>795</v>
      </c>
      <c r="N12" s="837">
        <f t="shared" si="0"/>
        <v>6336</v>
      </c>
      <c r="O12" s="837">
        <f t="shared" si="1"/>
        <v>5829</v>
      </c>
      <c r="P12" s="824">
        <f t="shared" si="2"/>
        <v>0.91998106060606055</v>
      </c>
    </row>
    <row r="13" spans="1:16" s="855" customFormat="1" ht="18" customHeight="1" x14ac:dyDescent="0.25">
      <c r="A13" s="808" t="s">
        <v>477</v>
      </c>
      <c r="B13" s="822">
        <v>528</v>
      </c>
      <c r="C13" s="823">
        <v>384</v>
      </c>
      <c r="D13" s="822">
        <v>528</v>
      </c>
      <c r="E13" s="823">
        <v>458</v>
      </c>
      <c r="F13" s="822">
        <v>528</v>
      </c>
      <c r="G13" s="823">
        <v>453</v>
      </c>
      <c r="H13" s="822">
        <v>528</v>
      </c>
      <c r="I13" s="823">
        <v>497</v>
      </c>
      <c r="J13" s="822">
        <v>528</v>
      </c>
      <c r="K13" s="823">
        <v>514</v>
      </c>
      <c r="L13" s="822">
        <v>528</v>
      </c>
      <c r="M13" s="823">
        <v>396</v>
      </c>
      <c r="N13" s="837">
        <f t="shared" si="0"/>
        <v>3168</v>
      </c>
      <c r="O13" s="837">
        <f t="shared" si="1"/>
        <v>2702</v>
      </c>
      <c r="P13" s="824">
        <f t="shared" si="2"/>
        <v>0.85290404040404044</v>
      </c>
    </row>
    <row r="14" spans="1:16" s="855" customFormat="1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0">
        <v>160</v>
      </c>
      <c r="I14" s="823">
        <v>0</v>
      </c>
      <c r="J14" s="830">
        <v>160</v>
      </c>
      <c r="K14" s="823">
        <v>0</v>
      </c>
      <c r="L14" s="830">
        <v>160</v>
      </c>
      <c r="M14" s="823">
        <v>0</v>
      </c>
      <c r="N14" s="837">
        <f t="shared" si="0"/>
        <v>960</v>
      </c>
      <c r="O14" s="837">
        <f t="shared" si="1"/>
        <v>0</v>
      </c>
      <c r="P14" s="824">
        <f t="shared" si="2"/>
        <v>0</v>
      </c>
    </row>
    <row r="15" spans="1:16" s="855" customFormat="1" ht="18" customHeight="1" x14ac:dyDescent="0.25">
      <c r="A15" s="808" t="s">
        <v>479</v>
      </c>
      <c r="B15" s="822">
        <v>792</v>
      </c>
      <c r="C15" s="823">
        <v>609</v>
      </c>
      <c r="D15" s="822">
        <v>792</v>
      </c>
      <c r="E15" s="823">
        <v>751</v>
      </c>
      <c r="F15" s="822">
        <v>792</v>
      </c>
      <c r="G15" s="823">
        <v>727</v>
      </c>
      <c r="H15" s="822">
        <v>792</v>
      </c>
      <c r="I15" s="823">
        <v>754</v>
      </c>
      <c r="J15" s="822">
        <v>792</v>
      </c>
      <c r="K15" s="823">
        <v>695</v>
      </c>
      <c r="L15" s="822">
        <v>792</v>
      </c>
      <c r="M15" s="823">
        <v>584</v>
      </c>
      <c r="N15" s="837">
        <f t="shared" si="0"/>
        <v>4752</v>
      </c>
      <c r="O15" s="837">
        <f t="shared" si="1"/>
        <v>4120</v>
      </c>
      <c r="P15" s="824">
        <f t="shared" si="2"/>
        <v>0.867003367003367</v>
      </c>
    </row>
    <row r="16" spans="1:16" s="645" customFormat="1" ht="18" customHeight="1" x14ac:dyDescent="0.2">
      <c r="A16" s="858" t="s">
        <v>506</v>
      </c>
      <c r="B16" s="859">
        <v>648</v>
      </c>
      <c r="C16" s="853">
        <v>664</v>
      </c>
      <c r="D16" s="859">
        <v>648</v>
      </c>
      <c r="E16" s="853">
        <v>618</v>
      </c>
      <c r="F16" s="859">
        <v>648</v>
      </c>
      <c r="G16" s="853">
        <v>405</v>
      </c>
      <c r="H16" s="859">
        <v>648</v>
      </c>
      <c r="I16" s="853">
        <v>661</v>
      </c>
      <c r="J16" s="859">
        <v>648</v>
      </c>
      <c r="K16" s="853">
        <v>706</v>
      </c>
      <c r="L16" s="859">
        <v>648</v>
      </c>
      <c r="M16" s="853">
        <v>602</v>
      </c>
      <c r="N16" s="837">
        <f t="shared" si="0"/>
        <v>3888</v>
      </c>
      <c r="O16" s="837">
        <f t="shared" si="1"/>
        <v>3656</v>
      </c>
      <c r="P16" s="824">
        <f t="shared" si="2"/>
        <v>0.94032921810699588</v>
      </c>
    </row>
    <row r="17" spans="1:16" s="645" customFormat="1" ht="18" customHeight="1" x14ac:dyDescent="0.2">
      <c r="A17" s="858" t="s">
        <v>507</v>
      </c>
      <c r="B17" s="859">
        <v>36</v>
      </c>
      <c r="C17" s="853">
        <v>43</v>
      </c>
      <c r="D17" s="859">
        <v>36</v>
      </c>
      <c r="E17" s="853">
        <v>34</v>
      </c>
      <c r="F17" s="859">
        <v>36</v>
      </c>
      <c r="G17" s="853">
        <v>54</v>
      </c>
      <c r="H17" s="859">
        <v>36</v>
      </c>
      <c r="I17" s="853">
        <v>52</v>
      </c>
      <c r="J17" s="859">
        <v>36</v>
      </c>
      <c r="K17" s="853">
        <v>61</v>
      </c>
      <c r="L17" s="859">
        <v>36</v>
      </c>
      <c r="M17" s="853">
        <v>47</v>
      </c>
      <c r="N17" s="837">
        <f t="shared" si="0"/>
        <v>216</v>
      </c>
      <c r="O17" s="837">
        <f t="shared" si="1"/>
        <v>291</v>
      </c>
      <c r="P17" s="824">
        <f t="shared" si="2"/>
        <v>1.3472222222222223</v>
      </c>
    </row>
    <row r="18" spans="1:16" s="645" customFormat="1" ht="18" customHeight="1" x14ac:dyDescent="0.2">
      <c r="A18" s="858" t="s">
        <v>508</v>
      </c>
      <c r="B18" s="859">
        <v>122</v>
      </c>
      <c r="C18" s="853">
        <v>220</v>
      </c>
      <c r="D18" s="859">
        <v>122</v>
      </c>
      <c r="E18" s="853">
        <v>194</v>
      </c>
      <c r="F18" s="859">
        <v>122</v>
      </c>
      <c r="G18" s="853">
        <v>126</v>
      </c>
      <c r="H18" s="859">
        <v>122</v>
      </c>
      <c r="I18" s="853">
        <v>212</v>
      </c>
      <c r="J18" s="859">
        <v>122</v>
      </c>
      <c r="K18" s="853">
        <v>240</v>
      </c>
      <c r="L18" s="859">
        <v>122</v>
      </c>
      <c r="M18" s="853">
        <v>168</v>
      </c>
      <c r="N18" s="837">
        <f t="shared" si="0"/>
        <v>732</v>
      </c>
      <c r="O18" s="837">
        <f t="shared" si="1"/>
        <v>1160</v>
      </c>
      <c r="P18" s="824">
        <f t="shared" si="2"/>
        <v>1.5846994535519126</v>
      </c>
    </row>
    <row r="19" spans="1:16" s="645" customFormat="1" ht="18" customHeight="1" x14ac:dyDescent="0.2">
      <c r="A19" s="858" t="s">
        <v>509</v>
      </c>
      <c r="B19" s="859">
        <v>30</v>
      </c>
      <c r="C19" s="853">
        <v>61</v>
      </c>
      <c r="D19" s="859">
        <v>30</v>
      </c>
      <c r="E19" s="853">
        <v>73</v>
      </c>
      <c r="F19" s="859">
        <v>30</v>
      </c>
      <c r="G19" s="853">
        <v>25</v>
      </c>
      <c r="H19" s="859">
        <v>30</v>
      </c>
      <c r="I19" s="853">
        <v>70</v>
      </c>
      <c r="J19" s="859">
        <v>30</v>
      </c>
      <c r="K19" s="853">
        <v>49</v>
      </c>
      <c r="L19" s="859">
        <v>30</v>
      </c>
      <c r="M19" s="853">
        <v>63</v>
      </c>
      <c r="N19" s="837">
        <f t="shared" si="0"/>
        <v>180</v>
      </c>
      <c r="O19" s="837">
        <f t="shared" si="1"/>
        <v>341</v>
      </c>
      <c r="P19" s="824">
        <f t="shared" si="2"/>
        <v>1.8944444444444444</v>
      </c>
    </row>
    <row r="20" spans="1:16" ht="18" customHeight="1" x14ac:dyDescent="0.25">
      <c r="A20" s="858" t="s">
        <v>613</v>
      </c>
      <c r="B20" s="822">
        <v>15</v>
      </c>
      <c r="C20" s="853">
        <v>19</v>
      </c>
      <c r="D20" s="822">
        <v>15</v>
      </c>
      <c r="E20" s="853">
        <v>19</v>
      </c>
      <c r="F20" s="822">
        <v>15</v>
      </c>
      <c r="G20" s="853">
        <v>23</v>
      </c>
      <c r="H20" s="822">
        <v>15</v>
      </c>
      <c r="I20" s="853">
        <v>30</v>
      </c>
      <c r="J20" s="822">
        <v>15</v>
      </c>
      <c r="K20" s="853">
        <v>20</v>
      </c>
      <c r="L20" s="822">
        <v>15</v>
      </c>
      <c r="M20" s="853">
        <v>16</v>
      </c>
      <c r="N20" s="837">
        <f t="shared" si="0"/>
        <v>90</v>
      </c>
      <c r="O20" s="837">
        <f t="shared" si="1"/>
        <v>127</v>
      </c>
      <c r="P20" s="824">
        <f t="shared" si="2"/>
        <v>1.4111111111111112</v>
      </c>
    </row>
    <row r="21" spans="1:16" ht="18" customHeight="1" x14ac:dyDescent="0.25">
      <c r="A21" s="858" t="s">
        <v>514</v>
      </c>
      <c r="B21" s="822">
        <v>61</v>
      </c>
      <c r="C21" s="853">
        <v>80</v>
      </c>
      <c r="D21" s="822">
        <v>61</v>
      </c>
      <c r="E21" s="853">
        <v>83</v>
      </c>
      <c r="F21" s="822">
        <v>61</v>
      </c>
      <c r="G21" s="853">
        <v>69</v>
      </c>
      <c r="H21" s="822">
        <v>61</v>
      </c>
      <c r="I21" s="853">
        <v>72</v>
      </c>
      <c r="J21" s="822">
        <v>61</v>
      </c>
      <c r="K21" s="853">
        <v>89</v>
      </c>
      <c r="L21" s="822">
        <v>61</v>
      </c>
      <c r="M21" s="853">
        <v>74</v>
      </c>
      <c r="N21" s="837">
        <f t="shared" si="0"/>
        <v>366</v>
      </c>
      <c r="O21" s="837">
        <f t="shared" si="1"/>
        <v>467</v>
      </c>
      <c r="P21" s="824">
        <f t="shared" si="2"/>
        <v>1.2759562841530054</v>
      </c>
    </row>
    <row r="22" spans="1:16" s="645" customFormat="1" ht="18" customHeight="1" x14ac:dyDescent="0.2">
      <c r="A22" s="858" t="s">
        <v>580</v>
      </c>
      <c r="B22" s="859">
        <v>28</v>
      </c>
      <c r="C22" s="853">
        <v>0</v>
      </c>
      <c r="D22" s="859">
        <v>28</v>
      </c>
      <c r="E22" s="853">
        <v>0</v>
      </c>
      <c r="F22" s="859">
        <v>28</v>
      </c>
      <c r="G22" s="853">
        <v>5</v>
      </c>
      <c r="H22" s="859">
        <v>28</v>
      </c>
      <c r="I22" s="853">
        <v>38</v>
      </c>
      <c r="J22" s="859">
        <v>28</v>
      </c>
      <c r="K22" s="853">
        <v>36</v>
      </c>
      <c r="L22" s="859">
        <v>28</v>
      </c>
      <c r="M22" s="853">
        <v>42</v>
      </c>
      <c r="N22" s="837">
        <f t="shared" si="0"/>
        <v>168</v>
      </c>
      <c r="O22" s="837">
        <f t="shared" si="1"/>
        <v>121</v>
      </c>
      <c r="P22" s="824">
        <f t="shared" si="2"/>
        <v>0.72023809523809523</v>
      </c>
    </row>
    <row r="23" spans="1:16" s="645" customFormat="1" ht="18" customHeight="1" x14ac:dyDescent="0.2">
      <c r="A23" s="858" t="s">
        <v>513</v>
      </c>
      <c r="B23" s="859">
        <v>18</v>
      </c>
      <c r="C23" s="853">
        <v>0</v>
      </c>
      <c r="D23" s="859">
        <v>18</v>
      </c>
      <c r="E23" s="853">
        <v>0</v>
      </c>
      <c r="F23" s="859">
        <v>18</v>
      </c>
      <c r="G23" s="853">
        <v>0</v>
      </c>
      <c r="H23" s="859">
        <v>18</v>
      </c>
      <c r="I23" s="853">
        <v>14</v>
      </c>
      <c r="J23" s="859">
        <v>18</v>
      </c>
      <c r="K23" s="853">
        <v>17</v>
      </c>
      <c r="L23" s="859">
        <v>18</v>
      </c>
      <c r="M23" s="853">
        <v>17</v>
      </c>
      <c r="N23" s="837">
        <f t="shared" si="0"/>
        <v>108</v>
      </c>
      <c r="O23" s="837">
        <f t="shared" si="1"/>
        <v>48</v>
      </c>
      <c r="P23" s="824">
        <f t="shared" si="2"/>
        <v>0.44444444444444442</v>
      </c>
    </row>
    <row r="24" spans="1:16" s="645" customFormat="1" ht="18" customHeight="1" x14ac:dyDescent="0.2">
      <c r="A24" s="858" t="s">
        <v>588</v>
      </c>
      <c r="B24" s="859">
        <v>92</v>
      </c>
      <c r="C24" s="853">
        <v>81</v>
      </c>
      <c r="D24" s="859">
        <v>92</v>
      </c>
      <c r="E24" s="853">
        <v>106</v>
      </c>
      <c r="F24" s="859">
        <v>92</v>
      </c>
      <c r="G24" s="853">
        <v>104</v>
      </c>
      <c r="H24" s="859">
        <v>92</v>
      </c>
      <c r="I24" s="853">
        <v>148</v>
      </c>
      <c r="J24" s="859">
        <v>92</v>
      </c>
      <c r="K24" s="853">
        <v>63</v>
      </c>
      <c r="L24" s="859">
        <v>92</v>
      </c>
      <c r="M24" s="853">
        <v>102</v>
      </c>
      <c r="N24" s="837">
        <f t="shared" si="0"/>
        <v>552</v>
      </c>
      <c r="O24" s="837">
        <f t="shared" si="1"/>
        <v>604</v>
      </c>
      <c r="P24" s="824">
        <f t="shared" si="2"/>
        <v>1.0942028985507246</v>
      </c>
    </row>
    <row r="25" spans="1:16" s="645" customFormat="1" ht="18" customHeight="1" x14ac:dyDescent="0.2">
      <c r="A25" s="858" t="s">
        <v>589</v>
      </c>
      <c r="B25" s="859">
        <v>60</v>
      </c>
      <c r="C25" s="853">
        <v>48</v>
      </c>
      <c r="D25" s="859">
        <v>60</v>
      </c>
      <c r="E25" s="853">
        <v>79</v>
      </c>
      <c r="F25" s="859">
        <v>60</v>
      </c>
      <c r="G25" s="853">
        <v>54</v>
      </c>
      <c r="H25" s="859">
        <v>60</v>
      </c>
      <c r="I25" s="853">
        <v>69</v>
      </c>
      <c r="J25" s="859">
        <v>60</v>
      </c>
      <c r="K25" s="853">
        <v>41</v>
      </c>
      <c r="L25" s="859">
        <v>60</v>
      </c>
      <c r="M25" s="853">
        <v>73</v>
      </c>
      <c r="N25" s="837">
        <f t="shared" si="0"/>
        <v>360</v>
      </c>
      <c r="O25" s="837">
        <f t="shared" si="1"/>
        <v>364</v>
      </c>
      <c r="P25" s="824">
        <f t="shared" si="2"/>
        <v>1.0111111111111111</v>
      </c>
    </row>
    <row r="26" spans="1:16" s="645" customFormat="1" ht="18" customHeight="1" x14ac:dyDescent="0.2">
      <c r="A26" s="858" t="s">
        <v>517</v>
      </c>
      <c r="B26" s="859">
        <v>96</v>
      </c>
      <c r="C26" s="853">
        <v>101</v>
      </c>
      <c r="D26" s="859">
        <v>96</v>
      </c>
      <c r="E26" s="853">
        <v>91</v>
      </c>
      <c r="F26" s="859">
        <v>96</v>
      </c>
      <c r="G26" s="853">
        <v>85</v>
      </c>
      <c r="H26" s="859">
        <v>96</v>
      </c>
      <c r="I26" s="853">
        <v>45</v>
      </c>
      <c r="J26" s="859">
        <v>96</v>
      </c>
      <c r="K26" s="853">
        <v>68</v>
      </c>
      <c r="L26" s="859">
        <v>96</v>
      </c>
      <c r="M26" s="853">
        <v>67</v>
      </c>
      <c r="N26" s="837">
        <f t="shared" si="0"/>
        <v>576</v>
      </c>
      <c r="O26" s="837">
        <f t="shared" si="1"/>
        <v>457</v>
      </c>
      <c r="P26" s="824">
        <f t="shared" si="2"/>
        <v>0.79340277777777779</v>
      </c>
    </row>
    <row r="27" spans="1:16" s="645" customFormat="1" ht="18" customHeight="1" x14ac:dyDescent="0.2">
      <c r="A27" s="858" t="s">
        <v>510</v>
      </c>
      <c r="B27" s="859">
        <v>16</v>
      </c>
      <c r="C27" s="853">
        <v>20</v>
      </c>
      <c r="D27" s="859">
        <v>16</v>
      </c>
      <c r="E27" s="853">
        <v>22</v>
      </c>
      <c r="F27" s="859">
        <v>16</v>
      </c>
      <c r="G27" s="853">
        <v>18</v>
      </c>
      <c r="H27" s="859">
        <v>16</v>
      </c>
      <c r="I27" s="853">
        <v>12</v>
      </c>
      <c r="J27" s="859">
        <v>16</v>
      </c>
      <c r="K27" s="853">
        <v>19</v>
      </c>
      <c r="L27" s="859">
        <v>16</v>
      </c>
      <c r="M27" s="853">
        <v>17</v>
      </c>
      <c r="N27" s="837">
        <f t="shared" si="0"/>
        <v>96</v>
      </c>
      <c r="O27" s="837">
        <f t="shared" si="1"/>
        <v>108</v>
      </c>
      <c r="P27" s="824">
        <f t="shared" si="2"/>
        <v>1.125</v>
      </c>
    </row>
    <row r="28" spans="1:16" s="645" customFormat="1" ht="18" customHeight="1" x14ac:dyDescent="0.2">
      <c r="A28" s="858" t="s">
        <v>516</v>
      </c>
      <c r="B28" s="859">
        <v>60</v>
      </c>
      <c r="C28" s="853">
        <v>100</v>
      </c>
      <c r="D28" s="859">
        <v>60</v>
      </c>
      <c r="E28" s="853">
        <v>77</v>
      </c>
      <c r="F28" s="859">
        <v>60</v>
      </c>
      <c r="G28" s="853">
        <v>73</v>
      </c>
      <c r="H28" s="859">
        <v>60</v>
      </c>
      <c r="I28" s="853">
        <v>82</v>
      </c>
      <c r="J28" s="859">
        <v>60</v>
      </c>
      <c r="K28" s="853">
        <v>100</v>
      </c>
      <c r="L28" s="859">
        <v>60</v>
      </c>
      <c r="M28" s="853">
        <v>87</v>
      </c>
      <c r="N28" s="837">
        <f t="shared" si="0"/>
        <v>360</v>
      </c>
      <c r="O28" s="837">
        <f t="shared" si="1"/>
        <v>519</v>
      </c>
      <c r="P28" s="824">
        <f t="shared" si="2"/>
        <v>1.4416666666666667</v>
      </c>
    </row>
    <row r="29" spans="1:16" s="645" customFormat="1" ht="18" customHeight="1" x14ac:dyDescent="0.2">
      <c r="A29" s="858" t="s">
        <v>515</v>
      </c>
      <c r="B29" s="859">
        <v>40</v>
      </c>
      <c r="C29" s="853">
        <v>40</v>
      </c>
      <c r="D29" s="859">
        <v>40</v>
      </c>
      <c r="E29" s="853">
        <v>50</v>
      </c>
      <c r="F29" s="859">
        <v>40</v>
      </c>
      <c r="G29" s="853">
        <v>42</v>
      </c>
      <c r="H29" s="859">
        <v>40</v>
      </c>
      <c r="I29" s="853">
        <v>37</v>
      </c>
      <c r="J29" s="859">
        <v>40</v>
      </c>
      <c r="K29" s="853">
        <v>43</v>
      </c>
      <c r="L29" s="859">
        <v>40</v>
      </c>
      <c r="M29" s="853">
        <v>34</v>
      </c>
      <c r="N29" s="837">
        <f t="shared" si="0"/>
        <v>240</v>
      </c>
      <c r="O29" s="837">
        <f t="shared" si="1"/>
        <v>246</v>
      </c>
      <c r="P29" s="824">
        <f t="shared" si="2"/>
        <v>1.0249999999999999</v>
      </c>
    </row>
    <row r="30" spans="1:16" s="645" customFormat="1" ht="18" customHeight="1" x14ac:dyDescent="0.2">
      <c r="A30" s="858" t="s">
        <v>591</v>
      </c>
      <c r="B30" s="859">
        <v>150</v>
      </c>
      <c r="C30" s="853">
        <v>120</v>
      </c>
      <c r="D30" s="859">
        <v>150</v>
      </c>
      <c r="E30" s="853">
        <v>136</v>
      </c>
      <c r="F30" s="859">
        <v>150</v>
      </c>
      <c r="G30" s="853">
        <v>132</v>
      </c>
      <c r="H30" s="859">
        <v>150</v>
      </c>
      <c r="I30" s="853">
        <v>121</v>
      </c>
      <c r="J30" s="859">
        <v>150</v>
      </c>
      <c r="K30" s="853">
        <v>121</v>
      </c>
      <c r="L30" s="859">
        <v>150</v>
      </c>
      <c r="M30" s="853">
        <v>109</v>
      </c>
      <c r="N30" s="837">
        <f t="shared" si="0"/>
        <v>900</v>
      </c>
      <c r="O30" s="837">
        <f t="shared" si="1"/>
        <v>739</v>
      </c>
      <c r="P30" s="824">
        <f t="shared" si="2"/>
        <v>0.82111111111111112</v>
      </c>
    </row>
    <row r="31" spans="1:16" s="645" customFormat="1" ht="18" customHeight="1" x14ac:dyDescent="0.2">
      <c r="A31" s="858" t="s">
        <v>585</v>
      </c>
      <c r="B31" s="859">
        <v>7</v>
      </c>
      <c r="C31" s="853">
        <v>14</v>
      </c>
      <c r="D31" s="859">
        <v>7</v>
      </c>
      <c r="E31" s="853">
        <v>11</v>
      </c>
      <c r="F31" s="859">
        <v>7</v>
      </c>
      <c r="G31" s="853">
        <v>12</v>
      </c>
      <c r="H31" s="859">
        <v>7</v>
      </c>
      <c r="I31" s="853">
        <v>10</v>
      </c>
      <c r="J31" s="859">
        <v>7</v>
      </c>
      <c r="K31" s="853">
        <v>9</v>
      </c>
      <c r="L31" s="859">
        <v>7</v>
      </c>
      <c r="M31" s="853">
        <v>1</v>
      </c>
      <c r="N31" s="837">
        <f t="shared" si="0"/>
        <v>42</v>
      </c>
      <c r="O31" s="837">
        <f t="shared" si="1"/>
        <v>57</v>
      </c>
      <c r="P31" s="824">
        <f t="shared" si="2"/>
        <v>1.3571428571428572</v>
      </c>
    </row>
    <row r="32" spans="1:16" s="645" customFormat="1" ht="18" customHeight="1" thickBot="1" x14ac:dyDescent="0.25">
      <c r="A32" s="867" t="s">
        <v>511</v>
      </c>
      <c r="B32" s="868">
        <v>10</v>
      </c>
      <c r="C32" s="869">
        <v>0</v>
      </c>
      <c r="D32" s="868">
        <v>10</v>
      </c>
      <c r="E32" s="869">
        <v>0</v>
      </c>
      <c r="F32" s="868">
        <v>10</v>
      </c>
      <c r="G32" s="869">
        <v>0</v>
      </c>
      <c r="H32" s="868">
        <v>10</v>
      </c>
      <c r="I32" s="869">
        <v>0</v>
      </c>
      <c r="J32" s="868">
        <v>10</v>
      </c>
      <c r="K32" s="869">
        <v>0</v>
      </c>
      <c r="L32" s="868">
        <v>10</v>
      </c>
      <c r="M32" s="869">
        <v>8</v>
      </c>
      <c r="N32" s="870">
        <f t="shared" si="0"/>
        <v>60</v>
      </c>
      <c r="O32" s="870">
        <f t="shared" si="1"/>
        <v>8</v>
      </c>
      <c r="P32" s="871">
        <f t="shared" si="2"/>
        <v>0.13333333333333333</v>
      </c>
    </row>
    <row r="33" spans="1:16" s="832" customFormat="1" ht="17.25" customHeight="1" x14ac:dyDescent="0.25">
      <c r="A33" s="864" t="s">
        <v>6</v>
      </c>
      <c r="B33" s="822">
        <f>SUM(B9:B32)</f>
        <v>4649</v>
      </c>
      <c r="C33" s="822">
        <f t="shared" ref="C33:E33" si="3">SUM(C9:C32)</f>
        <v>4416</v>
      </c>
      <c r="D33" s="822">
        <f>SUM(D9:D32)</f>
        <v>4649</v>
      </c>
      <c r="E33" s="822">
        <f t="shared" si="3"/>
        <v>4297</v>
      </c>
      <c r="F33" s="822">
        <f>SUM(F9:F32)</f>
        <v>4649</v>
      </c>
      <c r="G33" s="822">
        <f t="shared" ref="G33:I33" si="4">SUM(G9:G32)</f>
        <v>4046</v>
      </c>
      <c r="H33" s="822">
        <f>SUM(H9:H32)</f>
        <v>4649</v>
      </c>
      <c r="I33" s="822">
        <f t="shared" si="4"/>
        <v>4570</v>
      </c>
      <c r="J33" s="822">
        <f>SUM(J9:J32)</f>
        <v>4649</v>
      </c>
      <c r="K33" s="822">
        <f t="shared" ref="K33:M33" si="5">SUM(K9:K32)</f>
        <v>4700</v>
      </c>
      <c r="L33" s="822">
        <f>SUM(L9:L32)</f>
        <v>4649</v>
      </c>
      <c r="M33" s="822">
        <f t="shared" si="5"/>
        <v>3878</v>
      </c>
      <c r="N33" s="865">
        <f>SUM(N9:N32)</f>
        <v>27894</v>
      </c>
      <c r="O33" s="865">
        <f>SUM(O9:O32)</f>
        <v>25907</v>
      </c>
      <c r="P33" s="866">
        <f>IF(N33=0,"-",O33/N33)</f>
        <v>0.92876604287660425</v>
      </c>
    </row>
    <row r="34" spans="1:16" s="832" customFormat="1" ht="12.75" x14ac:dyDescent="0.25">
      <c r="A34" s="954" t="str">
        <f>'Pque N Mundo I'!$A$37</f>
        <v>Nota: as metas apresentadas serão ajustadas na avaliação do CTA com os descontos de déficits de vagas e ausênsias legais.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7"/>
    </row>
    <row r="35" spans="1:16" x14ac:dyDescent="0.25">
      <c r="A35" s="826" t="s">
        <v>679</v>
      </c>
      <c r="N35" s="834"/>
      <c r="O35" s="834"/>
    </row>
    <row r="36" spans="1:16" x14ac:dyDescent="0.25">
      <c r="N36" s="834"/>
      <c r="O36" s="834"/>
    </row>
    <row r="37" spans="1:16" x14ac:dyDescent="0.25">
      <c r="N37" s="834"/>
      <c r="O37" s="834"/>
    </row>
    <row r="38" spans="1:16" x14ac:dyDescent="0.25">
      <c r="N38" s="834"/>
      <c r="O38" s="834"/>
    </row>
    <row r="39" spans="1:16" x14ac:dyDescent="0.25">
      <c r="N39" s="834"/>
      <c r="O39" s="834"/>
    </row>
    <row r="40" spans="1:16" x14ac:dyDescent="0.25">
      <c r="N40" s="834"/>
      <c r="O40" s="834"/>
    </row>
    <row r="41" spans="1:16" x14ac:dyDescent="0.25">
      <c r="N41" s="834"/>
      <c r="O41" s="834"/>
    </row>
    <row r="42" spans="1:16" x14ac:dyDescent="0.25">
      <c r="N42" s="834"/>
      <c r="O42" s="834"/>
    </row>
    <row r="43" spans="1:16" x14ac:dyDescent="0.25">
      <c r="N43" s="834"/>
      <c r="O43" s="834"/>
    </row>
    <row r="44" spans="1:16" x14ac:dyDescent="0.25">
      <c r="N44" s="834"/>
      <c r="O44" s="834"/>
    </row>
    <row r="45" spans="1:16" x14ac:dyDescent="0.25">
      <c r="N45" s="834"/>
      <c r="O45" s="834"/>
    </row>
    <row r="46" spans="1:16" x14ac:dyDescent="0.25">
      <c r="N46" s="834"/>
      <c r="O46" s="834"/>
    </row>
    <row r="47" spans="1:16" x14ac:dyDescent="0.25">
      <c r="N47" s="834"/>
      <c r="O47" s="834"/>
    </row>
    <row r="48" spans="1:16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8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P251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6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0.42578125" customWidth="1"/>
    <col min="15" max="15" width="8" customWidth="1"/>
    <col min="16" max="16" width="8.1406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633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783</v>
      </c>
      <c r="C9" s="831">
        <v>835</v>
      </c>
      <c r="D9" s="865">
        <v>783</v>
      </c>
      <c r="E9" s="831">
        <v>699</v>
      </c>
      <c r="F9" s="865">
        <v>783</v>
      </c>
      <c r="G9" s="831">
        <v>552</v>
      </c>
      <c r="H9" s="865">
        <v>783</v>
      </c>
      <c r="I9" s="831">
        <v>521</v>
      </c>
      <c r="J9" s="865">
        <v>783</v>
      </c>
      <c r="K9" s="831">
        <v>711</v>
      </c>
      <c r="L9" s="865">
        <v>783</v>
      </c>
      <c r="M9" s="831">
        <v>733</v>
      </c>
      <c r="N9" s="837">
        <f>B9+D9+F9+H9+J9+L9</f>
        <v>4698</v>
      </c>
      <c r="O9" s="837">
        <f>C9+E9+G9+I9+K9+M9</f>
        <v>4051</v>
      </c>
      <c r="P9" s="824">
        <f>IF(N9=0,"-",O9/N9)</f>
        <v>0.86228182205193704</v>
      </c>
    </row>
    <row r="10" spans="1:16" ht="18" customHeight="1" x14ac:dyDescent="0.25">
      <c r="A10" s="808" t="s">
        <v>586</v>
      </c>
      <c r="B10" s="822">
        <v>117</v>
      </c>
      <c r="C10" s="823">
        <v>199</v>
      </c>
      <c r="D10" s="822">
        <v>117</v>
      </c>
      <c r="E10" s="823">
        <v>120</v>
      </c>
      <c r="F10" s="822">
        <v>117</v>
      </c>
      <c r="G10" s="823">
        <v>68</v>
      </c>
      <c r="H10" s="822">
        <v>117</v>
      </c>
      <c r="I10" s="823">
        <v>76</v>
      </c>
      <c r="J10" s="822">
        <v>117</v>
      </c>
      <c r="K10" s="823">
        <v>98</v>
      </c>
      <c r="L10" s="822">
        <v>117</v>
      </c>
      <c r="M10" s="823">
        <v>125</v>
      </c>
      <c r="N10" s="837">
        <f t="shared" ref="N10:N28" si="0">B10+D10+F10+H10+J10+L10</f>
        <v>702</v>
      </c>
      <c r="O10" s="837">
        <f t="shared" ref="O10:O28" si="1">C10+E10+G10+I10+K10+M10</f>
        <v>686</v>
      </c>
      <c r="P10" s="824">
        <f t="shared" ref="P10:P28" si="2">IF(N10=0,"-",O10/N10)</f>
        <v>0.97720797720797725</v>
      </c>
    </row>
    <row r="11" spans="1:16" ht="18" customHeight="1" x14ac:dyDescent="0.25">
      <c r="A11" s="808" t="s">
        <v>504</v>
      </c>
      <c r="B11" s="859">
        <v>36</v>
      </c>
      <c r="C11" s="853">
        <v>24</v>
      </c>
      <c r="D11" s="859">
        <v>36</v>
      </c>
      <c r="E11" s="853">
        <v>21</v>
      </c>
      <c r="F11" s="859">
        <v>36</v>
      </c>
      <c r="G11" s="853">
        <v>12</v>
      </c>
      <c r="H11" s="859">
        <v>36</v>
      </c>
      <c r="I11" s="853">
        <v>20</v>
      </c>
      <c r="J11" s="859">
        <v>36</v>
      </c>
      <c r="K11" s="853">
        <v>30</v>
      </c>
      <c r="L11" s="859">
        <v>36</v>
      </c>
      <c r="M11" s="853">
        <v>33</v>
      </c>
      <c r="N11" s="837">
        <f t="shared" si="0"/>
        <v>216</v>
      </c>
      <c r="O11" s="837">
        <f t="shared" si="1"/>
        <v>140</v>
      </c>
      <c r="P11" s="824">
        <f t="shared" si="2"/>
        <v>0.64814814814814814</v>
      </c>
    </row>
    <row r="12" spans="1:16" ht="18" customHeight="1" x14ac:dyDescent="0.25">
      <c r="A12" s="808" t="s">
        <v>569</v>
      </c>
      <c r="B12" s="822">
        <v>792</v>
      </c>
      <c r="C12" s="823">
        <v>692</v>
      </c>
      <c r="D12" s="822">
        <v>792</v>
      </c>
      <c r="E12" s="823">
        <v>704</v>
      </c>
      <c r="F12" s="822">
        <v>792</v>
      </c>
      <c r="G12" s="823">
        <v>639</v>
      </c>
      <c r="H12" s="822">
        <v>792</v>
      </c>
      <c r="I12" s="823">
        <v>753</v>
      </c>
      <c r="J12" s="822">
        <v>792</v>
      </c>
      <c r="K12" s="823">
        <v>912</v>
      </c>
      <c r="L12" s="822">
        <v>792</v>
      </c>
      <c r="M12" s="823">
        <v>683</v>
      </c>
      <c r="N12" s="837">
        <f t="shared" si="0"/>
        <v>4752</v>
      </c>
      <c r="O12" s="837">
        <f t="shared" si="1"/>
        <v>4383</v>
      </c>
      <c r="P12" s="824">
        <f t="shared" si="2"/>
        <v>0.92234848484848486</v>
      </c>
    </row>
    <row r="13" spans="1:16" ht="18" customHeight="1" x14ac:dyDescent="0.25">
      <c r="A13" s="808" t="s">
        <v>477</v>
      </c>
      <c r="B13" s="822">
        <v>528</v>
      </c>
      <c r="C13" s="823">
        <v>393</v>
      </c>
      <c r="D13" s="822">
        <v>528</v>
      </c>
      <c r="E13" s="823">
        <v>347</v>
      </c>
      <c r="F13" s="822">
        <v>528</v>
      </c>
      <c r="G13" s="823">
        <v>380</v>
      </c>
      <c r="H13" s="822">
        <v>528</v>
      </c>
      <c r="I13" s="823">
        <v>380</v>
      </c>
      <c r="J13" s="822">
        <v>528</v>
      </c>
      <c r="K13" s="823">
        <v>426</v>
      </c>
      <c r="L13" s="822">
        <v>528</v>
      </c>
      <c r="M13" s="823">
        <v>269</v>
      </c>
      <c r="N13" s="837">
        <f t="shared" si="0"/>
        <v>3168</v>
      </c>
      <c r="O13" s="837">
        <f t="shared" si="1"/>
        <v>2195</v>
      </c>
      <c r="P13" s="824">
        <f t="shared" si="2"/>
        <v>0.69286616161616166</v>
      </c>
    </row>
    <row r="14" spans="1:16" ht="18" customHeight="1" x14ac:dyDescent="0.25">
      <c r="A14" s="808" t="s">
        <v>478</v>
      </c>
      <c r="B14" s="830">
        <v>160</v>
      </c>
      <c r="C14" s="823">
        <v>158</v>
      </c>
      <c r="D14" s="830">
        <v>160</v>
      </c>
      <c r="E14" s="823">
        <v>80</v>
      </c>
      <c r="F14" s="830">
        <v>160</v>
      </c>
      <c r="G14" s="823">
        <v>38</v>
      </c>
      <c r="H14" s="830">
        <v>160</v>
      </c>
      <c r="I14" s="823">
        <v>16</v>
      </c>
      <c r="J14" s="830">
        <v>160</v>
      </c>
      <c r="K14" s="823">
        <v>0</v>
      </c>
      <c r="L14" s="830">
        <v>160</v>
      </c>
      <c r="M14" s="823">
        <v>0</v>
      </c>
      <c r="N14" s="837">
        <f t="shared" si="0"/>
        <v>960</v>
      </c>
      <c r="O14" s="837">
        <f t="shared" si="1"/>
        <v>292</v>
      </c>
      <c r="P14" s="824">
        <f t="shared" si="2"/>
        <v>0.30416666666666664</v>
      </c>
    </row>
    <row r="15" spans="1:16" ht="18" customHeight="1" x14ac:dyDescent="0.25">
      <c r="A15" s="808" t="s">
        <v>479</v>
      </c>
      <c r="B15" s="822">
        <v>528</v>
      </c>
      <c r="C15" s="823">
        <v>39</v>
      </c>
      <c r="D15" s="822">
        <v>528</v>
      </c>
      <c r="E15" s="823">
        <v>32</v>
      </c>
      <c r="F15" s="822">
        <v>528</v>
      </c>
      <c r="G15" s="823">
        <v>28</v>
      </c>
      <c r="H15" s="822">
        <v>528</v>
      </c>
      <c r="I15" s="823">
        <v>11</v>
      </c>
      <c r="J15" s="822">
        <v>528</v>
      </c>
      <c r="K15" s="823">
        <v>0</v>
      </c>
      <c r="L15" s="822">
        <v>528</v>
      </c>
      <c r="M15" s="823">
        <v>0</v>
      </c>
      <c r="N15" s="837">
        <f t="shared" si="0"/>
        <v>3168</v>
      </c>
      <c r="O15" s="837">
        <f t="shared" si="1"/>
        <v>110</v>
      </c>
      <c r="P15" s="824">
        <f t="shared" si="2"/>
        <v>3.4722222222222224E-2</v>
      </c>
    </row>
    <row r="16" spans="1:16" s="645" customFormat="1" ht="18" customHeight="1" x14ac:dyDescent="0.2">
      <c r="A16" s="858" t="s">
        <v>506</v>
      </c>
      <c r="B16" s="859">
        <v>540</v>
      </c>
      <c r="C16" s="853">
        <v>358</v>
      </c>
      <c r="D16" s="859">
        <v>540</v>
      </c>
      <c r="E16" s="853">
        <v>479</v>
      </c>
      <c r="F16" s="859">
        <v>540</v>
      </c>
      <c r="G16" s="853">
        <v>501</v>
      </c>
      <c r="H16" s="859">
        <v>540</v>
      </c>
      <c r="I16" s="853">
        <v>588</v>
      </c>
      <c r="J16" s="859">
        <v>540</v>
      </c>
      <c r="K16" s="853">
        <v>565</v>
      </c>
      <c r="L16" s="859">
        <v>540</v>
      </c>
      <c r="M16" s="853">
        <v>348</v>
      </c>
      <c r="N16" s="837">
        <f t="shared" si="0"/>
        <v>3240</v>
      </c>
      <c r="O16" s="837">
        <f t="shared" si="1"/>
        <v>2839</v>
      </c>
      <c r="P16" s="824">
        <f t="shared" si="2"/>
        <v>0.87623456790123455</v>
      </c>
    </row>
    <row r="17" spans="1:16" s="645" customFormat="1" ht="18" customHeight="1" x14ac:dyDescent="0.2">
      <c r="A17" s="858" t="s">
        <v>507</v>
      </c>
      <c r="B17" s="859">
        <v>30</v>
      </c>
      <c r="C17" s="853">
        <v>78</v>
      </c>
      <c r="D17" s="859">
        <v>30</v>
      </c>
      <c r="E17" s="853">
        <v>34</v>
      </c>
      <c r="F17" s="859">
        <v>30</v>
      </c>
      <c r="G17" s="853">
        <v>31</v>
      </c>
      <c r="H17" s="859">
        <v>30</v>
      </c>
      <c r="I17" s="853">
        <v>33</v>
      </c>
      <c r="J17" s="859">
        <v>30</v>
      </c>
      <c r="K17" s="853">
        <v>46</v>
      </c>
      <c r="L17" s="859">
        <v>30</v>
      </c>
      <c r="M17" s="853">
        <v>38</v>
      </c>
      <c r="N17" s="837">
        <f t="shared" si="0"/>
        <v>180</v>
      </c>
      <c r="O17" s="837">
        <f t="shared" si="1"/>
        <v>260</v>
      </c>
      <c r="P17" s="824">
        <f t="shared" si="2"/>
        <v>1.4444444444444444</v>
      </c>
    </row>
    <row r="18" spans="1:16" s="645" customFormat="1" ht="18" customHeight="1" x14ac:dyDescent="0.2">
      <c r="A18" s="858" t="s">
        <v>508</v>
      </c>
      <c r="B18" s="859">
        <v>122</v>
      </c>
      <c r="C18" s="853">
        <v>58</v>
      </c>
      <c r="D18" s="859">
        <v>122</v>
      </c>
      <c r="E18" s="853">
        <v>67</v>
      </c>
      <c r="F18" s="859">
        <v>122</v>
      </c>
      <c r="G18" s="853">
        <v>91</v>
      </c>
      <c r="H18" s="859">
        <v>122</v>
      </c>
      <c r="I18" s="853">
        <v>87</v>
      </c>
      <c r="J18" s="859">
        <v>122</v>
      </c>
      <c r="K18" s="853">
        <v>80</v>
      </c>
      <c r="L18" s="859">
        <v>122</v>
      </c>
      <c r="M18" s="853">
        <v>174</v>
      </c>
      <c r="N18" s="837">
        <f t="shared" si="0"/>
        <v>732</v>
      </c>
      <c r="O18" s="837">
        <f t="shared" si="1"/>
        <v>557</v>
      </c>
      <c r="P18" s="824">
        <f t="shared" si="2"/>
        <v>0.76092896174863389</v>
      </c>
    </row>
    <row r="19" spans="1:16" s="645" customFormat="1" ht="18" customHeight="1" x14ac:dyDescent="0.2">
      <c r="A19" s="858" t="s">
        <v>509</v>
      </c>
      <c r="B19" s="859">
        <v>30</v>
      </c>
      <c r="C19" s="853">
        <v>22</v>
      </c>
      <c r="D19" s="859">
        <v>30</v>
      </c>
      <c r="E19" s="853">
        <v>20</v>
      </c>
      <c r="F19" s="859">
        <v>30</v>
      </c>
      <c r="G19" s="853">
        <v>28</v>
      </c>
      <c r="H19" s="859">
        <v>30</v>
      </c>
      <c r="I19" s="853">
        <v>35</v>
      </c>
      <c r="J19" s="859">
        <v>30</v>
      </c>
      <c r="K19" s="853">
        <v>47</v>
      </c>
      <c r="L19" s="859">
        <v>30</v>
      </c>
      <c r="M19" s="853">
        <v>36</v>
      </c>
      <c r="N19" s="837">
        <f t="shared" si="0"/>
        <v>180</v>
      </c>
      <c r="O19" s="837">
        <f t="shared" si="1"/>
        <v>188</v>
      </c>
      <c r="P19" s="824">
        <f t="shared" si="2"/>
        <v>1.0444444444444445</v>
      </c>
    </row>
    <row r="20" spans="1:16" s="645" customFormat="1" ht="18" customHeight="1" x14ac:dyDescent="0.2">
      <c r="A20" s="858" t="s">
        <v>521</v>
      </c>
      <c r="B20" s="859">
        <v>46</v>
      </c>
      <c r="C20" s="853">
        <v>0</v>
      </c>
      <c r="D20" s="859">
        <v>46</v>
      </c>
      <c r="E20" s="853">
        <v>0</v>
      </c>
      <c r="F20" s="859">
        <v>46</v>
      </c>
      <c r="G20" s="853">
        <v>0</v>
      </c>
      <c r="H20" s="859">
        <v>46</v>
      </c>
      <c r="I20" s="853">
        <v>64</v>
      </c>
      <c r="J20" s="859">
        <v>46</v>
      </c>
      <c r="K20" s="853">
        <v>56</v>
      </c>
      <c r="L20" s="859">
        <v>46</v>
      </c>
      <c r="M20" s="853">
        <v>45</v>
      </c>
      <c r="N20" s="837">
        <f t="shared" si="0"/>
        <v>276</v>
      </c>
      <c r="O20" s="837">
        <f t="shared" si="1"/>
        <v>165</v>
      </c>
      <c r="P20" s="824">
        <f t="shared" si="2"/>
        <v>0.59782608695652173</v>
      </c>
    </row>
    <row r="21" spans="1:16" s="645" customFormat="1" ht="18" customHeight="1" x14ac:dyDescent="0.2">
      <c r="A21" s="858" t="s">
        <v>513</v>
      </c>
      <c r="B21" s="859">
        <v>30</v>
      </c>
      <c r="C21" s="853">
        <v>0</v>
      </c>
      <c r="D21" s="859">
        <v>30</v>
      </c>
      <c r="E21" s="853">
        <v>0</v>
      </c>
      <c r="F21" s="859">
        <v>30</v>
      </c>
      <c r="G21" s="853">
        <v>1</v>
      </c>
      <c r="H21" s="859">
        <v>30</v>
      </c>
      <c r="I21" s="853">
        <v>2</v>
      </c>
      <c r="J21" s="859">
        <v>30</v>
      </c>
      <c r="K21" s="853">
        <v>26</v>
      </c>
      <c r="L21" s="859">
        <v>30</v>
      </c>
      <c r="M21" s="853">
        <v>29</v>
      </c>
      <c r="N21" s="837">
        <f t="shared" si="0"/>
        <v>180</v>
      </c>
      <c r="O21" s="837">
        <f t="shared" si="1"/>
        <v>58</v>
      </c>
      <c r="P21" s="824">
        <f t="shared" si="2"/>
        <v>0.32222222222222224</v>
      </c>
    </row>
    <row r="22" spans="1:16" s="645" customFormat="1" ht="18" customHeight="1" x14ac:dyDescent="0.2">
      <c r="A22" s="858" t="s">
        <v>588</v>
      </c>
      <c r="B22" s="859">
        <v>92</v>
      </c>
      <c r="C22" s="853">
        <v>78</v>
      </c>
      <c r="D22" s="859">
        <v>92</v>
      </c>
      <c r="E22" s="853">
        <v>76</v>
      </c>
      <c r="F22" s="859">
        <v>92</v>
      </c>
      <c r="G22" s="853">
        <v>130</v>
      </c>
      <c r="H22" s="859">
        <v>92</v>
      </c>
      <c r="I22" s="853">
        <v>141</v>
      </c>
      <c r="J22" s="859">
        <v>92</v>
      </c>
      <c r="K22" s="853">
        <v>110</v>
      </c>
      <c r="L22" s="859">
        <v>92</v>
      </c>
      <c r="M22" s="853">
        <v>83</v>
      </c>
      <c r="N22" s="837">
        <f t="shared" si="0"/>
        <v>552</v>
      </c>
      <c r="O22" s="837">
        <f t="shared" si="1"/>
        <v>618</v>
      </c>
      <c r="P22" s="824">
        <f t="shared" si="2"/>
        <v>1.1195652173913044</v>
      </c>
    </row>
    <row r="23" spans="1:16" s="645" customFormat="1" ht="18" customHeight="1" x14ac:dyDescent="0.2">
      <c r="A23" s="858" t="s">
        <v>589</v>
      </c>
      <c r="B23" s="859">
        <v>60</v>
      </c>
      <c r="C23" s="853">
        <v>35</v>
      </c>
      <c r="D23" s="859">
        <v>60</v>
      </c>
      <c r="E23" s="853">
        <v>21</v>
      </c>
      <c r="F23" s="859">
        <v>60</v>
      </c>
      <c r="G23" s="853">
        <v>39</v>
      </c>
      <c r="H23" s="859">
        <v>60</v>
      </c>
      <c r="I23" s="853">
        <v>49</v>
      </c>
      <c r="J23" s="859">
        <v>60</v>
      </c>
      <c r="K23" s="853">
        <v>58</v>
      </c>
      <c r="L23" s="859">
        <v>60</v>
      </c>
      <c r="M23" s="853">
        <v>50</v>
      </c>
      <c r="N23" s="837">
        <f t="shared" si="0"/>
        <v>360</v>
      </c>
      <c r="O23" s="837">
        <f t="shared" si="1"/>
        <v>252</v>
      </c>
      <c r="P23" s="824">
        <f t="shared" si="2"/>
        <v>0.7</v>
      </c>
    </row>
    <row r="24" spans="1:16" s="645" customFormat="1" ht="18" customHeight="1" x14ac:dyDescent="0.2">
      <c r="A24" s="858" t="s">
        <v>517</v>
      </c>
      <c r="B24" s="859">
        <v>96</v>
      </c>
      <c r="C24" s="853">
        <v>98</v>
      </c>
      <c r="D24" s="859">
        <v>96</v>
      </c>
      <c r="E24" s="853">
        <v>100</v>
      </c>
      <c r="F24" s="859">
        <v>96</v>
      </c>
      <c r="G24" s="853">
        <v>51</v>
      </c>
      <c r="H24" s="859">
        <v>96</v>
      </c>
      <c r="I24" s="853">
        <v>95</v>
      </c>
      <c r="J24" s="859">
        <v>96</v>
      </c>
      <c r="K24" s="853">
        <v>123</v>
      </c>
      <c r="L24" s="859">
        <v>96</v>
      </c>
      <c r="M24" s="853">
        <v>91</v>
      </c>
      <c r="N24" s="837">
        <f t="shared" si="0"/>
        <v>576</v>
      </c>
      <c r="O24" s="837">
        <f t="shared" si="1"/>
        <v>558</v>
      </c>
      <c r="P24" s="824">
        <f t="shared" si="2"/>
        <v>0.96875</v>
      </c>
    </row>
    <row r="25" spans="1:16" s="645" customFormat="1" ht="18" customHeight="1" x14ac:dyDescent="0.2">
      <c r="A25" s="858" t="s">
        <v>510</v>
      </c>
      <c r="B25" s="859">
        <v>16</v>
      </c>
      <c r="C25" s="853">
        <v>21</v>
      </c>
      <c r="D25" s="859">
        <v>16</v>
      </c>
      <c r="E25" s="853">
        <v>26</v>
      </c>
      <c r="F25" s="859">
        <v>16</v>
      </c>
      <c r="G25" s="853">
        <v>9</v>
      </c>
      <c r="H25" s="859">
        <v>16</v>
      </c>
      <c r="I25" s="853">
        <v>16</v>
      </c>
      <c r="J25" s="859">
        <v>16</v>
      </c>
      <c r="K25" s="853">
        <v>30</v>
      </c>
      <c r="L25" s="859">
        <v>16</v>
      </c>
      <c r="M25" s="853">
        <v>26</v>
      </c>
      <c r="N25" s="837">
        <f t="shared" si="0"/>
        <v>96</v>
      </c>
      <c r="O25" s="837">
        <f t="shared" si="1"/>
        <v>128</v>
      </c>
      <c r="P25" s="824">
        <f t="shared" si="2"/>
        <v>1.3333333333333333</v>
      </c>
    </row>
    <row r="26" spans="1:16" s="645" customFormat="1" ht="18" customHeight="1" x14ac:dyDescent="0.2">
      <c r="A26" s="858" t="s">
        <v>581</v>
      </c>
      <c r="B26" s="859">
        <v>120</v>
      </c>
      <c r="C26" s="853">
        <v>111</v>
      </c>
      <c r="D26" s="859">
        <v>120</v>
      </c>
      <c r="E26" s="853">
        <v>151</v>
      </c>
      <c r="F26" s="859">
        <v>120</v>
      </c>
      <c r="G26" s="853">
        <v>141</v>
      </c>
      <c r="H26" s="859">
        <v>120</v>
      </c>
      <c r="I26" s="853">
        <v>135</v>
      </c>
      <c r="J26" s="859">
        <v>120</v>
      </c>
      <c r="K26" s="853">
        <v>115</v>
      </c>
      <c r="L26" s="859">
        <v>120</v>
      </c>
      <c r="M26" s="853">
        <v>93</v>
      </c>
      <c r="N26" s="837">
        <f t="shared" si="0"/>
        <v>720</v>
      </c>
      <c r="O26" s="837">
        <f t="shared" si="1"/>
        <v>746</v>
      </c>
      <c r="P26" s="824">
        <f t="shared" si="2"/>
        <v>1.0361111111111112</v>
      </c>
    </row>
    <row r="27" spans="1:16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13</v>
      </c>
      <c r="F27" s="859">
        <v>7</v>
      </c>
      <c r="G27" s="853">
        <v>11</v>
      </c>
      <c r="H27" s="859">
        <v>7</v>
      </c>
      <c r="I27" s="853">
        <v>11</v>
      </c>
      <c r="J27" s="859">
        <v>7</v>
      </c>
      <c r="K27" s="853">
        <v>13</v>
      </c>
      <c r="L27" s="859">
        <v>7</v>
      </c>
      <c r="M27" s="853">
        <v>16</v>
      </c>
      <c r="N27" s="837">
        <f t="shared" si="0"/>
        <v>42</v>
      </c>
      <c r="O27" s="837">
        <f t="shared" si="1"/>
        <v>77</v>
      </c>
      <c r="P27" s="824">
        <f t="shared" si="2"/>
        <v>1.8333333333333333</v>
      </c>
    </row>
    <row r="28" spans="1:16" s="645" customFormat="1" ht="18" customHeight="1" thickBot="1" x14ac:dyDescent="0.25">
      <c r="A28" s="867" t="s">
        <v>511</v>
      </c>
      <c r="B28" s="868">
        <v>10</v>
      </c>
      <c r="C28" s="869">
        <v>9</v>
      </c>
      <c r="D28" s="868">
        <v>10</v>
      </c>
      <c r="E28" s="869">
        <v>7</v>
      </c>
      <c r="F28" s="868">
        <v>10</v>
      </c>
      <c r="G28" s="869">
        <v>31</v>
      </c>
      <c r="H28" s="868">
        <v>10</v>
      </c>
      <c r="I28" s="869">
        <v>30</v>
      </c>
      <c r="J28" s="868">
        <v>10</v>
      </c>
      <c r="K28" s="869">
        <v>13</v>
      </c>
      <c r="L28" s="868">
        <v>10</v>
      </c>
      <c r="M28" s="869">
        <v>22</v>
      </c>
      <c r="N28" s="870">
        <f t="shared" si="0"/>
        <v>60</v>
      </c>
      <c r="O28" s="870">
        <f t="shared" si="1"/>
        <v>112</v>
      </c>
      <c r="P28" s="871">
        <f t="shared" si="2"/>
        <v>1.8666666666666667</v>
      </c>
    </row>
    <row r="29" spans="1:16" s="832" customFormat="1" ht="18" customHeight="1" x14ac:dyDescent="0.25">
      <c r="A29" s="864" t="s">
        <v>6</v>
      </c>
      <c r="B29" s="822">
        <f t="shared" ref="B29:C29" si="3">SUM(B9:B28)</f>
        <v>4143</v>
      </c>
      <c r="C29" s="822">
        <f t="shared" si="3"/>
        <v>3221</v>
      </c>
      <c r="D29" s="822">
        <f t="shared" ref="D29:E29" si="4">SUM(D9:D28)</f>
        <v>4143</v>
      </c>
      <c r="E29" s="822">
        <f t="shared" si="4"/>
        <v>2997</v>
      </c>
      <c r="F29" s="822">
        <f t="shared" ref="F29:G29" si="5">SUM(F9:F28)</f>
        <v>4143</v>
      </c>
      <c r="G29" s="822">
        <f t="shared" si="5"/>
        <v>2781</v>
      </c>
      <c r="H29" s="822">
        <f t="shared" ref="H29:I29" si="6">SUM(H9:H28)</f>
        <v>4143</v>
      </c>
      <c r="I29" s="822">
        <f t="shared" si="6"/>
        <v>3063</v>
      </c>
      <c r="J29" s="822">
        <f t="shared" ref="J29:K29" si="7">SUM(J9:J28)</f>
        <v>4143</v>
      </c>
      <c r="K29" s="822">
        <f t="shared" si="7"/>
        <v>3459</v>
      </c>
      <c r="L29" s="822">
        <f t="shared" ref="L29:M29" si="8">SUM(L9:L28)</f>
        <v>4143</v>
      </c>
      <c r="M29" s="822">
        <f t="shared" si="8"/>
        <v>2894</v>
      </c>
      <c r="N29" s="865">
        <f>SUM(N9:N28)</f>
        <v>24858</v>
      </c>
      <c r="O29" s="865">
        <f>SUM(O9:O28)</f>
        <v>18415</v>
      </c>
      <c r="P29" s="866">
        <f>IF(N29=0,"-",O29/N29)</f>
        <v>0.74080778823718718</v>
      </c>
    </row>
    <row r="30" spans="1:16" x14ac:dyDescent="0.25">
      <c r="A30" s="954" t="str">
        <f>'Pque N Mundo I'!$A$37</f>
        <v>Nota: as metas apresentadas serão ajustadas na avaliação do CTA com os descontos de déficits de vagas e ausênsias legais.</v>
      </c>
      <c r="N30" s="838"/>
      <c r="O30" s="838"/>
    </row>
    <row r="31" spans="1:16" x14ac:dyDescent="0.25">
      <c r="A31" s="826" t="s">
        <v>679</v>
      </c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P258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6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9" customWidth="1"/>
    <col min="15" max="16" width="8.425781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634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522</v>
      </c>
      <c r="C9" s="831">
        <v>602</v>
      </c>
      <c r="D9" s="865">
        <v>522</v>
      </c>
      <c r="E9" s="831">
        <v>610</v>
      </c>
      <c r="F9" s="865">
        <v>522</v>
      </c>
      <c r="G9" s="831">
        <v>583</v>
      </c>
      <c r="H9" s="865">
        <v>522</v>
      </c>
      <c r="I9" s="831">
        <v>556</v>
      </c>
      <c r="J9" s="865">
        <v>522</v>
      </c>
      <c r="K9" s="831">
        <v>559</v>
      </c>
      <c r="L9" s="865">
        <v>522</v>
      </c>
      <c r="M9" s="831">
        <v>499</v>
      </c>
      <c r="N9" s="837">
        <f>B9+D9+F9+H9+J9+L9</f>
        <v>3132</v>
      </c>
      <c r="O9" s="837">
        <f>C9+E9+G9+I9+K9+M9</f>
        <v>3409</v>
      </c>
      <c r="P9" s="824">
        <f>IF(N9=0,"-",O9/N9)</f>
        <v>1.088441890166028</v>
      </c>
    </row>
    <row r="10" spans="1:16" ht="18" customHeight="1" x14ac:dyDescent="0.25">
      <c r="A10" s="808" t="s">
        <v>586</v>
      </c>
      <c r="B10" s="822">
        <v>78</v>
      </c>
      <c r="C10" s="823">
        <v>82</v>
      </c>
      <c r="D10" s="822">
        <v>78</v>
      </c>
      <c r="E10" s="823">
        <v>105</v>
      </c>
      <c r="F10" s="822">
        <v>78</v>
      </c>
      <c r="G10" s="823">
        <v>66</v>
      </c>
      <c r="H10" s="822">
        <v>78</v>
      </c>
      <c r="I10" s="823">
        <v>79</v>
      </c>
      <c r="J10" s="822">
        <v>78</v>
      </c>
      <c r="K10" s="823">
        <v>81</v>
      </c>
      <c r="L10" s="822">
        <v>78</v>
      </c>
      <c r="M10" s="823">
        <v>86</v>
      </c>
      <c r="N10" s="837">
        <f t="shared" ref="N10:N30" si="0">B10+D10+F10+H10+J10+L10</f>
        <v>468</v>
      </c>
      <c r="O10" s="837">
        <f t="shared" ref="O10:O30" si="1">C10+E10+G10+I10+K10+M10</f>
        <v>499</v>
      </c>
      <c r="P10" s="824">
        <f t="shared" ref="P10:P30" si="2">IF(N10=0,"-",O10/N10)</f>
        <v>1.0662393162393162</v>
      </c>
    </row>
    <row r="11" spans="1:16" ht="18" customHeight="1" x14ac:dyDescent="0.25">
      <c r="A11" s="808" t="s">
        <v>504</v>
      </c>
      <c r="B11" s="859">
        <v>24</v>
      </c>
      <c r="C11" s="853">
        <v>15</v>
      </c>
      <c r="D11" s="859">
        <v>24</v>
      </c>
      <c r="E11" s="853">
        <v>22</v>
      </c>
      <c r="F11" s="859">
        <v>24</v>
      </c>
      <c r="G11" s="853">
        <v>24</v>
      </c>
      <c r="H11" s="859">
        <v>24</v>
      </c>
      <c r="I11" s="853">
        <v>19</v>
      </c>
      <c r="J11" s="859">
        <v>24</v>
      </c>
      <c r="K11" s="853">
        <v>16</v>
      </c>
      <c r="L11" s="859">
        <v>24</v>
      </c>
      <c r="M11" s="853">
        <v>18</v>
      </c>
      <c r="N11" s="837">
        <f t="shared" si="0"/>
        <v>144</v>
      </c>
      <c r="O11" s="837">
        <f t="shared" si="1"/>
        <v>114</v>
      </c>
      <c r="P11" s="824">
        <f t="shared" si="2"/>
        <v>0.79166666666666663</v>
      </c>
    </row>
    <row r="12" spans="1:16" ht="18" customHeight="1" x14ac:dyDescent="0.25">
      <c r="A12" s="808" t="s">
        <v>569</v>
      </c>
      <c r="B12" s="822">
        <f>528+132</f>
        <v>660</v>
      </c>
      <c r="C12" s="823">
        <v>633</v>
      </c>
      <c r="D12" s="822">
        <f>528+132</f>
        <v>660</v>
      </c>
      <c r="E12" s="823">
        <v>499</v>
      </c>
      <c r="F12" s="822">
        <f>528+132</f>
        <v>660</v>
      </c>
      <c r="G12" s="823">
        <v>594</v>
      </c>
      <c r="H12" s="822">
        <f>528+132</f>
        <v>660</v>
      </c>
      <c r="I12" s="823">
        <v>625</v>
      </c>
      <c r="J12" s="822">
        <f>528+132</f>
        <v>660</v>
      </c>
      <c r="K12" s="823">
        <v>521</v>
      </c>
      <c r="L12" s="822">
        <f>528+132</f>
        <v>660</v>
      </c>
      <c r="M12" s="823">
        <v>444</v>
      </c>
      <c r="N12" s="837">
        <f t="shared" si="0"/>
        <v>3960</v>
      </c>
      <c r="O12" s="837">
        <f t="shared" si="1"/>
        <v>3316</v>
      </c>
      <c r="P12" s="824">
        <f t="shared" si="2"/>
        <v>0.83737373737373733</v>
      </c>
    </row>
    <row r="13" spans="1:16" ht="18" customHeight="1" x14ac:dyDescent="0.25">
      <c r="A13" s="808" t="s">
        <v>477</v>
      </c>
      <c r="B13" s="822">
        <f>264+132</f>
        <v>396</v>
      </c>
      <c r="C13" s="823">
        <v>206</v>
      </c>
      <c r="D13" s="822">
        <f>264+132</f>
        <v>396</v>
      </c>
      <c r="E13" s="823">
        <v>208</v>
      </c>
      <c r="F13" s="822">
        <f>264+132</f>
        <v>396</v>
      </c>
      <c r="G13" s="823">
        <v>304</v>
      </c>
      <c r="H13" s="822">
        <f>264+132</f>
        <v>396</v>
      </c>
      <c r="I13" s="823">
        <v>331</v>
      </c>
      <c r="J13" s="822">
        <f>264+132</f>
        <v>396</v>
      </c>
      <c r="K13" s="823">
        <v>377</v>
      </c>
      <c r="L13" s="822">
        <f>264+132</f>
        <v>396</v>
      </c>
      <c r="M13" s="823">
        <v>203</v>
      </c>
      <c r="N13" s="837">
        <f t="shared" si="0"/>
        <v>2376</v>
      </c>
      <c r="O13" s="837">
        <f t="shared" si="1"/>
        <v>1629</v>
      </c>
      <c r="P13" s="824">
        <f t="shared" si="2"/>
        <v>0.68560606060606055</v>
      </c>
    </row>
    <row r="14" spans="1:16" ht="18" customHeight="1" x14ac:dyDescent="0.25">
      <c r="A14" s="858" t="s">
        <v>478</v>
      </c>
      <c r="B14" s="859">
        <v>80</v>
      </c>
      <c r="C14" s="853">
        <v>0</v>
      </c>
      <c r="D14" s="859">
        <v>80</v>
      </c>
      <c r="E14" s="853">
        <v>0</v>
      </c>
      <c r="F14" s="859">
        <v>80</v>
      </c>
      <c r="G14" s="853">
        <v>0</v>
      </c>
      <c r="H14" s="859">
        <v>80</v>
      </c>
      <c r="I14" s="853">
        <v>0</v>
      </c>
      <c r="J14" s="859">
        <v>80</v>
      </c>
      <c r="K14" s="853">
        <v>0</v>
      </c>
      <c r="L14" s="859">
        <v>80</v>
      </c>
      <c r="M14" s="853">
        <v>0</v>
      </c>
      <c r="N14" s="837">
        <f t="shared" si="0"/>
        <v>480</v>
      </c>
      <c r="O14" s="837">
        <f t="shared" si="1"/>
        <v>0</v>
      </c>
      <c r="P14" s="824">
        <f t="shared" si="2"/>
        <v>0</v>
      </c>
    </row>
    <row r="15" spans="1:16" ht="18" customHeight="1" x14ac:dyDescent="0.25">
      <c r="A15" s="808" t="s">
        <v>479</v>
      </c>
      <c r="B15" s="822">
        <v>528</v>
      </c>
      <c r="C15" s="823">
        <v>298</v>
      </c>
      <c r="D15" s="822">
        <v>528</v>
      </c>
      <c r="E15" s="823">
        <v>354</v>
      </c>
      <c r="F15" s="822">
        <v>528</v>
      </c>
      <c r="G15" s="823">
        <v>354</v>
      </c>
      <c r="H15" s="822">
        <v>528</v>
      </c>
      <c r="I15" s="823">
        <v>326</v>
      </c>
      <c r="J15" s="822">
        <v>528</v>
      </c>
      <c r="K15" s="823">
        <v>304</v>
      </c>
      <c r="L15" s="822">
        <v>528</v>
      </c>
      <c r="M15" s="823">
        <v>316</v>
      </c>
      <c r="N15" s="837">
        <f t="shared" si="0"/>
        <v>3168</v>
      </c>
      <c r="O15" s="837">
        <f t="shared" si="1"/>
        <v>1952</v>
      </c>
      <c r="P15" s="824">
        <f t="shared" si="2"/>
        <v>0.61616161616161613</v>
      </c>
    </row>
    <row r="16" spans="1:16" s="645" customFormat="1" ht="18" customHeight="1" x14ac:dyDescent="0.2">
      <c r="A16" s="858" t="s">
        <v>506</v>
      </c>
      <c r="B16" s="859">
        <v>432</v>
      </c>
      <c r="C16" s="853">
        <v>474</v>
      </c>
      <c r="D16" s="859">
        <v>432</v>
      </c>
      <c r="E16" s="853">
        <v>655</v>
      </c>
      <c r="F16" s="859">
        <v>432</v>
      </c>
      <c r="G16" s="853">
        <v>620</v>
      </c>
      <c r="H16" s="859">
        <v>432</v>
      </c>
      <c r="I16" s="853">
        <v>626</v>
      </c>
      <c r="J16" s="859">
        <v>432</v>
      </c>
      <c r="K16" s="853">
        <v>471</v>
      </c>
      <c r="L16" s="859">
        <v>432</v>
      </c>
      <c r="M16" s="853">
        <v>464</v>
      </c>
      <c r="N16" s="837">
        <f t="shared" si="0"/>
        <v>2592</v>
      </c>
      <c r="O16" s="837">
        <f t="shared" si="1"/>
        <v>3310</v>
      </c>
      <c r="P16" s="824">
        <f t="shared" si="2"/>
        <v>1.2770061728395061</v>
      </c>
    </row>
    <row r="17" spans="1:16" s="645" customFormat="1" ht="18" customHeight="1" x14ac:dyDescent="0.2">
      <c r="A17" s="858" t="s">
        <v>507</v>
      </c>
      <c r="B17" s="859">
        <v>24</v>
      </c>
      <c r="C17" s="853">
        <v>13</v>
      </c>
      <c r="D17" s="859">
        <v>24</v>
      </c>
      <c r="E17" s="853">
        <v>32</v>
      </c>
      <c r="F17" s="859">
        <v>24</v>
      </c>
      <c r="G17" s="853">
        <v>36</v>
      </c>
      <c r="H17" s="859">
        <v>24</v>
      </c>
      <c r="I17" s="853">
        <v>36</v>
      </c>
      <c r="J17" s="859">
        <v>24</v>
      </c>
      <c r="K17" s="853">
        <v>24</v>
      </c>
      <c r="L17" s="859">
        <v>24</v>
      </c>
      <c r="M17" s="853">
        <v>34</v>
      </c>
      <c r="N17" s="837">
        <f t="shared" si="0"/>
        <v>144</v>
      </c>
      <c r="O17" s="837">
        <f t="shared" si="1"/>
        <v>175</v>
      </c>
      <c r="P17" s="824">
        <f t="shared" si="2"/>
        <v>1.2152777777777777</v>
      </c>
    </row>
    <row r="18" spans="1:16" s="645" customFormat="1" ht="18" customHeight="1" x14ac:dyDescent="0.2">
      <c r="A18" s="858" t="s">
        <v>508</v>
      </c>
      <c r="B18" s="859">
        <v>122</v>
      </c>
      <c r="C18" s="853">
        <v>120</v>
      </c>
      <c r="D18" s="859">
        <v>122</v>
      </c>
      <c r="E18" s="853">
        <v>127</v>
      </c>
      <c r="F18" s="859">
        <v>122</v>
      </c>
      <c r="G18" s="853">
        <v>122</v>
      </c>
      <c r="H18" s="859">
        <v>122</v>
      </c>
      <c r="I18" s="853">
        <v>89</v>
      </c>
      <c r="J18" s="859">
        <v>122</v>
      </c>
      <c r="K18" s="853">
        <v>141</v>
      </c>
      <c r="L18" s="859">
        <v>122</v>
      </c>
      <c r="M18" s="853">
        <v>138</v>
      </c>
      <c r="N18" s="837">
        <f t="shared" si="0"/>
        <v>732</v>
      </c>
      <c r="O18" s="837">
        <f t="shared" si="1"/>
        <v>737</v>
      </c>
      <c r="P18" s="824">
        <f t="shared" si="2"/>
        <v>1.0068306010928962</v>
      </c>
    </row>
    <row r="19" spans="1:16" s="645" customFormat="1" ht="18" customHeight="1" x14ac:dyDescent="0.2">
      <c r="A19" s="858" t="s">
        <v>509</v>
      </c>
      <c r="B19" s="859">
        <v>30</v>
      </c>
      <c r="C19" s="853">
        <v>45</v>
      </c>
      <c r="D19" s="859">
        <v>30</v>
      </c>
      <c r="E19" s="853">
        <v>40</v>
      </c>
      <c r="F19" s="859">
        <v>30</v>
      </c>
      <c r="G19" s="853">
        <v>78</v>
      </c>
      <c r="H19" s="859">
        <v>30</v>
      </c>
      <c r="I19" s="853">
        <v>55</v>
      </c>
      <c r="J19" s="859">
        <v>30</v>
      </c>
      <c r="K19" s="853">
        <v>48</v>
      </c>
      <c r="L19" s="859">
        <v>30</v>
      </c>
      <c r="M19" s="853">
        <v>48</v>
      </c>
      <c r="N19" s="837">
        <f t="shared" si="0"/>
        <v>180</v>
      </c>
      <c r="O19" s="837">
        <f t="shared" si="1"/>
        <v>314</v>
      </c>
      <c r="P19" s="824">
        <f t="shared" si="2"/>
        <v>1.7444444444444445</v>
      </c>
    </row>
    <row r="20" spans="1:16" s="645" customFormat="1" ht="18" customHeight="1" x14ac:dyDescent="0.2">
      <c r="A20" s="858" t="s">
        <v>568</v>
      </c>
      <c r="B20" s="859">
        <v>12</v>
      </c>
      <c r="C20" s="853">
        <v>4</v>
      </c>
      <c r="D20" s="859">
        <v>12</v>
      </c>
      <c r="E20" s="853">
        <v>15</v>
      </c>
      <c r="F20" s="859">
        <v>12</v>
      </c>
      <c r="G20" s="853">
        <v>14</v>
      </c>
      <c r="H20" s="859">
        <v>12</v>
      </c>
      <c r="I20" s="853">
        <v>15</v>
      </c>
      <c r="J20" s="859">
        <v>12</v>
      </c>
      <c r="K20" s="853">
        <v>15</v>
      </c>
      <c r="L20" s="859">
        <v>12</v>
      </c>
      <c r="M20" s="853">
        <v>14</v>
      </c>
      <c r="N20" s="837">
        <f t="shared" si="0"/>
        <v>72</v>
      </c>
      <c r="O20" s="837">
        <f t="shared" si="1"/>
        <v>77</v>
      </c>
      <c r="P20" s="824">
        <f t="shared" si="2"/>
        <v>1.0694444444444444</v>
      </c>
    </row>
    <row r="21" spans="1:16" s="645" customFormat="1" ht="18" customHeight="1" x14ac:dyDescent="0.2">
      <c r="A21" s="858" t="s">
        <v>513</v>
      </c>
      <c r="B21" s="859">
        <v>8</v>
      </c>
      <c r="C21" s="853">
        <v>0</v>
      </c>
      <c r="D21" s="859">
        <v>8</v>
      </c>
      <c r="E21" s="853">
        <v>7</v>
      </c>
      <c r="F21" s="859">
        <v>8</v>
      </c>
      <c r="G21" s="853">
        <v>10</v>
      </c>
      <c r="H21" s="859">
        <v>8</v>
      </c>
      <c r="I21" s="853">
        <v>10</v>
      </c>
      <c r="J21" s="859">
        <v>8</v>
      </c>
      <c r="K21" s="853">
        <v>7</v>
      </c>
      <c r="L21" s="859">
        <v>8</v>
      </c>
      <c r="M21" s="853">
        <v>6</v>
      </c>
      <c r="N21" s="837">
        <f t="shared" si="0"/>
        <v>48</v>
      </c>
      <c r="O21" s="837">
        <f t="shared" si="1"/>
        <v>40</v>
      </c>
      <c r="P21" s="824">
        <f t="shared" si="2"/>
        <v>0.83333333333333337</v>
      </c>
    </row>
    <row r="22" spans="1:16" s="645" customFormat="1" ht="18" customHeight="1" x14ac:dyDescent="0.2">
      <c r="A22" s="858" t="s">
        <v>517</v>
      </c>
      <c r="B22" s="859">
        <v>96</v>
      </c>
      <c r="C22" s="853">
        <v>116</v>
      </c>
      <c r="D22" s="859">
        <v>96</v>
      </c>
      <c r="E22" s="853">
        <v>56</v>
      </c>
      <c r="F22" s="859">
        <v>96</v>
      </c>
      <c r="G22" s="853">
        <v>53</v>
      </c>
      <c r="H22" s="859">
        <v>96</v>
      </c>
      <c r="I22" s="853">
        <v>57</v>
      </c>
      <c r="J22" s="859">
        <v>96</v>
      </c>
      <c r="K22" s="853">
        <v>65</v>
      </c>
      <c r="L22" s="859">
        <v>96</v>
      </c>
      <c r="M22" s="853">
        <v>83</v>
      </c>
      <c r="N22" s="837">
        <f t="shared" si="0"/>
        <v>576</v>
      </c>
      <c r="O22" s="837">
        <f t="shared" si="1"/>
        <v>430</v>
      </c>
      <c r="P22" s="824">
        <f t="shared" si="2"/>
        <v>0.74652777777777779</v>
      </c>
    </row>
    <row r="23" spans="1:16" s="645" customFormat="1" ht="18" customHeight="1" x14ac:dyDescent="0.2">
      <c r="A23" s="858" t="s">
        <v>510</v>
      </c>
      <c r="B23" s="859">
        <v>16</v>
      </c>
      <c r="C23" s="853">
        <v>24</v>
      </c>
      <c r="D23" s="859">
        <v>16</v>
      </c>
      <c r="E23" s="853">
        <v>13</v>
      </c>
      <c r="F23" s="859">
        <v>16</v>
      </c>
      <c r="G23" s="853">
        <v>8</v>
      </c>
      <c r="H23" s="859">
        <v>16</v>
      </c>
      <c r="I23" s="853">
        <v>14</v>
      </c>
      <c r="J23" s="859">
        <v>16</v>
      </c>
      <c r="K23" s="853">
        <v>16</v>
      </c>
      <c r="L23" s="859">
        <v>16</v>
      </c>
      <c r="M23" s="853">
        <v>14</v>
      </c>
      <c r="N23" s="837">
        <f t="shared" si="0"/>
        <v>96</v>
      </c>
      <c r="O23" s="837">
        <f t="shared" si="1"/>
        <v>89</v>
      </c>
      <c r="P23" s="824">
        <f t="shared" si="2"/>
        <v>0.92708333333333337</v>
      </c>
    </row>
    <row r="24" spans="1:16" s="645" customFormat="1" ht="18" customHeight="1" x14ac:dyDescent="0.2">
      <c r="A24" s="858" t="s">
        <v>522</v>
      </c>
      <c r="B24" s="859">
        <v>60</v>
      </c>
      <c r="C24" s="853">
        <v>0</v>
      </c>
      <c r="D24" s="859">
        <v>60</v>
      </c>
      <c r="E24" s="853">
        <v>0</v>
      </c>
      <c r="F24" s="859">
        <v>60</v>
      </c>
      <c r="G24" s="853">
        <v>0</v>
      </c>
      <c r="H24" s="859">
        <v>60</v>
      </c>
      <c r="I24" s="853">
        <v>23</v>
      </c>
      <c r="J24" s="859">
        <v>60</v>
      </c>
      <c r="K24" s="853">
        <v>88</v>
      </c>
      <c r="L24" s="859">
        <v>60</v>
      </c>
      <c r="M24" s="853">
        <v>79</v>
      </c>
      <c r="N24" s="837">
        <f t="shared" si="0"/>
        <v>360</v>
      </c>
      <c r="O24" s="837">
        <f t="shared" si="1"/>
        <v>190</v>
      </c>
      <c r="P24" s="824">
        <f t="shared" si="2"/>
        <v>0.52777777777777779</v>
      </c>
    </row>
    <row r="25" spans="1:16" s="645" customFormat="1" ht="18" customHeight="1" x14ac:dyDescent="0.2">
      <c r="A25" s="858" t="s">
        <v>515</v>
      </c>
      <c r="B25" s="859">
        <v>40</v>
      </c>
      <c r="C25" s="853">
        <v>0</v>
      </c>
      <c r="D25" s="859">
        <v>40</v>
      </c>
      <c r="E25" s="853">
        <v>0</v>
      </c>
      <c r="F25" s="859">
        <v>40</v>
      </c>
      <c r="G25" s="853">
        <v>0</v>
      </c>
      <c r="H25" s="859">
        <v>40</v>
      </c>
      <c r="I25" s="853">
        <v>22</v>
      </c>
      <c r="J25" s="859">
        <v>40</v>
      </c>
      <c r="K25" s="853">
        <v>45</v>
      </c>
      <c r="L25" s="859">
        <v>40</v>
      </c>
      <c r="M25" s="853">
        <v>36</v>
      </c>
      <c r="N25" s="837">
        <f t="shared" si="0"/>
        <v>240</v>
      </c>
      <c r="O25" s="837">
        <f t="shared" si="1"/>
        <v>103</v>
      </c>
      <c r="P25" s="824">
        <f t="shared" si="2"/>
        <v>0.42916666666666664</v>
      </c>
    </row>
    <row r="26" spans="1:16" s="645" customFormat="1" ht="18" customHeight="1" x14ac:dyDescent="0.2">
      <c r="A26" s="858" t="s">
        <v>588</v>
      </c>
      <c r="B26" s="859">
        <v>92</v>
      </c>
      <c r="C26" s="853">
        <v>56</v>
      </c>
      <c r="D26" s="859">
        <v>92</v>
      </c>
      <c r="E26" s="853">
        <v>37</v>
      </c>
      <c r="F26" s="859">
        <v>92</v>
      </c>
      <c r="G26" s="853">
        <v>102</v>
      </c>
      <c r="H26" s="859">
        <v>92</v>
      </c>
      <c r="I26" s="853">
        <v>90</v>
      </c>
      <c r="J26" s="859">
        <v>92</v>
      </c>
      <c r="K26" s="853">
        <v>56</v>
      </c>
      <c r="L26" s="859">
        <v>92</v>
      </c>
      <c r="M26" s="853">
        <v>51</v>
      </c>
      <c r="N26" s="837">
        <f t="shared" si="0"/>
        <v>552</v>
      </c>
      <c r="O26" s="837">
        <f t="shared" si="1"/>
        <v>392</v>
      </c>
      <c r="P26" s="824">
        <f t="shared" si="2"/>
        <v>0.71014492753623193</v>
      </c>
    </row>
    <row r="27" spans="1:16" s="645" customFormat="1" ht="18" customHeight="1" x14ac:dyDescent="0.2">
      <c r="A27" s="858" t="s">
        <v>589</v>
      </c>
      <c r="B27" s="859">
        <v>60</v>
      </c>
      <c r="C27" s="853">
        <v>28</v>
      </c>
      <c r="D27" s="859">
        <v>60</v>
      </c>
      <c r="E27" s="853">
        <v>29</v>
      </c>
      <c r="F27" s="859">
        <v>60</v>
      </c>
      <c r="G27" s="853">
        <v>69</v>
      </c>
      <c r="H27" s="859">
        <v>60</v>
      </c>
      <c r="I27" s="853">
        <v>63</v>
      </c>
      <c r="J27" s="859">
        <v>60</v>
      </c>
      <c r="K27" s="853">
        <v>28</v>
      </c>
      <c r="L27" s="859">
        <v>60</v>
      </c>
      <c r="M27" s="853">
        <v>45</v>
      </c>
      <c r="N27" s="837">
        <f t="shared" si="0"/>
        <v>360</v>
      </c>
      <c r="O27" s="837">
        <f t="shared" si="1"/>
        <v>262</v>
      </c>
      <c r="P27" s="824">
        <f t="shared" si="2"/>
        <v>0.72777777777777775</v>
      </c>
    </row>
    <row r="28" spans="1:16" s="645" customFormat="1" ht="18" customHeight="1" x14ac:dyDescent="0.2">
      <c r="A28" s="858" t="s">
        <v>591</v>
      </c>
      <c r="B28" s="859">
        <v>120</v>
      </c>
      <c r="C28" s="853">
        <v>104</v>
      </c>
      <c r="D28" s="859">
        <v>120</v>
      </c>
      <c r="E28" s="853">
        <v>120</v>
      </c>
      <c r="F28" s="859">
        <v>120</v>
      </c>
      <c r="G28" s="853">
        <v>100</v>
      </c>
      <c r="H28" s="859">
        <v>120</v>
      </c>
      <c r="I28" s="853">
        <v>118</v>
      </c>
      <c r="J28" s="859">
        <v>120</v>
      </c>
      <c r="K28" s="853">
        <v>110</v>
      </c>
      <c r="L28" s="859">
        <v>120</v>
      </c>
      <c r="M28" s="853">
        <v>133</v>
      </c>
      <c r="N28" s="837">
        <f t="shared" si="0"/>
        <v>720</v>
      </c>
      <c r="O28" s="837">
        <f t="shared" si="1"/>
        <v>685</v>
      </c>
      <c r="P28" s="824">
        <f t="shared" si="2"/>
        <v>0.95138888888888884</v>
      </c>
    </row>
    <row r="29" spans="1:16" s="645" customFormat="1" ht="18" customHeight="1" x14ac:dyDescent="0.2">
      <c r="A29" s="858" t="s">
        <v>585</v>
      </c>
      <c r="B29" s="859">
        <v>7</v>
      </c>
      <c r="C29" s="853">
        <v>8</v>
      </c>
      <c r="D29" s="859">
        <v>7</v>
      </c>
      <c r="E29" s="853">
        <v>7</v>
      </c>
      <c r="F29" s="859">
        <v>7</v>
      </c>
      <c r="G29" s="853">
        <v>9</v>
      </c>
      <c r="H29" s="859">
        <v>7</v>
      </c>
      <c r="I29" s="853">
        <v>8</v>
      </c>
      <c r="J29" s="859">
        <v>7</v>
      </c>
      <c r="K29" s="853">
        <v>10</v>
      </c>
      <c r="L29" s="859">
        <v>7</v>
      </c>
      <c r="M29" s="853">
        <v>13</v>
      </c>
      <c r="N29" s="837">
        <f t="shared" si="0"/>
        <v>42</v>
      </c>
      <c r="O29" s="837">
        <f t="shared" si="1"/>
        <v>55</v>
      </c>
      <c r="P29" s="824">
        <f t="shared" si="2"/>
        <v>1.3095238095238095</v>
      </c>
    </row>
    <row r="30" spans="1:16" s="645" customFormat="1" ht="18" customHeight="1" thickBot="1" x14ac:dyDescent="0.25">
      <c r="A30" s="867" t="s">
        <v>511</v>
      </c>
      <c r="B30" s="868">
        <v>10</v>
      </c>
      <c r="C30" s="869">
        <v>14</v>
      </c>
      <c r="D30" s="868">
        <v>10</v>
      </c>
      <c r="E30" s="869">
        <v>35</v>
      </c>
      <c r="F30" s="868">
        <v>10</v>
      </c>
      <c r="G30" s="869">
        <v>17</v>
      </c>
      <c r="H30" s="868">
        <v>10</v>
      </c>
      <c r="I30" s="869">
        <v>24</v>
      </c>
      <c r="J30" s="868">
        <v>10</v>
      </c>
      <c r="K30" s="869">
        <v>41</v>
      </c>
      <c r="L30" s="868">
        <v>10</v>
      </c>
      <c r="M30" s="869">
        <v>42</v>
      </c>
      <c r="N30" s="870">
        <f t="shared" si="0"/>
        <v>60</v>
      </c>
      <c r="O30" s="870">
        <f t="shared" si="1"/>
        <v>173</v>
      </c>
      <c r="P30" s="871">
        <f t="shared" si="2"/>
        <v>2.8833333333333333</v>
      </c>
    </row>
    <row r="31" spans="1:16" s="832" customFormat="1" ht="18" customHeight="1" x14ac:dyDescent="0.25">
      <c r="A31" s="864" t="s">
        <v>6</v>
      </c>
      <c r="B31" s="822">
        <f t="shared" ref="B31:C31" si="3">SUM(B9:B30)</f>
        <v>3417</v>
      </c>
      <c r="C31" s="822">
        <f t="shared" si="3"/>
        <v>2842</v>
      </c>
      <c r="D31" s="822">
        <f t="shared" ref="D31:E31" si="4">SUM(D9:D30)</f>
        <v>3417</v>
      </c>
      <c r="E31" s="822">
        <f t="shared" si="4"/>
        <v>2971</v>
      </c>
      <c r="F31" s="822">
        <f t="shared" ref="F31:G31" si="5">SUM(F9:F30)</f>
        <v>3417</v>
      </c>
      <c r="G31" s="822">
        <f t="shared" si="5"/>
        <v>3163</v>
      </c>
      <c r="H31" s="822">
        <f t="shared" ref="H31:I31" si="6">SUM(H9:H30)</f>
        <v>3417</v>
      </c>
      <c r="I31" s="822">
        <f t="shared" si="6"/>
        <v>3186</v>
      </c>
      <c r="J31" s="822">
        <f t="shared" ref="J31:K31" si="7">SUM(J9:J30)</f>
        <v>3417</v>
      </c>
      <c r="K31" s="822">
        <f t="shared" si="7"/>
        <v>3023</v>
      </c>
      <c r="L31" s="822">
        <f t="shared" ref="L31:M31" si="8">SUM(L9:L30)</f>
        <v>3417</v>
      </c>
      <c r="M31" s="822">
        <f t="shared" si="8"/>
        <v>2766</v>
      </c>
      <c r="N31" s="865">
        <f>SUM(N9:N30)</f>
        <v>20502</v>
      </c>
      <c r="O31" s="865">
        <f>SUM(O9:O30)</f>
        <v>17951</v>
      </c>
      <c r="P31" s="866">
        <f>IF(N31=0,"-",O31/N31)</f>
        <v>0.87557311481806654</v>
      </c>
    </row>
    <row r="32" spans="1:16" x14ac:dyDescent="0.25">
      <c r="A32" s="954" t="str">
        <f>'Pque N Mundo I'!$A$37</f>
        <v>Nota: as metas apresentadas serão ajustadas na avaliação do CTA com os descontos de déficits de vagas e ausênsias legais.</v>
      </c>
      <c r="N32" s="838"/>
      <c r="O32" s="838"/>
    </row>
    <row r="33" spans="1:15" x14ac:dyDescent="0.25">
      <c r="A33" s="826" t="s">
        <v>679</v>
      </c>
      <c r="N33" s="834"/>
      <c r="O33" s="834"/>
    </row>
    <row r="34" spans="1:15" x14ac:dyDescent="0.25">
      <c r="N34" s="834"/>
      <c r="O34" s="834"/>
    </row>
    <row r="35" spans="1:15" x14ac:dyDescent="0.25">
      <c r="N35" s="834"/>
      <c r="O35" s="834"/>
    </row>
    <row r="36" spans="1:15" x14ac:dyDescent="0.25">
      <c r="N36" s="834"/>
      <c r="O36" s="834"/>
    </row>
    <row r="37" spans="1:15" x14ac:dyDescent="0.25">
      <c r="N37" s="834"/>
      <c r="O37" s="834"/>
    </row>
    <row r="38" spans="1:15" x14ac:dyDescent="0.25">
      <c r="N38" s="834"/>
      <c r="O38" s="834"/>
    </row>
    <row r="39" spans="1:15" x14ac:dyDescent="0.25">
      <c r="N39" s="834"/>
      <c r="O39" s="834"/>
    </row>
    <row r="40" spans="1:15" x14ac:dyDescent="0.25">
      <c r="N40" s="834"/>
      <c r="O40" s="834"/>
    </row>
    <row r="41" spans="1:15" x14ac:dyDescent="0.25">
      <c r="N41" s="834"/>
      <c r="O41" s="834"/>
    </row>
    <row r="42" spans="1:15" x14ac:dyDescent="0.25">
      <c r="N42" s="834"/>
      <c r="O42" s="834"/>
    </row>
    <row r="43" spans="1:15" x14ac:dyDescent="0.25">
      <c r="N43" s="834"/>
      <c r="O43" s="834"/>
    </row>
    <row r="44" spans="1:15" x14ac:dyDescent="0.25">
      <c r="N44" s="834"/>
      <c r="O44" s="834"/>
    </row>
    <row r="45" spans="1:15" x14ac:dyDescent="0.25">
      <c r="N45" s="834"/>
      <c r="O45" s="834"/>
    </row>
    <row r="46" spans="1:15" x14ac:dyDescent="0.25">
      <c r="N46" s="834"/>
      <c r="O46" s="834"/>
    </row>
    <row r="47" spans="1:15" x14ac:dyDescent="0.25">
      <c r="N47" s="834"/>
      <c r="O47" s="834"/>
    </row>
    <row r="48" spans="1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  <row r="256" spans="14:15" x14ac:dyDescent="0.25">
      <c r="N256" s="834"/>
      <c r="O256" s="834"/>
    </row>
    <row r="257" spans="14:15" x14ac:dyDescent="0.25">
      <c r="N257" s="834"/>
      <c r="O257" s="834"/>
    </row>
    <row r="258" spans="14:15" x14ac:dyDescent="0.25">
      <c r="N258" s="834"/>
      <c r="O258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253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7.28515625" bestFit="1" customWidth="1"/>
    <col min="15" max="15" width="8" customWidth="1"/>
    <col min="16" max="16" width="8.1406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635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522</v>
      </c>
      <c r="C9" s="831">
        <v>636</v>
      </c>
      <c r="D9" s="865">
        <v>522</v>
      </c>
      <c r="E9" s="831">
        <v>603</v>
      </c>
      <c r="F9" s="865">
        <v>522</v>
      </c>
      <c r="G9" s="831">
        <v>586</v>
      </c>
      <c r="H9" s="865">
        <v>522</v>
      </c>
      <c r="I9" s="831">
        <v>346</v>
      </c>
      <c r="J9" s="865">
        <v>522</v>
      </c>
      <c r="K9" s="831">
        <v>605</v>
      </c>
      <c r="L9" s="865">
        <v>522</v>
      </c>
      <c r="M9" s="831">
        <v>599</v>
      </c>
      <c r="N9" s="837">
        <f>B9+D9+F9+H9+J9+L9</f>
        <v>3132</v>
      </c>
      <c r="O9" s="837">
        <f>C9+E9+G9+I9+K9+M9</f>
        <v>3375</v>
      </c>
      <c r="P9" s="824">
        <f>IF(N9=0,"-",O9/N9)</f>
        <v>1.0775862068965518</v>
      </c>
    </row>
    <row r="10" spans="1:16" ht="18" customHeight="1" x14ac:dyDescent="0.25">
      <c r="A10" s="808" t="s">
        <v>586</v>
      </c>
      <c r="B10" s="822">
        <v>78</v>
      </c>
      <c r="C10" s="823">
        <v>104</v>
      </c>
      <c r="D10" s="822">
        <v>78</v>
      </c>
      <c r="E10" s="823">
        <v>100</v>
      </c>
      <c r="F10" s="822">
        <v>78</v>
      </c>
      <c r="G10" s="823">
        <v>90</v>
      </c>
      <c r="H10" s="822">
        <v>78</v>
      </c>
      <c r="I10" s="823">
        <v>38</v>
      </c>
      <c r="J10" s="822">
        <v>78</v>
      </c>
      <c r="K10" s="823">
        <v>89</v>
      </c>
      <c r="L10" s="822">
        <v>78</v>
      </c>
      <c r="M10" s="823">
        <v>102</v>
      </c>
      <c r="N10" s="837">
        <f t="shared" ref="N10:N25" si="0">B10+D10+F10+H10+J10+L10</f>
        <v>468</v>
      </c>
      <c r="O10" s="837">
        <f t="shared" ref="O10:O25" si="1">C10+E10+G10+I10+K10+M10</f>
        <v>523</v>
      </c>
      <c r="P10" s="824">
        <f t="shared" ref="P10:P25" si="2">IF(N10=0,"-",O10/N10)</f>
        <v>1.1175213675213675</v>
      </c>
    </row>
    <row r="11" spans="1:16" ht="18" customHeight="1" x14ac:dyDescent="0.25">
      <c r="A11" s="808" t="s">
        <v>504</v>
      </c>
      <c r="B11" s="859">
        <v>24</v>
      </c>
      <c r="C11" s="853">
        <v>21</v>
      </c>
      <c r="D11" s="859">
        <v>24</v>
      </c>
      <c r="E11" s="853">
        <v>19</v>
      </c>
      <c r="F11" s="859">
        <v>24</v>
      </c>
      <c r="G11" s="853">
        <v>21</v>
      </c>
      <c r="H11" s="859">
        <v>24</v>
      </c>
      <c r="I11" s="853">
        <v>17</v>
      </c>
      <c r="J11" s="859">
        <v>24</v>
      </c>
      <c r="K11" s="853">
        <v>26</v>
      </c>
      <c r="L11" s="859">
        <v>24</v>
      </c>
      <c r="M11" s="853">
        <v>18</v>
      </c>
      <c r="N11" s="837">
        <f t="shared" si="0"/>
        <v>144</v>
      </c>
      <c r="O11" s="837">
        <f t="shared" si="1"/>
        <v>122</v>
      </c>
      <c r="P11" s="824">
        <f t="shared" si="2"/>
        <v>0.84722222222222221</v>
      </c>
    </row>
    <row r="12" spans="1:16" ht="18" customHeight="1" x14ac:dyDescent="0.25">
      <c r="A12" s="808" t="s">
        <v>569</v>
      </c>
      <c r="B12" s="822">
        <v>792</v>
      </c>
      <c r="C12" s="823">
        <v>633</v>
      </c>
      <c r="D12" s="822">
        <v>792</v>
      </c>
      <c r="E12" s="823">
        <v>801</v>
      </c>
      <c r="F12" s="822">
        <v>792</v>
      </c>
      <c r="G12" s="823">
        <v>486</v>
      </c>
      <c r="H12" s="822">
        <v>792</v>
      </c>
      <c r="I12" s="823">
        <v>665</v>
      </c>
      <c r="J12" s="822">
        <v>792</v>
      </c>
      <c r="K12" s="823">
        <v>580</v>
      </c>
      <c r="L12" s="822">
        <v>792</v>
      </c>
      <c r="M12" s="823">
        <v>660</v>
      </c>
      <c r="N12" s="837">
        <f t="shared" si="0"/>
        <v>4752</v>
      </c>
      <c r="O12" s="837">
        <f t="shared" si="1"/>
        <v>3825</v>
      </c>
      <c r="P12" s="824">
        <f t="shared" si="2"/>
        <v>0.80492424242424243</v>
      </c>
    </row>
    <row r="13" spans="1:16" ht="18" customHeight="1" x14ac:dyDescent="0.25">
      <c r="A13" s="808" t="s">
        <v>477</v>
      </c>
      <c r="B13" s="822">
        <v>396</v>
      </c>
      <c r="C13" s="823">
        <v>206</v>
      </c>
      <c r="D13" s="822">
        <v>396</v>
      </c>
      <c r="E13" s="823">
        <v>185</v>
      </c>
      <c r="F13" s="822">
        <v>396</v>
      </c>
      <c r="G13" s="823">
        <v>212</v>
      </c>
      <c r="H13" s="822">
        <v>396</v>
      </c>
      <c r="I13" s="823">
        <v>120</v>
      </c>
      <c r="J13" s="822">
        <v>396</v>
      </c>
      <c r="K13" s="823">
        <v>178</v>
      </c>
      <c r="L13" s="822">
        <v>396</v>
      </c>
      <c r="M13" s="823">
        <v>209</v>
      </c>
      <c r="N13" s="837">
        <f t="shared" si="0"/>
        <v>2376</v>
      </c>
      <c r="O13" s="837">
        <f t="shared" si="1"/>
        <v>1110</v>
      </c>
      <c r="P13" s="824">
        <f t="shared" si="2"/>
        <v>0.46717171717171718</v>
      </c>
    </row>
    <row r="14" spans="1:16" ht="18" customHeight="1" x14ac:dyDescent="0.25">
      <c r="A14" s="808" t="s">
        <v>479</v>
      </c>
      <c r="B14" s="822">
        <v>528</v>
      </c>
      <c r="C14" s="823">
        <v>262</v>
      </c>
      <c r="D14" s="822">
        <v>528</v>
      </c>
      <c r="E14" s="823">
        <v>273</v>
      </c>
      <c r="F14" s="822">
        <v>528</v>
      </c>
      <c r="G14" s="823">
        <v>295</v>
      </c>
      <c r="H14" s="822">
        <v>528</v>
      </c>
      <c r="I14" s="823">
        <v>258</v>
      </c>
      <c r="J14" s="822">
        <v>528</v>
      </c>
      <c r="K14" s="823">
        <v>243</v>
      </c>
      <c r="L14" s="822">
        <v>528</v>
      </c>
      <c r="M14" s="823">
        <v>234</v>
      </c>
      <c r="N14" s="837">
        <f t="shared" si="0"/>
        <v>3168</v>
      </c>
      <c r="O14" s="837">
        <f t="shared" si="1"/>
        <v>1565</v>
      </c>
      <c r="P14" s="824">
        <f t="shared" si="2"/>
        <v>0.49400252525252525</v>
      </c>
    </row>
    <row r="15" spans="1:16" s="645" customFormat="1" ht="18" customHeight="1" x14ac:dyDescent="0.2">
      <c r="A15" s="858" t="s">
        <v>506</v>
      </c>
      <c r="B15" s="859">
        <v>540</v>
      </c>
      <c r="C15" s="853">
        <v>639</v>
      </c>
      <c r="D15" s="859">
        <v>540</v>
      </c>
      <c r="E15" s="853">
        <v>801</v>
      </c>
      <c r="F15" s="859">
        <v>540</v>
      </c>
      <c r="G15" s="853">
        <v>549</v>
      </c>
      <c r="H15" s="859">
        <v>540</v>
      </c>
      <c r="I15" s="853">
        <v>800</v>
      </c>
      <c r="J15" s="859">
        <v>540</v>
      </c>
      <c r="K15" s="853">
        <v>625</v>
      </c>
      <c r="L15" s="859">
        <v>540</v>
      </c>
      <c r="M15" s="853">
        <v>571</v>
      </c>
      <c r="N15" s="837">
        <f t="shared" si="0"/>
        <v>3240</v>
      </c>
      <c r="O15" s="837">
        <f t="shared" si="1"/>
        <v>3985</v>
      </c>
      <c r="P15" s="824">
        <f t="shared" si="2"/>
        <v>1.2299382716049383</v>
      </c>
    </row>
    <row r="16" spans="1:16" s="645" customFormat="1" ht="18" customHeight="1" x14ac:dyDescent="0.2">
      <c r="A16" s="858" t="s">
        <v>507</v>
      </c>
      <c r="B16" s="859">
        <v>30</v>
      </c>
      <c r="C16" s="853">
        <v>53</v>
      </c>
      <c r="D16" s="859">
        <v>30</v>
      </c>
      <c r="E16" s="853">
        <v>38</v>
      </c>
      <c r="F16" s="859">
        <v>30</v>
      </c>
      <c r="G16" s="853">
        <v>36</v>
      </c>
      <c r="H16" s="859">
        <v>30</v>
      </c>
      <c r="I16" s="853">
        <v>55</v>
      </c>
      <c r="J16" s="859">
        <v>30</v>
      </c>
      <c r="K16" s="853">
        <v>38</v>
      </c>
      <c r="L16" s="859">
        <v>30</v>
      </c>
      <c r="M16" s="853">
        <v>28</v>
      </c>
      <c r="N16" s="837">
        <f t="shared" si="0"/>
        <v>180</v>
      </c>
      <c r="O16" s="837">
        <f t="shared" si="1"/>
        <v>248</v>
      </c>
      <c r="P16" s="824">
        <f t="shared" si="2"/>
        <v>1.3777777777777778</v>
      </c>
    </row>
    <row r="17" spans="1:16" s="645" customFormat="1" ht="18" customHeight="1" x14ac:dyDescent="0.2">
      <c r="A17" s="858" t="s">
        <v>508</v>
      </c>
      <c r="B17" s="859">
        <v>61</v>
      </c>
      <c r="C17" s="853">
        <v>84</v>
      </c>
      <c r="D17" s="859">
        <v>61</v>
      </c>
      <c r="E17" s="853">
        <v>61</v>
      </c>
      <c r="F17" s="859">
        <v>61</v>
      </c>
      <c r="G17" s="853">
        <v>0</v>
      </c>
      <c r="H17" s="859">
        <v>61</v>
      </c>
      <c r="I17" s="853">
        <v>38</v>
      </c>
      <c r="J17" s="859">
        <v>61</v>
      </c>
      <c r="K17" s="853">
        <v>36</v>
      </c>
      <c r="L17" s="859">
        <v>61</v>
      </c>
      <c r="M17" s="853">
        <v>21</v>
      </c>
      <c r="N17" s="837">
        <f t="shared" si="0"/>
        <v>366</v>
      </c>
      <c r="O17" s="837">
        <f t="shared" si="1"/>
        <v>240</v>
      </c>
      <c r="P17" s="824">
        <f t="shared" si="2"/>
        <v>0.65573770491803274</v>
      </c>
    </row>
    <row r="18" spans="1:16" s="645" customFormat="1" ht="18" customHeight="1" x14ac:dyDescent="0.2">
      <c r="A18" s="858" t="s">
        <v>509</v>
      </c>
      <c r="B18" s="859">
        <v>15</v>
      </c>
      <c r="C18" s="853">
        <v>16</v>
      </c>
      <c r="D18" s="859">
        <v>15</v>
      </c>
      <c r="E18" s="853">
        <v>14</v>
      </c>
      <c r="F18" s="859">
        <v>15</v>
      </c>
      <c r="G18" s="853">
        <v>0</v>
      </c>
      <c r="H18" s="859">
        <v>15</v>
      </c>
      <c r="I18" s="853">
        <v>12</v>
      </c>
      <c r="J18" s="859">
        <v>15</v>
      </c>
      <c r="K18" s="853">
        <v>13</v>
      </c>
      <c r="L18" s="859">
        <v>15</v>
      </c>
      <c r="M18" s="853">
        <v>6</v>
      </c>
      <c r="N18" s="837">
        <f t="shared" si="0"/>
        <v>90</v>
      </c>
      <c r="O18" s="837">
        <f t="shared" si="1"/>
        <v>61</v>
      </c>
      <c r="P18" s="824">
        <f t="shared" si="2"/>
        <v>0.67777777777777781</v>
      </c>
    </row>
    <row r="19" spans="1:16" s="645" customFormat="1" ht="18" customHeight="1" x14ac:dyDescent="0.2">
      <c r="A19" s="858" t="s">
        <v>517</v>
      </c>
      <c r="B19" s="859">
        <v>96</v>
      </c>
      <c r="C19" s="853">
        <v>69</v>
      </c>
      <c r="D19" s="859">
        <v>96</v>
      </c>
      <c r="E19" s="853">
        <v>45</v>
      </c>
      <c r="F19" s="859">
        <v>96</v>
      </c>
      <c r="G19" s="853">
        <v>93</v>
      </c>
      <c r="H19" s="859">
        <v>96</v>
      </c>
      <c r="I19" s="853">
        <v>91</v>
      </c>
      <c r="J19" s="859">
        <v>96</v>
      </c>
      <c r="K19" s="853">
        <v>46</v>
      </c>
      <c r="L19" s="859">
        <v>96</v>
      </c>
      <c r="M19" s="853">
        <v>94</v>
      </c>
      <c r="N19" s="837">
        <f t="shared" si="0"/>
        <v>576</v>
      </c>
      <c r="O19" s="837">
        <f t="shared" si="1"/>
        <v>438</v>
      </c>
      <c r="P19" s="824">
        <f t="shared" si="2"/>
        <v>0.76041666666666663</v>
      </c>
    </row>
    <row r="20" spans="1:16" s="645" customFormat="1" ht="18" customHeight="1" x14ac:dyDescent="0.2">
      <c r="A20" s="858" t="s">
        <v>510</v>
      </c>
      <c r="B20" s="859">
        <v>16</v>
      </c>
      <c r="C20" s="853">
        <v>10</v>
      </c>
      <c r="D20" s="859">
        <v>16</v>
      </c>
      <c r="E20" s="853">
        <v>8</v>
      </c>
      <c r="F20" s="859">
        <v>16</v>
      </c>
      <c r="G20" s="853">
        <v>17</v>
      </c>
      <c r="H20" s="859">
        <v>16</v>
      </c>
      <c r="I20" s="853">
        <v>16</v>
      </c>
      <c r="J20" s="859">
        <v>16</v>
      </c>
      <c r="K20" s="853">
        <v>10</v>
      </c>
      <c r="L20" s="859">
        <v>16</v>
      </c>
      <c r="M20" s="853">
        <v>13</v>
      </c>
      <c r="N20" s="837">
        <f t="shared" si="0"/>
        <v>96</v>
      </c>
      <c r="O20" s="837">
        <f t="shared" si="1"/>
        <v>74</v>
      </c>
      <c r="P20" s="824">
        <f t="shared" si="2"/>
        <v>0.77083333333333337</v>
      </c>
    </row>
    <row r="21" spans="1:16" s="645" customFormat="1" ht="18" customHeight="1" x14ac:dyDescent="0.2">
      <c r="A21" s="858" t="s">
        <v>588</v>
      </c>
      <c r="B21" s="859">
        <v>92</v>
      </c>
      <c r="C21" s="853">
        <v>72</v>
      </c>
      <c r="D21" s="859">
        <v>92</v>
      </c>
      <c r="E21" s="853">
        <v>118</v>
      </c>
      <c r="F21" s="859">
        <v>92</v>
      </c>
      <c r="G21" s="853">
        <v>99</v>
      </c>
      <c r="H21" s="859">
        <v>92</v>
      </c>
      <c r="I21" s="853">
        <v>124</v>
      </c>
      <c r="J21" s="859">
        <v>92</v>
      </c>
      <c r="K21" s="853">
        <v>113</v>
      </c>
      <c r="L21" s="859">
        <v>92</v>
      </c>
      <c r="M21" s="853">
        <v>87</v>
      </c>
      <c r="N21" s="837">
        <f t="shared" si="0"/>
        <v>552</v>
      </c>
      <c r="O21" s="837">
        <f t="shared" si="1"/>
        <v>613</v>
      </c>
      <c r="P21" s="824">
        <f t="shared" si="2"/>
        <v>1.1105072463768115</v>
      </c>
    </row>
    <row r="22" spans="1:16" s="645" customFormat="1" ht="18" customHeight="1" x14ac:dyDescent="0.2">
      <c r="A22" s="858" t="s">
        <v>589</v>
      </c>
      <c r="B22" s="859">
        <v>60</v>
      </c>
      <c r="C22" s="853">
        <v>46</v>
      </c>
      <c r="D22" s="859">
        <v>60</v>
      </c>
      <c r="E22" s="853">
        <v>60</v>
      </c>
      <c r="F22" s="859">
        <v>60</v>
      </c>
      <c r="G22" s="853">
        <v>62</v>
      </c>
      <c r="H22" s="859">
        <v>60</v>
      </c>
      <c r="I22" s="853">
        <v>60</v>
      </c>
      <c r="J22" s="859">
        <v>60</v>
      </c>
      <c r="K22" s="853">
        <v>63</v>
      </c>
      <c r="L22" s="859">
        <v>60</v>
      </c>
      <c r="M22" s="853">
        <v>46</v>
      </c>
      <c r="N22" s="837">
        <f t="shared" si="0"/>
        <v>360</v>
      </c>
      <c r="O22" s="837">
        <f t="shared" si="1"/>
        <v>337</v>
      </c>
      <c r="P22" s="824">
        <f t="shared" si="2"/>
        <v>0.93611111111111112</v>
      </c>
    </row>
    <row r="23" spans="1:16" s="645" customFormat="1" ht="18" customHeight="1" x14ac:dyDescent="0.2">
      <c r="A23" s="858" t="s">
        <v>581</v>
      </c>
      <c r="B23" s="859">
        <v>120</v>
      </c>
      <c r="C23" s="853">
        <v>114</v>
      </c>
      <c r="D23" s="859">
        <v>120</v>
      </c>
      <c r="E23" s="853">
        <v>122</v>
      </c>
      <c r="F23" s="859">
        <v>120</v>
      </c>
      <c r="G23" s="853">
        <v>132</v>
      </c>
      <c r="H23" s="859">
        <v>120</v>
      </c>
      <c r="I23" s="853">
        <v>121</v>
      </c>
      <c r="J23" s="859">
        <v>120</v>
      </c>
      <c r="K23" s="853">
        <v>121</v>
      </c>
      <c r="L23" s="859">
        <v>120</v>
      </c>
      <c r="M23" s="853">
        <v>116</v>
      </c>
      <c r="N23" s="837">
        <f t="shared" si="0"/>
        <v>720</v>
      </c>
      <c r="O23" s="837">
        <f t="shared" si="1"/>
        <v>726</v>
      </c>
      <c r="P23" s="824">
        <f t="shared" si="2"/>
        <v>1.0083333333333333</v>
      </c>
    </row>
    <row r="24" spans="1:16" s="645" customFormat="1" ht="18" customHeight="1" x14ac:dyDescent="0.2">
      <c r="A24" s="858" t="s">
        <v>585</v>
      </c>
      <c r="B24" s="859">
        <v>7</v>
      </c>
      <c r="C24" s="853">
        <v>7</v>
      </c>
      <c r="D24" s="859">
        <v>7</v>
      </c>
      <c r="E24" s="853">
        <v>14</v>
      </c>
      <c r="F24" s="859">
        <v>7</v>
      </c>
      <c r="G24" s="853">
        <v>10</v>
      </c>
      <c r="H24" s="859">
        <v>7</v>
      </c>
      <c r="I24" s="853">
        <v>2</v>
      </c>
      <c r="J24" s="859">
        <v>7</v>
      </c>
      <c r="K24" s="853">
        <v>12</v>
      </c>
      <c r="L24" s="859">
        <v>7</v>
      </c>
      <c r="M24" s="853">
        <v>11</v>
      </c>
      <c r="N24" s="837">
        <f t="shared" si="0"/>
        <v>42</v>
      </c>
      <c r="O24" s="837">
        <f t="shared" si="1"/>
        <v>56</v>
      </c>
      <c r="P24" s="824">
        <f t="shared" si="2"/>
        <v>1.3333333333333333</v>
      </c>
    </row>
    <row r="25" spans="1:16" s="645" customFormat="1" ht="18" customHeight="1" thickBot="1" x14ac:dyDescent="0.25">
      <c r="A25" s="867" t="s">
        <v>511</v>
      </c>
      <c r="B25" s="868">
        <v>10</v>
      </c>
      <c r="C25" s="869">
        <v>7</v>
      </c>
      <c r="D25" s="868">
        <v>10</v>
      </c>
      <c r="E25" s="869">
        <v>2</v>
      </c>
      <c r="F25" s="868">
        <v>10</v>
      </c>
      <c r="G25" s="869">
        <v>0</v>
      </c>
      <c r="H25" s="868">
        <v>10</v>
      </c>
      <c r="I25" s="869">
        <v>0</v>
      </c>
      <c r="J25" s="868">
        <v>10</v>
      </c>
      <c r="K25" s="869">
        <v>0</v>
      </c>
      <c r="L25" s="868">
        <v>10</v>
      </c>
      <c r="M25" s="869">
        <v>5</v>
      </c>
      <c r="N25" s="870">
        <f t="shared" si="0"/>
        <v>60</v>
      </c>
      <c r="O25" s="870">
        <f t="shared" si="1"/>
        <v>14</v>
      </c>
      <c r="P25" s="871">
        <f t="shared" si="2"/>
        <v>0.23333333333333334</v>
      </c>
    </row>
    <row r="26" spans="1:16" s="832" customFormat="1" ht="17.25" customHeight="1" x14ac:dyDescent="0.25">
      <c r="A26" s="864" t="s">
        <v>6</v>
      </c>
      <c r="B26" s="822">
        <f t="shared" ref="B26:O26" si="3">SUM(B9:B25)</f>
        <v>3387</v>
      </c>
      <c r="C26" s="822">
        <f t="shared" si="3"/>
        <v>2979</v>
      </c>
      <c r="D26" s="822">
        <f t="shared" si="3"/>
        <v>3387</v>
      </c>
      <c r="E26" s="822">
        <f t="shared" si="3"/>
        <v>3264</v>
      </c>
      <c r="F26" s="822">
        <f t="shared" ref="F26:G26" si="4">SUM(F9:F25)</f>
        <v>3387</v>
      </c>
      <c r="G26" s="822">
        <f t="shared" si="4"/>
        <v>2688</v>
      </c>
      <c r="H26" s="822">
        <f t="shared" ref="H26:I26" si="5">SUM(H9:H25)</f>
        <v>3387</v>
      </c>
      <c r="I26" s="822">
        <f t="shared" si="5"/>
        <v>2763</v>
      </c>
      <c r="J26" s="822">
        <f t="shared" ref="J26:K26" si="6">SUM(J9:J25)</f>
        <v>3387</v>
      </c>
      <c r="K26" s="822">
        <f t="shared" si="6"/>
        <v>2798</v>
      </c>
      <c r="L26" s="822">
        <f t="shared" ref="L26:M26" si="7">SUM(L9:L25)</f>
        <v>3387</v>
      </c>
      <c r="M26" s="822">
        <f t="shared" si="7"/>
        <v>2820</v>
      </c>
      <c r="N26" s="865">
        <f>SUM(N9:N25)</f>
        <v>20322</v>
      </c>
      <c r="O26" s="865">
        <f t="shared" si="3"/>
        <v>17312</v>
      </c>
      <c r="P26" s="866">
        <f t="shared" ref="P26" si="8">IF(N26=0,"-",O26/N26)</f>
        <v>0.85188465702194671</v>
      </c>
    </row>
    <row r="27" spans="1:16" x14ac:dyDescent="0.25">
      <c r="A27" s="954" t="str">
        <f>'Pque N Mundo I'!$A$37</f>
        <v>Nota: as metas apresentadas serão ajustadas na avaliação do CTA com os descontos de déficits de vagas e ausênsias legais.</v>
      </c>
      <c r="N27" s="838"/>
      <c r="O27" s="838"/>
    </row>
    <row r="28" spans="1:16" x14ac:dyDescent="0.25">
      <c r="A28" s="826" t="s">
        <v>679</v>
      </c>
      <c r="N28" s="834"/>
      <c r="O28" s="834"/>
    </row>
    <row r="29" spans="1:16" x14ac:dyDescent="0.25">
      <c r="N29" s="834"/>
      <c r="O29" s="834"/>
    </row>
    <row r="30" spans="1:16" x14ac:dyDescent="0.25">
      <c r="N30" s="834"/>
      <c r="O30" s="834"/>
    </row>
    <row r="31" spans="1:16" x14ac:dyDescent="0.25"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P248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.1406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0.140625" customWidth="1"/>
    <col min="15" max="15" width="8" customWidth="1"/>
    <col min="16" max="16" width="8.5703125" customWidth="1"/>
    <col min="17" max="17" width="5.57031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636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783</v>
      </c>
      <c r="C9" s="831">
        <v>712</v>
      </c>
      <c r="D9" s="865">
        <v>783</v>
      </c>
      <c r="E9" s="831">
        <v>558</v>
      </c>
      <c r="F9" s="865">
        <v>783</v>
      </c>
      <c r="G9" s="831">
        <v>509</v>
      </c>
      <c r="H9" s="865">
        <v>783</v>
      </c>
      <c r="I9" s="831">
        <v>612</v>
      </c>
      <c r="J9" s="865">
        <v>783</v>
      </c>
      <c r="K9" s="831">
        <v>667</v>
      </c>
      <c r="L9" s="865">
        <v>783</v>
      </c>
      <c r="M9" s="831">
        <v>629</v>
      </c>
      <c r="N9" s="837">
        <f>B9+D9+F9+H9+J9+L9</f>
        <v>4698</v>
      </c>
      <c r="O9" s="837">
        <f>C9+E9+G9+I9+K9+M9</f>
        <v>3687</v>
      </c>
      <c r="P9" s="824">
        <f>IF(N9=0,"-",O9/N9)</f>
        <v>0.78480204342273308</v>
      </c>
    </row>
    <row r="10" spans="1:16" ht="18" customHeight="1" x14ac:dyDescent="0.25">
      <c r="A10" s="808" t="s">
        <v>586</v>
      </c>
      <c r="B10" s="822">
        <v>117</v>
      </c>
      <c r="C10" s="823">
        <v>271</v>
      </c>
      <c r="D10" s="822">
        <v>117</v>
      </c>
      <c r="E10" s="823">
        <v>100</v>
      </c>
      <c r="F10" s="822">
        <v>117</v>
      </c>
      <c r="G10" s="823">
        <v>67</v>
      </c>
      <c r="H10" s="822">
        <v>117</v>
      </c>
      <c r="I10" s="823">
        <v>70</v>
      </c>
      <c r="J10" s="822">
        <v>117</v>
      </c>
      <c r="K10" s="823">
        <v>85</v>
      </c>
      <c r="L10" s="822">
        <v>117</v>
      </c>
      <c r="M10" s="823">
        <v>80</v>
      </c>
      <c r="N10" s="837">
        <f t="shared" ref="N10:N28" si="0">B10+D10+F10+H10+J10+L10</f>
        <v>702</v>
      </c>
      <c r="O10" s="837">
        <f t="shared" ref="O10:O28" si="1">C10+E10+G10+I10+K10+M10</f>
        <v>673</v>
      </c>
      <c r="P10" s="824">
        <f>IF(N10=0,"-",O10/N10)</f>
        <v>0.95868945868945865</v>
      </c>
    </row>
    <row r="11" spans="1:16" ht="18" customHeight="1" x14ac:dyDescent="0.25">
      <c r="A11" s="808" t="s">
        <v>504</v>
      </c>
      <c r="B11" s="859">
        <v>36</v>
      </c>
      <c r="C11" s="853">
        <v>19</v>
      </c>
      <c r="D11" s="859">
        <v>36</v>
      </c>
      <c r="E11" s="853">
        <v>11</v>
      </c>
      <c r="F11" s="859">
        <v>36</v>
      </c>
      <c r="G11" s="853">
        <v>6</v>
      </c>
      <c r="H11" s="859">
        <v>36</v>
      </c>
      <c r="I11" s="853">
        <v>12</v>
      </c>
      <c r="J11" s="859">
        <v>36</v>
      </c>
      <c r="K11" s="853">
        <v>26</v>
      </c>
      <c r="L11" s="859">
        <v>36</v>
      </c>
      <c r="M11" s="853">
        <v>25</v>
      </c>
      <c r="N11" s="837">
        <f t="shared" si="0"/>
        <v>216</v>
      </c>
      <c r="O11" s="837">
        <f t="shared" si="1"/>
        <v>99</v>
      </c>
      <c r="P11" s="824">
        <f t="shared" ref="P11:P28" si="2">IF(N11=0,"-",O11/N11)</f>
        <v>0.45833333333333331</v>
      </c>
    </row>
    <row r="12" spans="1:16" ht="18" customHeight="1" x14ac:dyDescent="0.25">
      <c r="A12" s="808" t="s">
        <v>569</v>
      </c>
      <c r="B12" s="822">
        <v>792</v>
      </c>
      <c r="C12" s="823">
        <v>570</v>
      </c>
      <c r="D12" s="822">
        <v>792</v>
      </c>
      <c r="E12" s="823">
        <v>712</v>
      </c>
      <c r="F12" s="822">
        <v>792</v>
      </c>
      <c r="G12" s="823">
        <v>568</v>
      </c>
      <c r="H12" s="822">
        <v>792</v>
      </c>
      <c r="I12" s="823">
        <v>680</v>
      </c>
      <c r="J12" s="822">
        <v>792</v>
      </c>
      <c r="K12" s="823">
        <v>715</v>
      </c>
      <c r="L12" s="822">
        <v>792</v>
      </c>
      <c r="M12" s="823">
        <v>400</v>
      </c>
      <c r="N12" s="837">
        <f t="shared" si="0"/>
        <v>4752</v>
      </c>
      <c r="O12" s="837">
        <f t="shared" si="1"/>
        <v>3645</v>
      </c>
      <c r="P12" s="824">
        <f t="shared" si="2"/>
        <v>0.76704545454545459</v>
      </c>
    </row>
    <row r="13" spans="1:16" ht="18" customHeight="1" x14ac:dyDescent="0.25">
      <c r="A13" s="808" t="s">
        <v>620</v>
      </c>
      <c r="B13" s="822">
        <v>396</v>
      </c>
      <c r="C13" s="823">
        <v>222</v>
      </c>
      <c r="D13" s="822">
        <v>396</v>
      </c>
      <c r="E13" s="823">
        <v>265</v>
      </c>
      <c r="F13" s="822">
        <v>396</v>
      </c>
      <c r="G13" s="823">
        <v>107</v>
      </c>
      <c r="H13" s="822">
        <v>396</v>
      </c>
      <c r="I13" s="823">
        <v>232</v>
      </c>
      <c r="J13" s="822">
        <v>396</v>
      </c>
      <c r="K13" s="823">
        <v>204</v>
      </c>
      <c r="L13" s="822">
        <v>396</v>
      </c>
      <c r="M13" s="823">
        <v>212</v>
      </c>
      <c r="N13" s="837">
        <f t="shared" si="0"/>
        <v>2376</v>
      </c>
      <c r="O13" s="837">
        <f t="shared" si="1"/>
        <v>1242</v>
      </c>
      <c r="P13" s="824">
        <f t="shared" si="2"/>
        <v>0.52272727272727271</v>
      </c>
    </row>
    <row r="14" spans="1:16" ht="18" customHeight="1" x14ac:dyDescent="0.25">
      <c r="A14" s="808" t="s">
        <v>478</v>
      </c>
      <c r="B14" s="822">
        <v>160</v>
      </c>
      <c r="C14" s="823">
        <v>146</v>
      </c>
      <c r="D14" s="822">
        <v>160</v>
      </c>
      <c r="E14" s="823">
        <v>141</v>
      </c>
      <c r="F14" s="822">
        <v>160</v>
      </c>
      <c r="G14" s="823">
        <v>136</v>
      </c>
      <c r="H14" s="822">
        <v>160</v>
      </c>
      <c r="I14" s="823">
        <v>135</v>
      </c>
      <c r="J14" s="822">
        <v>160</v>
      </c>
      <c r="K14" s="823">
        <v>134</v>
      </c>
      <c r="L14" s="822">
        <v>160</v>
      </c>
      <c r="M14" s="823">
        <v>94</v>
      </c>
      <c r="N14" s="837">
        <f t="shared" si="0"/>
        <v>960</v>
      </c>
      <c r="O14" s="837">
        <f t="shared" si="1"/>
        <v>786</v>
      </c>
      <c r="P14" s="824">
        <f t="shared" si="2"/>
        <v>0.81874999999999998</v>
      </c>
    </row>
    <row r="15" spans="1:16" ht="18" customHeight="1" x14ac:dyDescent="0.25">
      <c r="A15" s="808" t="s">
        <v>481</v>
      </c>
      <c r="B15" s="822">
        <v>528</v>
      </c>
      <c r="C15" s="823">
        <v>326</v>
      </c>
      <c r="D15" s="822">
        <v>528</v>
      </c>
      <c r="E15" s="823">
        <v>292</v>
      </c>
      <c r="F15" s="822">
        <v>528</v>
      </c>
      <c r="G15" s="823">
        <v>294</v>
      </c>
      <c r="H15" s="822">
        <v>528</v>
      </c>
      <c r="I15" s="823">
        <v>321</v>
      </c>
      <c r="J15" s="822">
        <v>528</v>
      </c>
      <c r="K15" s="823">
        <v>254</v>
      </c>
      <c r="L15" s="822">
        <v>528</v>
      </c>
      <c r="M15" s="823">
        <v>186</v>
      </c>
      <c r="N15" s="837">
        <f t="shared" si="0"/>
        <v>3168</v>
      </c>
      <c r="O15" s="837">
        <f t="shared" si="1"/>
        <v>1673</v>
      </c>
      <c r="P15" s="824">
        <f t="shared" si="2"/>
        <v>0.52809343434343436</v>
      </c>
    </row>
    <row r="16" spans="1:16" ht="18" customHeight="1" x14ac:dyDescent="0.25">
      <c r="A16" s="808" t="s">
        <v>482</v>
      </c>
      <c r="B16" s="822">
        <v>120</v>
      </c>
      <c r="C16" s="823">
        <v>130</v>
      </c>
      <c r="D16" s="822">
        <v>120</v>
      </c>
      <c r="E16" s="823">
        <v>102</v>
      </c>
      <c r="F16" s="822">
        <v>120</v>
      </c>
      <c r="G16" s="823">
        <v>111</v>
      </c>
      <c r="H16" s="822">
        <v>120</v>
      </c>
      <c r="I16" s="823">
        <v>89</v>
      </c>
      <c r="J16" s="822">
        <v>120</v>
      </c>
      <c r="K16" s="823">
        <v>117</v>
      </c>
      <c r="L16" s="822">
        <v>120</v>
      </c>
      <c r="M16" s="823">
        <v>57</v>
      </c>
      <c r="N16" s="837">
        <f t="shared" si="0"/>
        <v>720</v>
      </c>
      <c r="O16" s="837">
        <f t="shared" si="1"/>
        <v>606</v>
      </c>
      <c r="P16" s="824">
        <f t="shared" si="2"/>
        <v>0.84166666666666667</v>
      </c>
    </row>
    <row r="17" spans="1:16" ht="18" customHeight="1" x14ac:dyDescent="0.25">
      <c r="A17" s="808" t="s">
        <v>492</v>
      </c>
      <c r="B17" s="822">
        <v>528</v>
      </c>
      <c r="C17" s="823">
        <v>361</v>
      </c>
      <c r="D17" s="822">
        <v>528</v>
      </c>
      <c r="E17" s="823">
        <v>491</v>
      </c>
      <c r="F17" s="822">
        <v>528</v>
      </c>
      <c r="G17" s="823">
        <v>391</v>
      </c>
      <c r="H17" s="822">
        <v>528</v>
      </c>
      <c r="I17" s="823">
        <v>515</v>
      </c>
      <c r="J17" s="822">
        <v>528</v>
      </c>
      <c r="K17" s="823">
        <v>437</v>
      </c>
      <c r="L17" s="822">
        <v>528</v>
      </c>
      <c r="M17" s="823">
        <v>493</v>
      </c>
      <c r="N17" s="837">
        <f t="shared" si="0"/>
        <v>3168</v>
      </c>
      <c r="O17" s="837">
        <f t="shared" si="1"/>
        <v>2688</v>
      </c>
      <c r="P17" s="824">
        <f t="shared" si="2"/>
        <v>0.84848484848484851</v>
      </c>
    </row>
    <row r="18" spans="1:16" s="645" customFormat="1" ht="18" customHeight="1" x14ac:dyDescent="0.2">
      <c r="A18" s="858" t="s">
        <v>506</v>
      </c>
      <c r="B18" s="859">
        <v>432</v>
      </c>
      <c r="C18" s="853">
        <v>488</v>
      </c>
      <c r="D18" s="859">
        <v>432</v>
      </c>
      <c r="E18" s="853">
        <v>458</v>
      </c>
      <c r="F18" s="859">
        <v>432</v>
      </c>
      <c r="G18" s="853">
        <v>382</v>
      </c>
      <c r="H18" s="859">
        <v>432</v>
      </c>
      <c r="I18" s="853">
        <v>451</v>
      </c>
      <c r="J18" s="859">
        <v>432</v>
      </c>
      <c r="K18" s="853">
        <v>462</v>
      </c>
      <c r="L18" s="859">
        <v>432</v>
      </c>
      <c r="M18" s="853">
        <v>419</v>
      </c>
      <c r="N18" s="837">
        <f t="shared" si="0"/>
        <v>2592</v>
      </c>
      <c r="O18" s="837">
        <f t="shared" si="1"/>
        <v>2660</v>
      </c>
      <c r="P18" s="824">
        <f>IF(N18=0,"-",O18/N18)</f>
        <v>1.0262345679012346</v>
      </c>
    </row>
    <row r="19" spans="1:16" s="645" customFormat="1" ht="18" customHeight="1" x14ac:dyDescent="0.2">
      <c r="A19" s="858" t="s">
        <v>507</v>
      </c>
      <c r="B19" s="859">
        <v>24</v>
      </c>
      <c r="C19" s="853">
        <v>23</v>
      </c>
      <c r="D19" s="859">
        <v>24</v>
      </c>
      <c r="E19" s="853">
        <v>22</v>
      </c>
      <c r="F19" s="859">
        <v>24</v>
      </c>
      <c r="G19" s="853">
        <v>18</v>
      </c>
      <c r="H19" s="859">
        <v>24</v>
      </c>
      <c r="I19" s="853">
        <v>32</v>
      </c>
      <c r="J19" s="859">
        <v>24</v>
      </c>
      <c r="K19" s="853">
        <v>42</v>
      </c>
      <c r="L19" s="859">
        <v>24</v>
      </c>
      <c r="M19" s="853">
        <v>26</v>
      </c>
      <c r="N19" s="837">
        <f t="shared" si="0"/>
        <v>144</v>
      </c>
      <c r="O19" s="837">
        <f t="shared" si="1"/>
        <v>163</v>
      </c>
      <c r="P19" s="824">
        <f t="shared" si="2"/>
        <v>1.1319444444444444</v>
      </c>
    </row>
    <row r="20" spans="1:16" s="645" customFormat="1" ht="18" customHeight="1" x14ac:dyDescent="0.2">
      <c r="A20" s="858" t="s">
        <v>508</v>
      </c>
      <c r="B20" s="859">
        <v>122</v>
      </c>
      <c r="C20" s="853">
        <v>142</v>
      </c>
      <c r="D20" s="859">
        <v>122</v>
      </c>
      <c r="E20" s="853">
        <v>169</v>
      </c>
      <c r="F20" s="859">
        <v>122</v>
      </c>
      <c r="G20" s="853">
        <v>117</v>
      </c>
      <c r="H20" s="859">
        <v>122</v>
      </c>
      <c r="I20" s="853">
        <v>174</v>
      </c>
      <c r="J20" s="859">
        <v>122</v>
      </c>
      <c r="K20" s="853">
        <v>125</v>
      </c>
      <c r="L20" s="859">
        <v>122</v>
      </c>
      <c r="M20" s="853">
        <v>124</v>
      </c>
      <c r="N20" s="837">
        <f t="shared" si="0"/>
        <v>732</v>
      </c>
      <c r="O20" s="837">
        <f t="shared" si="1"/>
        <v>851</v>
      </c>
      <c r="P20" s="824">
        <f t="shared" si="2"/>
        <v>1.1625683060109289</v>
      </c>
    </row>
    <row r="21" spans="1:16" s="645" customFormat="1" ht="18" customHeight="1" x14ac:dyDescent="0.2">
      <c r="A21" s="858" t="s">
        <v>509</v>
      </c>
      <c r="B21" s="859">
        <v>30</v>
      </c>
      <c r="C21" s="853">
        <v>22</v>
      </c>
      <c r="D21" s="859">
        <v>30</v>
      </c>
      <c r="E21" s="853">
        <v>20</v>
      </c>
      <c r="F21" s="859">
        <v>30</v>
      </c>
      <c r="G21" s="853">
        <v>26</v>
      </c>
      <c r="H21" s="859">
        <v>30</v>
      </c>
      <c r="I21" s="853">
        <v>25</v>
      </c>
      <c r="J21" s="859">
        <v>30</v>
      </c>
      <c r="K21" s="853">
        <v>31</v>
      </c>
      <c r="L21" s="859">
        <v>30</v>
      </c>
      <c r="M21" s="853">
        <v>19</v>
      </c>
      <c r="N21" s="837">
        <f t="shared" si="0"/>
        <v>180</v>
      </c>
      <c r="O21" s="837">
        <f t="shared" si="1"/>
        <v>143</v>
      </c>
      <c r="P21" s="824">
        <f t="shared" si="2"/>
        <v>0.7944444444444444</v>
      </c>
    </row>
    <row r="22" spans="1:16" s="645" customFormat="1" ht="18" customHeight="1" x14ac:dyDescent="0.2">
      <c r="A22" s="858" t="s">
        <v>517</v>
      </c>
      <c r="B22" s="859">
        <v>96</v>
      </c>
      <c r="C22" s="853">
        <v>13</v>
      </c>
      <c r="D22" s="859">
        <v>96</v>
      </c>
      <c r="E22" s="853">
        <v>14</v>
      </c>
      <c r="F22" s="859">
        <v>96</v>
      </c>
      <c r="G22" s="853">
        <v>1</v>
      </c>
      <c r="H22" s="859">
        <v>96</v>
      </c>
      <c r="I22" s="853">
        <v>4</v>
      </c>
      <c r="J22" s="859">
        <v>96</v>
      </c>
      <c r="K22" s="853">
        <v>35</v>
      </c>
      <c r="L22" s="859">
        <v>96</v>
      </c>
      <c r="M22" s="853">
        <v>53</v>
      </c>
      <c r="N22" s="837">
        <f t="shared" si="0"/>
        <v>576</v>
      </c>
      <c r="O22" s="837">
        <f t="shared" si="1"/>
        <v>120</v>
      </c>
      <c r="P22" s="824">
        <f t="shared" si="2"/>
        <v>0.20833333333333334</v>
      </c>
    </row>
    <row r="23" spans="1:16" s="645" customFormat="1" ht="18" customHeight="1" x14ac:dyDescent="0.2">
      <c r="A23" s="858" t="s">
        <v>510</v>
      </c>
      <c r="B23" s="859">
        <v>16</v>
      </c>
      <c r="C23" s="853">
        <v>1</v>
      </c>
      <c r="D23" s="859">
        <v>16</v>
      </c>
      <c r="E23" s="853">
        <v>3</v>
      </c>
      <c r="F23" s="859">
        <v>16</v>
      </c>
      <c r="G23" s="853">
        <v>0</v>
      </c>
      <c r="H23" s="859">
        <v>16</v>
      </c>
      <c r="I23" s="853">
        <v>1</v>
      </c>
      <c r="J23" s="859">
        <v>16</v>
      </c>
      <c r="K23" s="853">
        <v>1</v>
      </c>
      <c r="L23" s="859">
        <v>16</v>
      </c>
      <c r="M23" s="853">
        <v>2</v>
      </c>
      <c r="N23" s="837">
        <f t="shared" si="0"/>
        <v>96</v>
      </c>
      <c r="O23" s="837">
        <f t="shared" si="1"/>
        <v>8</v>
      </c>
      <c r="P23" s="824">
        <f t="shared" si="2"/>
        <v>8.3333333333333329E-2</v>
      </c>
    </row>
    <row r="24" spans="1:16" s="645" customFormat="1" ht="18" customHeight="1" x14ac:dyDescent="0.2">
      <c r="A24" s="858" t="s">
        <v>588</v>
      </c>
      <c r="B24" s="859">
        <v>92</v>
      </c>
      <c r="C24" s="853">
        <v>73</v>
      </c>
      <c r="D24" s="859">
        <v>92</v>
      </c>
      <c r="E24" s="853">
        <v>94</v>
      </c>
      <c r="F24" s="859">
        <v>92</v>
      </c>
      <c r="G24" s="853">
        <v>116</v>
      </c>
      <c r="H24" s="859">
        <v>92</v>
      </c>
      <c r="I24" s="853">
        <v>48</v>
      </c>
      <c r="J24" s="859">
        <v>92</v>
      </c>
      <c r="K24" s="853">
        <v>81</v>
      </c>
      <c r="L24" s="859">
        <v>92</v>
      </c>
      <c r="M24" s="853">
        <v>115</v>
      </c>
      <c r="N24" s="837">
        <f t="shared" si="0"/>
        <v>552</v>
      </c>
      <c r="O24" s="837">
        <f t="shared" si="1"/>
        <v>527</v>
      </c>
      <c r="P24" s="824">
        <f t="shared" si="2"/>
        <v>0.95471014492753625</v>
      </c>
    </row>
    <row r="25" spans="1:16" s="645" customFormat="1" ht="18" customHeight="1" x14ac:dyDescent="0.2">
      <c r="A25" s="858" t="s">
        <v>589</v>
      </c>
      <c r="B25" s="859">
        <v>60</v>
      </c>
      <c r="C25" s="853">
        <v>13</v>
      </c>
      <c r="D25" s="859">
        <v>60</v>
      </c>
      <c r="E25" s="853">
        <v>23</v>
      </c>
      <c r="F25" s="859">
        <v>60</v>
      </c>
      <c r="G25" s="853">
        <v>36</v>
      </c>
      <c r="H25" s="859">
        <v>60</v>
      </c>
      <c r="I25" s="853">
        <v>20</v>
      </c>
      <c r="J25" s="859">
        <v>60</v>
      </c>
      <c r="K25" s="853">
        <v>21</v>
      </c>
      <c r="L25" s="859">
        <v>60</v>
      </c>
      <c r="M25" s="853">
        <v>41</v>
      </c>
      <c r="N25" s="837">
        <f t="shared" si="0"/>
        <v>360</v>
      </c>
      <c r="O25" s="837">
        <f t="shared" si="1"/>
        <v>154</v>
      </c>
      <c r="P25" s="824">
        <f t="shared" si="2"/>
        <v>0.42777777777777776</v>
      </c>
    </row>
    <row r="26" spans="1:16" s="645" customFormat="1" ht="18" customHeight="1" x14ac:dyDescent="0.2">
      <c r="A26" s="858" t="s">
        <v>581</v>
      </c>
      <c r="B26" s="859">
        <v>120</v>
      </c>
      <c r="C26" s="853">
        <v>98</v>
      </c>
      <c r="D26" s="859">
        <v>120</v>
      </c>
      <c r="E26" s="853">
        <v>117</v>
      </c>
      <c r="F26" s="859">
        <v>120</v>
      </c>
      <c r="G26" s="853">
        <v>109</v>
      </c>
      <c r="H26" s="859">
        <v>120</v>
      </c>
      <c r="I26" s="853">
        <v>137</v>
      </c>
      <c r="J26" s="859">
        <v>120</v>
      </c>
      <c r="K26" s="853">
        <v>88</v>
      </c>
      <c r="L26" s="859">
        <v>120</v>
      </c>
      <c r="M26" s="853">
        <v>94</v>
      </c>
      <c r="N26" s="837">
        <f t="shared" si="0"/>
        <v>720</v>
      </c>
      <c r="O26" s="837">
        <f t="shared" si="1"/>
        <v>643</v>
      </c>
      <c r="P26" s="824">
        <f t="shared" si="2"/>
        <v>0.8930555555555556</v>
      </c>
    </row>
    <row r="27" spans="1:16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15</v>
      </c>
      <c r="F27" s="859">
        <v>7</v>
      </c>
      <c r="G27" s="853">
        <v>20</v>
      </c>
      <c r="H27" s="859">
        <v>7</v>
      </c>
      <c r="I27" s="853">
        <v>10</v>
      </c>
      <c r="J27" s="859">
        <v>7</v>
      </c>
      <c r="K27" s="853">
        <v>17</v>
      </c>
      <c r="L27" s="859">
        <v>7</v>
      </c>
      <c r="M27" s="853">
        <v>23</v>
      </c>
      <c r="N27" s="837">
        <f t="shared" si="0"/>
        <v>42</v>
      </c>
      <c r="O27" s="837">
        <f t="shared" si="1"/>
        <v>98</v>
      </c>
      <c r="P27" s="861">
        <f t="shared" si="2"/>
        <v>2.3333333333333335</v>
      </c>
    </row>
    <row r="28" spans="1:16" s="645" customFormat="1" ht="18" customHeight="1" thickBot="1" x14ac:dyDescent="0.25">
      <c r="A28" s="867" t="s">
        <v>511</v>
      </c>
      <c r="B28" s="868">
        <v>10</v>
      </c>
      <c r="C28" s="869">
        <v>73</v>
      </c>
      <c r="D28" s="868">
        <v>10</v>
      </c>
      <c r="E28" s="869">
        <v>61</v>
      </c>
      <c r="F28" s="868">
        <v>10</v>
      </c>
      <c r="G28" s="869">
        <v>48</v>
      </c>
      <c r="H28" s="868">
        <v>10</v>
      </c>
      <c r="I28" s="869">
        <v>51</v>
      </c>
      <c r="J28" s="868">
        <v>10</v>
      </c>
      <c r="K28" s="869">
        <v>41</v>
      </c>
      <c r="L28" s="868">
        <v>10</v>
      </c>
      <c r="M28" s="869">
        <v>51</v>
      </c>
      <c r="N28" s="870">
        <f t="shared" si="0"/>
        <v>60</v>
      </c>
      <c r="O28" s="870">
        <f t="shared" si="1"/>
        <v>325</v>
      </c>
      <c r="P28" s="871">
        <f t="shared" si="2"/>
        <v>5.416666666666667</v>
      </c>
    </row>
    <row r="29" spans="1:16" s="832" customFormat="1" ht="17.25" customHeight="1" x14ac:dyDescent="0.25">
      <c r="A29" s="864" t="s">
        <v>6</v>
      </c>
      <c r="B29" s="822">
        <f>SUM(B9:B28)</f>
        <v>4469</v>
      </c>
      <c r="C29" s="822">
        <f t="shared" ref="C29:E29" si="3">SUM(C9:C28)</f>
        <v>3716</v>
      </c>
      <c r="D29" s="822">
        <f>SUM(D9:D28)</f>
        <v>4469</v>
      </c>
      <c r="E29" s="822">
        <f t="shared" si="3"/>
        <v>3668</v>
      </c>
      <c r="F29" s="822">
        <f t="shared" ref="F29:O29" si="4">SUM(F9:F28)</f>
        <v>4469</v>
      </c>
      <c r="G29" s="822">
        <f t="shared" si="4"/>
        <v>3062</v>
      </c>
      <c r="H29" s="822">
        <f t="shared" si="4"/>
        <v>4469</v>
      </c>
      <c r="I29" s="822">
        <f t="shared" si="4"/>
        <v>3619</v>
      </c>
      <c r="J29" s="822">
        <f t="shared" ref="J29:K29" si="5">SUM(J9:J28)</f>
        <v>4469</v>
      </c>
      <c r="K29" s="822">
        <f t="shared" si="5"/>
        <v>3583</v>
      </c>
      <c r="L29" s="822">
        <f t="shared" ref="L29:M29" si="6">SUM(L9:L28)</f>
        <v>4469</v>
      </c>
      <c r="M29" s="822">
        <f t="shared" si="6"/>
        <v>3143</v>
      </c>
      <c r="N29" s="865">
        <f t="shared" si="4"/>
        <v>26814</v>
      </c>
      <c r="O29" s="865">
        <f t="shared" si="4"/>
        <v>20791</v>
      </c>
      <c r="P29" s="866">
        <f t="shared" ref="P29" si="7">IF(N29=0,"-",O29/N29)</f>
        <v>0.77537853360184983</v>
      </c>
    </row>
    <row r="30" spans="1:16" x14ac:dyDescent="0.25">
      <c r="A30" s="954" t="str">
        <f>'Pque N Mundo I'!$A$37</f>
        <v>Nota: as metas apresentadas serão ajustadas na avaliação do CTA com os descontos de déficits de vagas e ausênsias legais.</v>
      </c>
      <c r="N30" s="838"/>
      <c r="O30" s="838"/>
    </row>
    <row r="31" spans="1:16" x14ac:dyDescent="0.25">
      <c r="A31" s="826" t="s">
        <v>679</v>
      </c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P257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9.42578125" customWidth="1"/>
    <col min="15" max="15" width="8" customWidth="1"/>
    <col min="16" max="16" width="8.5703125" customWidth="1"/>
    <col min="17" max="17" width="5.71093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637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8" customHeight="1" x14ac:dyDescent="0.25">
      <c r="A9" s="808" t="s">
        <v>503</v>
      </c>
      <c r="B9" s="865">
        <v>522</v>
      </c>
      <c r="C9" s="831">
        <v>573</v>
      </c>
      <c r="D9" s="865">
        <v>522</v>
      </c>
      <c r="E9" s="831">
        <v>523</v>
      </c>
      <c r="F9" s="865">
        <v>522</v>
      </c>
      <c r="G9" s="831">
        <v>604</v>
      </c>
      <c r="H9" s="865">
        <v>522</v>
      </c>
      <c r="I9" s="831">
        <v>561</v>
      </c>
      <c r="J9" s="865">
        <v>522</v>
      </c>
      <c r="K9" s="831">
        <v>530</v>
      </c>
      <c r="L9" s="865">
        <v>522</v>
      </c>
      <c r="M9" s="831">
        <v>530</v>
      </c>
      <c r="N9" s="837">
        <f>B9+D9+F9+H9+J9+L9</f>
        <v>3132</v>
      </c>
      <c r="O9" s="837">
        <f>C9+E9+G9+I9+K9+M9</f>
        <v>3321</v>
      </c>
      <c r="P9" s="824">
        <f>IF(N9=0,"-",O9/N9)</f>
        <v>1.0603448275862069</v>
      </c>
    </row>
    <row r="10" spans="1:16" ht="18" customHeight="1" x14ac:dyDescent="0.25">
      <c r="A10" s="808" t="s">
        <v>586</v>
      </c>
      <c r="B10" s="859">
        <v>78</v>
      </c>
      <c r="C10" s="853">
        <v>115</v>
      </c>
      <c r="D10" s="859">
        <v>78</v>
      </c>
      <c r="E10" s="853">
        <v>111</v>
      </c>
      <c r="F10" s="859">
        <v>78</v>
      </c>
      <c r="G10" s="853">
        <v>81</v>
      </c>
      <c r="H10" s="859">
        <v>78</v>
      </c>
      <c r="I10" s="853">
        <v>61</v>
      </c>
      <c r="J10" s="859">
        <v>78</v>
      </c>
      <c r="K10" s="853">
        <v>82</v>
      </c>
      <c r="L10" s="859">
        <v>78</v>
      </c>
      <c r="M10" s="853">
        <v>85</v>
      </c>
      <c r="N10" s="837">
        <f t="shared" ref="N10:N32" si="0">B10+D10+F10+H10+J10+L10</f>
        <v>468</v>
      </c>
      <c r="O10" s="837">
        <f t="shared" ref="O10:O32" si="1">C10+E10+G10+I10+K10+M10</f>
        <v>535</v>
      </c>
      <c r="P10" s="824">
        <f t="shared" ref="P10:P32" si="2">IF(N10=0,"-",O10/N10)</f>
        <v>1.1431623931623931</v>
      </c>
    </row>
    <row r="11" spans="1:16" ht="18" customHeight="1" x14ac:dyDescent="0.25">
      <c r="A11" s="808" t="s">
        <v>504</v>
      </c>
      <c r="B11" s="822">
        <v>24</v>
      </c>
      <c r="C11" s="823">
        <v>12</v>
      </c>
      <c r="D11" s="822">
        <v>24</v>
      </c>
      <c r="E11" s="823">
        <v>18</v>
      </c>
      <c r="F11" s="822">
        <v>24</v>
      </c>
      <c r="G11" s="823">
        <v>24</v>
      </c>
      <c r="H11" s="822">
        <v>24</v>
      </c>
      <c r="I11" s="823">
        <v>21</v>
      </c>
      <c r="J11" s="822">
        <v>24</v>
      </c>
      <c r="K11" s="823">
        <v>18</v>
      </c>
      <c r="L11" s="822">
        <v>24</v>
      </c>
      <c r="M11" s="823">
        <v>16</v>
      </c>
      <c r="N11" s="837">
        <f t="shared" si="0"/>
        <v>144</v>
      </c>
      <c r="O11" s="837">
        <f t="shared" si="1"/>
        <v>109</v>
      </c>
      <c r="P11" s="824">
        <f t="shared" si="2"/>
        <v>0.75694444444444442</v>
      </c>
    </row>
    <row r="12" spans="1:16" ht="18" customHeight="1" x14ac:dyDescent="0.25">
      <c r="A12" s="821" t="s">
        <v>569</v>
      </c>
      <c r="B12" s="822">
        <v>792</v>
      </c>
      <c r="C12" s="823">
        <v>744</v>
      </c>
      <c r="D12" s="822">
        <v>792</v>
      </c>
      <c r="E12" s="823">
        <v>703</v>
      </c>
      <c r="F12" s="822">
        <v>792</v>
      </c>
      <c r="G12" s="823">
        <v>517</v>
      </c>
      <c r="H12" s="822">
        <v>792</v>
      </c>
      <c r="I12" s="823">
        <v>761</v>
      </c>
      <c r="J12" s="822">
        <v>792</v>
      </c>
      <c r="K12" s="823">
        <v>810</v>
      </c>
      <c r="L12" s="822">
        <v>792</v>
      </c>
      <c r="M12" s="823">
        <v>780</v>
      </c>
      <c r="N12" s="837">
        <f t="shared" si="0"/>
        <v>4752</v>
      </c>
      <c r="O12" s="837">
        <f t="shared" si="1"/>
        <v>4315</v>
      </c>
      <c r="P12" s="824">
        <f t="shared" si="2"/>
        <v>0.90803872053872059</v>
      </c>
    </row>
    <row r="13" spans="1:16" ht="18" customHeight="1" x14ac:dyDescent="0.25">
      <c r="A13" s="821" t="s">
        <v>477</v>
      </c>
      <c r="B13" s="822">
        <v>396</v>
      </c>
      <c r="C13" s="823">
        <v>308</v>
      </c>
      <c r="D13" s="822">
        <v>396</v>
      </c>
      <c r="E13" s="823">
        <v>310</v>
      </c>
      <c r="F13" s="822">
        <v>396</v>
      </c>
      <c r="G13" s="823">
        <v>353</v>
      </c>
      <c r="H13" s="822">
        <v>396</v>
      </c>
      <c r="I13" s="823">
        <v>358</v>
      </c>
      <c r="J13" s="822">
        <v>396</v>
      </c>
      <c r="K13" s="823">
        <v>273</v>
      </c>
      <c r="L13" s="822">
        <v>396</v>
      </c>
      <c r="M13" s="823">
        <v>292</v>
      </c>
      <c r="N13" s="837">
        <f t="shared" si="0"/>
        <v>2376</v>
      </c>
      <c r="O13" s="837">
        <f t="shared" si="1"/>
        <v>1894</v>
      </c>
      <c r="P13" s="824">
        <f t="shared" si="2"/>
        <v>0.79713804713804715</v>
      </c>
    </row>
    <row r="14" spans="1:16" ht="18" customHeight="1" x14ac:dyDescent="0.25">
      <c r="A14" s="821" t="s">
        <v>478</v>
      </c>
      <c r="B14" s="822">
        <v>160</v>
      </c>
      <c r="C14" s="823">
        <v>76</v>
      </c>
      <c r="D14" s="822">
        <v>160</v>
      </c>
      <c r="E14" s="823">
        <v>79</v>
      </c>
      <c r="F14" s="822">
        <v>160</v>
      </c>
      <c r="G14" s="823">
        <v>75</v>
      </c>
      <c r="H14" s="822">
        <v>160</v>
      </c>
      <c r="I14" s="823">
        <v>79</v>
      </c>
      <c r="J14" s="822">
        <v>160</v>
      </c>
      <c r="K14" s="823">
        <v>81</v>
      </c>
      <c r="L14" s="822">
        <v>160</v>
      </c>
      <c r="M14" s="823">
        <v>73</v>
      </c>
      <c r="N14" s="837">
        <f t="shared" si="0"/>
        <v>960</v>
      </c>
      <c r="O14" s="837">
        <f t="shared" si="1"/>
        <v>463</v>
      </c>
      <c r="P14" s="824">
        <f t="shared" si="2"/>
        <v>0.48229166666666667</v>
      </c>
    </row>
    <row r="15" spans="1:16" ht="18" customHeight="1" x14ac:dyDescent="0.25">
      <c r="A15" s="808" t="s">
        <v>479</v>
      </c>
      <c r="B15" s="822">
        <v>396</v>
      </c>
      <c r="C15" s="823">
        <v>272</v>
      </c>
      <c r="D15" s="822">
        <v>396</v>
      </c>
      <c r="E15" s="823">
        <v>357</v>
      </c>
      <c r="F15" s="822">
        <v>396</v>
      </c>
      <c r="G15" s="823">
        <v>355</v>
      </c>
      <c r="H15" s="822">
        <v>396</v>
      </c>
      <c r="I15" s="823">
        <v>418</v>
      </c>
      <c r="J15" s="822">
        <v>396</v>
      </c>
      <c r="K15" s="823">
        <v>366</v>
      </c>
      <c r="L15" s="822">
        <v>396</v>
      </c>
      <c r="M15" s="823">
        <v>320</v>
      </c>
      <c r="N15" s="837">
        <f t="shared" si="0"/>
        <v>2376</v>
      </c>
      <c r="O15" s="837">
        <f t="shared" si="1"/>
        <v>2088</v>
      </c>
      <c r="P15" s="824">
        <f t="shared" si="2"/>
        <v>0.87878787878787878</v>
      </c>
    </row>
    <row r="16" spans="1:16" ht="18" customHeight="1" x14ac:dyDescent="0.25">
      <c r="A16" s="858" t="s">
        <v>506</v>
      </c>
      <c r="B16" s="859">
        <v>432</v>
      </c>
      <c r="C16" s="853">
        <v>533</v>
      </c>
      <c r="D16" s="859">
        <v>432</v>
      </c>
      <c r="E16" s="853">
        <v>478</v>
      </c>
      <c r="F16" s="859">
        <v>432</v>
      </c>
      <c r="G16" s="853">
        <v>475</v>
      </c>
      <c r="H16" s="859">
        <v>432</v>
      </c>
      <c r="I16" s="853">
        <v>451</v>
      </c>
      <c r="J16" s="859">
        <v>432</v>
      </c>
      <c r="K16" s="853">
        <v>360</v>
      </c>
      <c r="L16" s="859">
        <v>432</v>
      </c>
      <c r="M16" s="853">
        <v>289</v>
      </c>
      <c r="N16" s="837">
        <f t="shared" si="0"/>
        <v>2592</v>
      </c>
      <c r="O16" s="837">
        <f t="shared" si="1"/>
        <v>2586</v>
      </c>
      <c r="P16" s="824">
        <f t="shared" si="2"/>
        <v>0.99768518518518523</v>
      </c>
    </row>
    <row r="17" spans="1:16" ht="18" customHeight="1" x14ac:dyDescent="0.25">
      <c r="A17" s="858" t="s">
        <v>507</v>
      </c>
      <c r="B17" s="859">
        <v>24</v>
      </c>
      <c r="C17" s="853">
        <v>35</v>
      </c>
      <c r="D17" s="859">
        <v>24</v>
      </c>
      <c r="E17" s="853">
        <v>45</v>
      </c>
      <c r="F17" s="859">
        <v>24</v>
      </c>
      <c r="G17" s="853">
        <v>21</v>
      </c>
      <c r="H17" s="859">
        <v>24</v>
      </c>
      <c r="I17" s="853">
        <v>30</v>
      </c>
      <c r="J17" s="859">
        <v>24</v>
      </c>
      <c r="K17" s="853">
        <v>41</v>
      </c>
      <c r="L17" s="859">
        <v>24</v>
      </c>
      <c r="M17" s="853">
        <v>56</v>
      </c>
      <c r="N17" s="837">
        <f>B17+D17+F17+H17+J17+L17</f>
        <v>144</v>
      </c>
      <c r="O17" s="837">
        <f>C17+E17+G17+I17+K17+M17</f>
        <v>228</v>
      </c>
      <c r="P17" s="824">
        <f t="shared" si="2"/>
        <v>1.5833333333333333</v>
      </c>
    </row>
    <row r="18" spans="1:16" ht="18" customHeight="1" x14ac:dyDescent="0.25">
      <c r="A18" s="858" t="s">
        <v>508</v>
      </c>
      <c r="B18" s="859">
        <v>122</v>
      </c>
      <c r="C18" s="853">
        <v>90</v>
      </c>
      <c r="D18" s="859">
        <v>122</v>
      </c>
      <c r="E18" s="853">
        <v>123</v>
      </c>
      <c r="F18" s="859">
        <v>122</v>
      </c>
      <c r="G18" s="853">
        <v>61</v>
      </c>
      <c r="H18" s="859">
        <v>122</v>
      </c>
      <c r="I18" s="853">
        <v>31</v>
      </c>
      <c r="J18" s="859">
        <v>122</v>
      </c>
      <c r="K18" s="853">
        <v>12</v>
      </c>
      <c r="L18" s="859">
        <v>122</v>
      </c>
      <c r="M18" s="853">
        <v>71</v>
      </c>
      <c r="N18" s="837">
        <f t="shared" si="0"/>
        <v>732</v>
      </c>
      <c r="O18" s="837">
        <f t="shared" si="1"/>
        <v>388</v>
      </c>
      <c r="P18" s="824">
        <f t="shared" si="2"/>
        <v>0.5300546448087432</v>
      </c>
    </row>
    <row r="19" spans="1:16" ht="18" customHeight="1" x14ac:dyDescent="0.25">
      <c r="A19" s="858" t="s">
        <v>509</v>
      </c>
      <c r="B19" s="859">
        <v>30</v>
      </c>
      <c r="C19" s="853">
        <v>27</v>
      </c>
      <c r="D19" s="859">
        <v>30</v>
      </c>
      <c r="E19" s="853">
        <v>34</v>
      </c>
      <c r="F19" s="859">
        <v>30</v>
      </c>
      <c r="G19" s="853">
        <v>23</v>
      </c>
      <c r="H19" s="859">
        <v>30</v>
      </c>
      <c r="I19" s="853">
        <v>13</v>
      </c>
      <c r="J19" s="859">
        <v>30</v>
      </c>
      <c r="K19" s="853">
        <v>1</v>
      </c>
      <c r="L19" s="859">
        <v>30</v>
      </c>
      <c r="M19" s="853">
        <v>15</v>
      </c>
      <c r="N19" s="837">
        <f t="shared" si="0"/>
        <v>180</v>
      </c>
      <c r="O19" s="837">
        <f t="shared" si="1"/>
        <v>113</v>
      </c>
      <c r="P19" s="824">
        <f t="shared" si="2"/>
        <v>0.62777777777777777</v>
      </c>
    </row>
    <row r="20" spans="1:16" ht="18" customHeight="1" x14ac:dyDescent="0.25">
      <c r="A20" s="858" t="s">
        <v>578</v>
      </c>
      <c r="B20" s="822">
        <v>15</v>
      </c>
      <c r="C20" s="853">
        <v>29</v>
      </c>
      <c r="D20" s="822">
        <v>15</v>
      </c>
      <c r="E20" s="853">
        <v>29</v>
      </c>
      <c r="F20" s="822">
        <v>15</v>
      </c>
      <c r="G20" s="853">
        <v>5</v>
      </c>
      <c r="H20" s="822">
        <v>15</v>
      </c>
      <c r="I20" s="853">
        <v>18</v>
      </c>
      <c r="J20" s="822">
        <v>15</v>
      </c>
      <c r="K20" s="853">
        <v>15</v>
      </c>
      <c r="L20" s="822">
        <v>15</v>
      </c>
      <c r="M20" s="853">
        <v>10</v>
      </c>
      <c r="N20" s="837">
        <f t="shared" si="0"/>
        <v>90</v>
      </c>
      <c r="O20" s="837">
        <f t="shared" si="1"/>
        <v>106</v>
      </c>
      <c r="P20" s="824">
        <f t="shared" si="2"/>
        <v>1.1777777777777778</v>
      </c>
    </row>
    <row r="21" spans="1:16" ht="18" customHeight="1" x14ac:dyDescent="0.25">
      <c r="A21" s="858" t="s">
        <v>514</v>
      </c>
      <c r="B21" s="822">
        <v>61</v>
      </c>
      <c r="C21" s="853">
        <v>32</v>
      </c>
      <c r="D21" s="822">
        <v>61</v>
      </c>
      <c r="E21" s="853">
        <v>59</v>
      </c>
      <c r="F21" s="822">
        <v>61</v>
      </c>
      <c r="G21" s="853">
        <v>10</v>
      </c>
      <c r="H21" s="822">
        <v>61</v>
      </c>
      <c r="I21" s="853">
        <v>30</v>
      </c>
      <c r="J21" s="822">
        <v>61</v>
      </c>
      <c r="K21" s="853">
        <v>10</v>
      </c>
      <c r="L21" s="822">
        <v>61</v>
      </c>
      <c r="M21" s="853">
        <v>39</v>
      </c>
      <c r="N21" s="837">
        <f t="shared" si="0"/>
        <v>366</v>
      </c>
      <c r="O21" s="837">
        <f t="shared" si="1"/>
        <v>180</v>
      </c>
      <c r="P21" s="824">
        <f t="shared" si="2"/>
        <v>0.49180327868852458</v>
      </c>
    </row>
    <row r="22" spans="1:16" s="645" customFormat="1" ht="18" customHeight="1" x14ac:dyDescent="0.2">
      <c r="A22" s="858" t="s">
        <v>567</v>
      </c>
      <c r="B22" s="859">
        <v>18</v>
      </c>
      <c r="C22" s="853">
        <v>0</v>
      </c>
      <c r="D22" s="859">
        <v>18</v>
      </c>
      <c r="E22" s="853">
        <v>0</v>
      </c>
      <c r="F22" s="859">
        <v>18</v>
      </c>
      <c r="G22" s="853">
        <v>0</v>
      </c>
      <c r="H22" s="859">
        <v>18</v>
      </c>
      <c r="I22" s="853">
        <v>30</v>
      </c>
      <c r="J22" s="859">
        <v>18</v>
      </c>
      <c r="K22" s="853">
        <v>22</v>
      </c>
      <c r="L22" s="859">
        <v>18</v>
      </c>
      <c r="M22" s="853">
        <v>19</v>
      </c>
      <c r="N22" s="837">
        <f t="shared" si="0"/>
        <v>108</v>
      </c>
      <c r="O22" s="837">
        <f t="shared" si="1"/>
        <v>71</v>
      </c>
      <c r="P22" s="824">
        <f t="shared" si="2"/>
        <v>0.65740740740740744</v>
      </c>
    </row>
    <row r="23" spans="1:16" s="645" customFormat="1" ht="18" customHeight="1" x14ac:dyDescent="0.2">
      <c r="A23" s="858" t="s">
        <v>513</v>
      </c>
      <c r="B23" s="859">
        <v>12</v>
      </c>
      <c r="C23" s="853">
        <v>0</v>
      </c>
      <c r="D23" s="859">
        <v>12</v>
      </c>
      <c r="E23" s="853">
        <v>0</v>
      </c>
      <c r="F23" s="859">
        <v>12</v>
      </c>
      <c r="G23" s="853">
        <v>0</v>
      </c>
      <c r="H23" s="859">
        <v>12</v>
      </c>
      <c r="I23" s="853">
        <v>13</v>
      </c>
      <c r="J23" s="859">
        <v>12</v>
      </c>
      <c r="K23" s="853">
        <v>17</v>
      </c>
      <c r="L23" s="859">
        <v>12</v>
      </c>
      <c r="M23" s="853">
        <v>12</v>
      </c>
      <c r="N23" s="837">
        <f t="shared" si="0"/>
        <v>72</v>
      </c>
      <c r="O23" s="837">
        <f t="shared" si="1"/>
        <v>42</v>
      </c>
      <c r="P23" s="824">
        <f t="shared" si="2"/>
        <v>0.58333333333333337</v>
      </c>
    </row>
    <row r="24" spans="1:16" ht="18" customHeight="1" x14ac:dyDescent="0.25">
      <c r="A24" s="858" t="s">
        <v>517</v>
      </c>
      <c r="B24" s="859">
        <f>48+48+48</f>
        <v>144</v>
      </c>
      <c r="C24" s="853">
        <v>63</v>
      </c>
      <c r="D24" s="859">
        <f>48+48+48</f>
        <v>144</v>
      </c>
      <c r="E24" s="853">
        <v>136</v>
      </c>
      <c r="F24" s="859">
        <f>48+48+48</f>
        <v>144</v>
      </c>
      <c r="G24" s="853">
        <v>144</v>
      </c>
      <c r="H24" s="859">
        <f>48+48+48</f>
        <v>144</v>
      </c>
      <c r="I24" s="853">
        <v>127</v>
      </c>
      <c r="J24" s="859">
        <f>48+48+48</f>
        <v>144</v>
      </c>
      <c r="K24" s="853">
        <v>110</v>
      </c>
      <c r="L24" s="859">
        <f>48+48+48</f>
        <v>144</v>
      </c>
      <c r="M24" s="853">
        <v>121</v>
      </c>
      <c r="N24" s="837">
        <f t="shared" si="0"/>
        <v>864</v>
      </c>
      <c r="O24" s="837">
        <f t="shared" si="1"/>
        <v>701</v>
      </c>
      <c r="P24" s="824">
        <f t="shared" si="2"/>
        <v>0.81134259259259256</v>
      </c>
    </row>
    <row r="25" spans="1:16" ht="18" customHeight="1" x14ac:dyDescent="0.25">
      <c r="A25" s="858" t="s">
        <v>510</v>
      </c>
      <c r="B25" s="859">
        <v>24</v>
      </c>
      <c r="C25" s="853">
        <v>12</v>
      </c>
      <c r="D25" s="859">
        <v>24</v>
      </c>
      <c r="E25" s="853">
        <v>33</v>
      </c>
      <c r="F25" s="859">
        <v>24</v>
      </c>
      <c r="G25" s="853">
        <v>36</v>
      </c>
      <c r="H25" s="859">
        <v>24</v>
      </c>
      <c r="I25" s="853">
        <v>27</v>
      </c>
      <c r="J25" s="859">
        <v>24</v>
      </c>
      <c r="K25" s="853">
        <v>27</v>
      </c>
      <c r="L25" s="859">
        <v>24</v>
      </c>
      <c r="M25" s="853">
        <v>18</v>
      </c>
      <c r="N25" s="837">
        <f t="shared" si="0"/>
        <v>144</v>
      </c>
      <c r="O25" s="837">
        <f t="shared" si="1"/>
        <v>153</v>
      </c>
      <c r="P25" s="824">
        <f t="shared" si="2"/>
        <v>1.0625</v>
      </c>
    </row>
    <row r="26" spans="1:16" ht="18" customHeight="1" x14ac:dyDescent="0.25">
      <c r="A26" s="858" t="s">
        <v>523</v>
      </c>
      <c r="B26" s="859">
        <v>60</v>
      </c>
      <c r="C26" s="853">
        <v>66</v>
      </c>
      <c r="D26" s="859">
        <v>60</v>
      </c>
      <c r="E26" s="853">
        <v>78</v>
      </c>
      <c r="F26" s="859">
        <v>60</v>
      </c>
      <c r="G26" s="853">
        <v>90</v>
      </c>
      <c r="H26" s="859">
        <v>60</v>
      </c>
      <c r="I26" s="853">
        <v>61</v>
      </c>
      <c r="J26" s="859">
        <v>60</v>
      </c>
      <c r="K26" s="853">
        <v>64</v>
      </c>
      <c r="L26" s="859">
        <v>60</v>
      </c>
      <c r="M26" s="853">
        <v>30</v>
      </c>
      <c r="N26" s="837">
        <f t="shared" si="0"/>
        <v>360</v>
      </c>
      <c r="O26" s="837">
        <f t="shared" si="1"/>
        <v>389</v>
      </c>
      <c r="P26" s="824">
        <f t="shared" si="2"/>
        <v>1.0805555555555555</v>
      </c>
    </row>
    <row r="27" spans="1:16" ht="18" customHeight="1" x14ac:dyDescent="0.25">
      <c r="A27" s="858" t="s">
        <v>524</v>
      </c>
      <c r="B27" s="859">
        <v>40</v>
      </c>
      <c r="C27" s="853">
        <v>24</v>
      </c>
      <c r="D27" s="859">
        <v>40</v>
      </c>
      <c r="E27" s="853">
        <v>38</v>
      </c>
      <c r="F27" s="859">
        <v>40</v>
      </c>
      <c r="G27" s="853">
        <v>46</v>
      </c>
      <c r="H27" s="859">
        <v>40</v>
      </c>
      <c r="I27" s="853">
        <v>51</v>
      </c>
      <c r="J27" s="859">
        <v>40</v>
      </c>
      <c r="K27" s="853">
        <v>63</v>
      </c>
      <c r="L27" s="859">
        <v>40</v>
      </c>
      <c r="M27" s="853">
        <v>13</v>
      </c>
      <c r="N27" s="837">
        <f t="shared" si="0"/>
        <v>240</v>
      </c>
      <c r="O27" s="837">
        <f t="shared" si="1"/>
        <v>235</v>
      </c>
      <c r="P27" s="824">
        <f t="shared" si="2"/>
        <v>0.97916666666666663</v>
      </c>
    </row>
    <row r="28" spans="1:16" ht="18" customHeight="1" x14ac:dyDescent="0.25">
      <c r="A28" s="858" t="s">
        <v>588</v>
      </c>
      <c r="B28" s="859">
        <v>138</v>
      </c>
      <c r="C28" s="853">
        <v>82</v>
      </c>
      <c r="D28" s="859">
        <v>138</v>
      </c>
      <c r="E28" s="853">
        <v>89</v>
      </c>
      <c r="F28" s="859">
        <v>138</v>
      </c>
      <c r="G28" s="853">
        <v>77</v>
      </c>
      <c r="H28" s="859">
        <v>138</v>
      </c>
      <c r="I28" s="853">
        <v>88</v>
      </c>
      <c r="J28" s="859">
        <v>138</v>
      </c>
      <c r="K28" s="853">
        <v>75</v>
      </c>
      <c r="L28" s="859">
        <v>138</v>
      </c>
      <c r="M28" s="853">
        <v>91</v>
      </c>
      <c r="N28" s="837">
        <f t="shared" si="0"/>
        <v>828</v>
      </c>
      <c r="O28" s="837">
        <f t="shared" si="1"/>
        <v>502</v>
      </c>
      <c r="P28" s="824">
        <f t="shared" si="2"/>
        <v>0.606280193236715</v>
      </c>
    </row>
    <row r="29" spans="1:16" ht="18" customHeight="1" x14ac:dyDescent="0.25">
      <c r="A29" s="858" t="s">
        <v>589</v>
      </c>
      <c r="B29" s="859">
        <v>90</v>
      </c>
      <c r="C29" s="853">
        <v>33</v>
      </c>
      <c r="D29" s="859">
        <v>90</v>
      </c>
      <c r="E29" s="853">
        <v>53</v>
      </c>
      <c r="F29" s="859">
        <v>90</v>
      </c>
      <c r="G29" s="853">
        <v>51</v>
      </c>
      <c r="H29" s="859">
        <v>90</v>
      </c>
      <c r="I29" s="853">
        <v>55</v>
      </c>
      <c r="J29" s="859">
        <v>90</v>
      </c>
      <c r="K29" s="853">
        <v>55</v>
      </c>
      <c r="L29" s="859">
        <v>90</v>
      </c>
      <c r="M29" s="853">
        <v>39</v>
      </c>
      <c r="N29" s="837">
        <f t="shared" si="0"/>
        <v>540</v>
      </c>
      <c r="O29" s="837">
        <f t="shared" si="1"/>
        <v>286</v>
      </c>
      <c r="P29" s="824">
        <f t="shared" si="2"/>
        <v>0.52962962962962967</v>
      </c>
    </row>
    <row r="30" spans="1:16" ht="18" customHeight="1" x14ac:dyDescent="0.25">
      <c r="A30" s="858" t="s">
        <v>581</v>
      </c>
      <c r="B30" s="859">
        <v>120</v>
      </c>
      <c r="C30" s="853">
        <v>123</v>
      </c>
      <c r="D30" s="859">
        <v>120</v>
      </c>
      <c r="E30" s="853">
        <v>117</v>
      </c>
      <c r="F30" s="859">
        <v>120</v>
      </c>
      <c r="G30" s="853">
        <v>107</v>
      </c>
      <c r="H30" s="859">
        <v>120</v>
      </c>
      <c r="I30" s="853">
        <v>124</v>
      </c>
      <c r="J30" s="859">
        <v>120</v>
      </c>
      <c r="K30" s="853">
        <v>118</v>
      </c>
      <c r="L30" s="859">
        <v>120</v>
      </c>
      <c r="M30" s="853">
        <v>112</v>
      </c>
      <c r="N30" s="837">
        <f t="shared" si="0"/>
        <v>720</v>
      </c>
      <c r="O30" s="837">
        <f t="shared" si="1"/>
        <v>701</v>
      </c>
      <c r="P30" s="824">
        <f t="shared" si="2"/>
        <v>0.97361111111111109</v>
      </c>
    </row>
    <row r="31" spans="1:16" ht="18" customHeight="1" x14ac:dyDescent="0.25">
      <c r="A31" s="858" t="s">
        <v>585</v>
      </c>
      <c r="B31" s="859">
        <v>7</v>
      </c>
      <c r="C31" s="853">
        <v>10</v>
      </c>
      <c r="D31" s="859">
        <v>7</v>
      </c>
      <c r="E31" s="853">
        <v>8</v>
      </c>
      <c r="F31" s="859">
        <v>7</v>
      </c>
      <c r="G31" s="853">
        <v>11</v>
      </c>
      <c r="H31" s="859">
        <v>7</v>
      </c>
      <c r="I31" s="853">
        <v>6</v>
      </c>
      <c r="J31" s="859">
        <v>7</v>
      </c>
      <c r="K31" s="853">
        <v>9</v>
      </c>
      <c r="L31" s="859">
        <v>7</v>
      </c>
      <c r="M31" s="853">
        <v>7</v>
      </c>
      <c r="N31" s="837">
        <f t="shared" si="0"/>
        <v>42</v>
      </c>
      <c r="O31" s="837">
        <f t="shared" si="1"/>
        <v>51</v>
      </c>
      <c r="P31" s="824">
        <f t="shared" si="2"/>
        <v>1.2142857142857142</v>
      </c>
    </row>
    <row r="32" spans="1:16" ht="18" customHeight="1" thickBot="1" x14ac:dyDescent="0.3">
      <c r="A32" s="867" t="s">
        <v>511</v>
      </c>
      <c r="B32" s="868">
        <v>10</v>
      </c>
      <c r="C32" s="869">
        <v>14</v>
      </c>
      <c r="D32" s="868">
        <v>10</v>
      </c>
      <c r="E32" s="869">
        <v>30</v>
      </c>
      <c r="F32" s="868">
        <v>10</v>
      </c>
      <c r="G32" s="869">
        <v>33</v>
      </c>
      <c r="H32" s="868">
        <v>10</v>
      </c>
      <c r="I32" s="869">
        <v>25</v>
      </c>
      <c r="J32" s="868">
        <v>10</v>
      </c>
      <c r="K32" s="869">
        <v>14</v>
      </c>
      <c r="L32" s="868">
        <v>10</v>
      </c>
      <c r="M32" s="869">
        <v>29</v>
      </c>
      <c r="N32" s="870">
        <f t="shared" si="0"/>
        <v>60</v>
      </c>
      <c r="O32" s="870">
        <f t="shared" si="1"/>
        <v>145</v>
      </c>
      <c r="P32" s="871">
        <f t="shared" si="2"/>
        <v>2.4166666666666665</v>
      </c>
    </row>
    <row r="33" spans="1:16" s="832" customFormat="1" ht="20.25" customHeight="1" x14ac:dyDescent="0.25">
      <c r="A33" s="864" t="s">
        <v>6</v>
      </c>
      <c r="B33" s="865">
        <f t="shared" ref="B33:G33" si="3">SUM(B9:B32)</f>
        <v>3715</v>
      </c>
      <c r="C33" s="865">
        <f t="shared" si="3"/>
        <v>3273</v>
      </c>
      <c r="D33" s="865">
        <f t="shared" si="3"/>
        <v>3715</v>
      </c>
      <c r="E33" s="865">
        <f t="shared" si="3"/>
        <v>3451</v>
      </c>
      <c r="F33" s="865">
        <f t="shared" si="3"/>
        <v>3715</v>
      </c>
      <c r="G33" s="865">
        <f t="shared" si="3"/>
        <v>3199</v>
      </c>
      <c r="H33" s="865">
        <f t="shared" ref="H33:I33" si="4">SUM(H9:H32)</f>
        <v>3715</v>
      </c>
      <c r="I33" s="865">
        <f t="shared" si="4"/>
        <v>3439</v>
      </c>
      <c r="J33" s="865">
        <f t="shared" ref="J33:K33" si="5">SUM(J9:J32)</f>
        <v>3715</v>
      </c>
      <c r="K33" s="865">
        <f t="shared" si="5"/>
        <v>3173</v>
      </c>
      <c r="L33" s="865">
        <f t="shared" ref="L33:M33" si="6">SUM(L9:L32)</f>
        <v>3715</v>
      </c>
      <c r="M33" s="865">
        <f t="shared" si="6"/>
        <v>3067</v>
      </c>
      <c r="N33" s="865">
        <f>SUM(N9:N32)</f>
        <v>22290</v>
      </c>
      <c r="O33" s="865">
        <f t="shared" ref="O33" si="7">SUM(O9:O32)</f>
        <v>19602</v>
      </c>
      <c r="P33" s="866">
        <f>IF(N33=0,"-",O33/N33)</f>
        <v>0.87940780619111714</v>
      </c>
    </row>
    <row r="34" spans="1:16" s="832" customFormat="1" ht="12.75" x14ac:dyDescent="0.25">
      <c r="A34" s="954" t="str">
        <f>'Pque N Mundo I'!$A$37</f>
        <v>Nota: as metas apresentadas serão ajustadas na avaliação do CTA com os descontos de déficits de vagas e ausênsias legais.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7"/>
    </row>
    <row r="35" spans="1:16" x14ac:dyDescent="0.25">
      <c r="A35" s="826" t="s">
        <v>679</v>
      </c>
      <c r="N35" s="834"/>
      <c r="O35" s="834"/>
    </row>
    <row r="36" spans="1:16" x14ac:dyDescent="0.25">
      <c r="N36" s="834"/>
      <c r="O36" s="834"/>
    </row>
    <row r="37" spans="1:16" x14ac:dyDescent="0.25">
      <c r="N37" s="834"/>
      <c r="O37" s="834"/>
    </row>
    <row r="38" spans="1:16" x14ac:dyDescent="0.25">
      <c r="N38" s="834"/>
      <c r="O38" s="834"/>
    </row>
    <row r="39" spans="1:16" x14ac:dyDescent="0.25">
      <c r="N39" s="834"/>
      <c r="O39" s="834"/>
    </row>
    <row r="40" spans="1:16" x14ac:dyDescent="0.25">
      <c r="N40" s="834"/>
      <c r="O40" s="834"/>
    </row>
    <row r="41" spans="1:16" x14ac:dyDescent="0.25">
      <c r="N41" s="834"/>
      <c r="O41" s="834"/>
    </row>
    <row r="42" spans="1:16" x14ac:dyDescent="0.25">
      <c r="N42" s="834"/>
      <c r="O42" s="834"/>
    </row>
    <row r="43" spans="1:16" x14ac:dyDescent="0.25">
      <c r="N43" s="834"/>
      <c r="O43" s="834"/>
    </row>
    <row r="44" spans="1:16" x14ac:dyDescent="0.25">
      <c r="N44" s="834"/>
      <c r="O44" s="834"/>
    </row>
    <row r="45" spans="1:16" x14ac:dyDescent="0.25">
      <c r="N45" s="834"/>
      <c r="O45" s="834"/>
    </row>
    <row r="46" spans="1:16" x14ac:dyDescent="0.25">
      <c r="N46" s="834"/>
      <c r="O46" s="834"/>
    </row>
    <row r="47" spans="1:16" x14ac:dyDescent="0.25">
      <c r="N47" s="834"/>
      <c r="O47" s="834"/>
    </row>
    <row r="48" spans="1:16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  <row r="256" spans="14:15" x14ac:dyDescent="0.25">
      <c r="N256" s="834"/>
      <c r="O256" s="834"/>
    </row>
    <row r="257" spans="14:15" x14ac:dyDescent="0.25">
      <c r="N257" s="834"/>
      <c r="O257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P272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0" customWidth="1"/>
    <col min="15" max="15" width="8" customWidth="1"/>
    <col min="16" max="16" width="7.855468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s="645" customFormat="1" ht="18" customHeight="1" x14ac:dyDescent="0.2">
      <c r="A9" s="808" t="s">
        <v>460</v>
      </c>
      <c r="B9" s="865">
        <v>1200</v>
      </c>
      <c r="C9" s="831">
        <v>1153</v>
      </c>
      <c r="D9" s="865">
        <v>1200</v>
      </c>
      <c r="E9" s="831">
        <v>1136</v>
      </c>
      <c r="F9" s="865">
        <v>1200</v>
      </c>
      <c r="G9" s="831">
        <v>971</v>
      </c>
      <c r="H9" s="865">
        <v>1200</v>
      </c>
      <c r="I9" s="831">
        <v>1256</v>
      </c>
      <c r="J9" s="865">
        <v>1200</v>
      </c>
      <c r="K9" s="831">
        <v>1247</v>
      </c>
      <c r="L9" s="865">
        <v>1200</v>
      </c>
      <c r="M9" s="831">
        <v>1193</v>
      </c>
      <c r="N9" s="837">
        <f>B9+D9+F9+H9+J9+L9</f>
        <v>7200</v>
      </c>
      <c r="O9" s="837">
        <f>C9+E9+G9+I9+K9+M9</f>
        <v>6956</v>
      </c>
      <c r="P9" s="824">
        <f>IF(N9=0,"-",O9/N9)</f>
        <v>0.96611111111111114</v>
      </c>
    </row>
    <row r="10" spans="1:16" s="645" customFormat="1" ht="18" customHeight="1" x14ac:dyDescent="0.2">
      <c r="A10" s="808" t="s">
        <v>461</v>
      </c>
      <c r="B10" s="822">
        <v>416</v>
      </c>
      <c r="C10" s="823">
        <v>365</v>
      </c>
      <c r="D10" s="822">
        <v>416</v>
      </c>
      <c r="E10" s="823">
        <v>0</v>
      </c>
      <c r="F10" s="822">
        <v>416</v>
      </c>
      <c r="G10" s="823">
        <v>0</v>
      </c>
      <c r="H10" s="822">
        <v>416</v>
      </c>
      <c r="I10" s="823">
        <v>261</v>
      </c>
      <c r="J10" s="822">
        <v>416</v>
      </c>
      <c r="K10" s="823">
        <v>431</v>
      </c>
      <c r="L10" s="822">
        <v>416</v>
      </c>
      <c r="M10" s="823">
        <v>387</v>
      </c>
      <c r="N10" s="837">
        <f t="shared" ref="N10:N31" si="0">B10+D10+F10+H10+J10+L10</f>
        <v>2496</v>
      </c>
      <c r="O10" s="837">
        <f t="shared" ref="O10:O31" si="1">C10+E10+G10+I10+K10+M10</f>
        <v>1444</v>
      </c>
      <c r="P10" s="824">
        <f t="shared" ref="P10:P31" si="2">IF(N10=0,"-",O10/N10)</f>
        <v>0.57852564102564108</v>
      </c>
    </row>
    <row r="11" spans="1:16" s="645" customFormat="1" ht="18" customHeight="1" x14ac:dyDescent="0.2">
      <c r="A11" s="808" t="s">
        <v>564</v>
      </c>
      <c r="B11" s="822">
        <v>16</v>
      </c>
      <c r="C11" s="823">
        <v>19</v>
      </c>
      <c r="D11" s="822">
        <v>16</v>
      </c>
      <c r="E11" s="823">
        <v>0</v>
      </c>
      <c r="F11" s="822">
        <v>16</v>
      </c>
      <c r="G11" s="823">
        <v>0</v>
      </c>
      <c r="H11" s="822">
        <v>16</v>
      </c>
      <c r="I11" s="823">
        <v>14</v>
      </c>
      <c r="J11" s="822">
        <v>16</v>
      </c>
      <c r="K11" s="823">
        <v>16</v>
      </c>
      <c r="L11" s="822">
        <v>16</v>
      </c>
      <c r="M11" s="823">
        <v>15</v>
      </c>
      <c r="N11" s="837">
        <f t="shared" si="0"/>
        <v>96</v>
      </c>
      <c r="O11" s="837">
        <f t="shared" si="1"/>
        <v>64</v>
      </c>
      <c r="P11" s="824">
        <f t="shared" si="2"/>
        <v>0.66666666666666663</v>
      </c>
    </row>
    <row r="12" spans="1:16" s="645" customFormat="1" ht="18" customHeight="1" x14ac:dyDescent="0.2">
      <c r="A12" s="808" t="s">
        <v>462</v>
      </c>
      <c r="B12" s="822">
        <v>180</v>
      </c>
      <c r="C12" s="823">
        <v>177</v>
      </c>
      <c r="D12" s="822">
        <v>180</v>
      </c>
      <c r="E12" s="823">
        <v>169</v>
      </c>
      <c r="F12" s="822">
        <v>180</v>
      </c>
      <c r="G12" s="823">
        <v>109</v>
      </c>
      <c r="H12" s="822">
        <v>180</v>
      </c>
      <c r="I12" s="823">
        <v>179</v>
      </c>
      <c r="J12" s="822">
        <v>180</v>
      </c>
      <c r="K12" s="823">
        <v>181</v>
      </c>
      <c r="L12" s="822">
        <v>180</v>
      </c>
      <c r="M12" s="823">
        <v>54</v>
      </c>
      <c r="N12" s="837">
        <f t="shared" si="0"/>
        <v>1080</v>
      </c>
      <c r="O12" s="837">
        <f t="shared" si="1"/>
        <v>869</v>
      </c>
      <c r="P12" s="824">
        <f t="shared" si="2"/>
        <v>0.80462962962962958</v>
      </c>
    </row>
    <row r="13" spans="1:16" s="645" customFormat="1" ht="18" customHeight="1" x14ac:dyDescent="0.2">
      <c r="A13" s="808" t="s">
        <v>565</v>
      </c>
      <c r="B13" s="822">
        <v>16</v>
      </c>
      <c r="C13" s="823">
        <v>20</v>
      </c>
      <c r="D13" s="822">
        <v>16</v>
      </c>
      <c r="E13" s="823">
        <v>16</v>
      </c>
      <c r="F13" s="822">
        <v>16</v>
      </c>
      <c r="G13" s="823">
        <v>15</v>
      </c>
      <c r="H13" s="822">
        <v>16</v>
      </c>
      <c r="I13" s="823">
        <v>16</v>
      </c>
      <c r="J13" s="822">
        <v>16</v>
      </c>
      <c r="K13" s="823">
        <v>17</v>
      </c>
      <c r="L13" s="822">
        <v>16</v>
      </c>
      <c r="M13" s="823">
        <v>6</v>
      </c>
      <c r="N13" s="837">
        <f t="shared" si="0"/>
        <v>96</v>
      </c>
      <c r="O13" s="837">
        <f t="shared" si="1"/>
        <v>90</v>
      </c>
      <c r="P13" s="824">
        <f t="shared" si="2"/>
        <v>0.9375</v>
      </c>
    </row>
    <row r="14" spans="1:16" ht="18" customHeight="1" x14ac:dyDescent="0.25">
      <c r="A14" s="808" t="s">
        <v>569</v>
      </c>
      <c r="B14" s="822">
        <v>660</v>
      </c>
      <c r="C14" s="823">
        <v>432</v>
      </c>
      <c r="D14" s="822">
        <v>660</v>
      </c>
      <c r="E14" s="823">
        <v>454</v>
      </c>
      <c r="F14" s="822">
        <v>660</v>
      </c>
      <c r="G14" s="823">
        <v>567</v>
      </c>
      <c r="H14" s="822">
        <v>660</v>
      </c>
      <c r="I14" s="823">
        <v>593</v>
      </c>
      <c r="J14" s="822">
        <v>660</v>
      </c>
      <c r="K14" s="823">
        <v>435</v>
      </c>
      <c r="L14" s="822">
        <v>660</v>
      </c>
      <c r="M14" s="823">
        <v>455</v>
      </c>
      <c r="N14" s="837">
        <f t="shared" si="0"/>
        <v>3960</v>
      </c>
      <c r="O14" s="837">
        <f t="shared" si="1"/>
        <v>2936</v>
      </c>
      <c r="P14" s="824">
        <f t="shared" si="2"/>
        <v>0.74141414141414141</v>
      </c>
    </row>
    <row r="15" spans="1:16" ht="18" customHeight="1" x14ac:dyDescent="0.25">
      <c r="A15" s="808" t="s">
        <v>477</v>
      </c>
      <c r="B15" s="822">
        <v>396</v>
      </c>
      <c r="C15" s="823">
        <v>220</v>
      </c>
      <c r="D15" s="822">
        <v>396</v>
      </c>
      <c r="E15" s="823">
        <v>213</v>
      </c>
      <c r="F15" s="822">
        <v>396</v>
      </c>
      <c r="G15" s="823">
        <v>216</v>
      </c>
      <c r="H15" s="822">
        <v>396</v>
      </c>
      <c r="I15" s="823">
        <v>253</v>
      </c>
      <c r="J15" s="822">
        <v>396</v>
      </c>
      <c r="K15" s="823">
        <v>279</v>
      </c>
      <c r="L15" s="822">
        <v>396</v>
      </c>
      <c r="M15" s="823">
        <v>244</v>
      </c>
      <c r="N15" s="837">
        <f t="shared" si="0"/>
        <v>2376</v>
      </c>
      <c r="O15" s="837">
        <f t="shared" si="1"/>
        <v>1425</v>
      </c>
      <c r="P15" s="824">
        <f t="shared" si="2"/>
        <v>0.5997474747474747</v>
      </c>
    </row>
    <row r="16" spans="1:16" ht="18" customHeight="1" x14ac:dyDescent="0.25">
      <c r="A16" s="808" t="s">
        <v>479</v>
      </c>
      <c r="B16" s="822">
        <v>396</v>
      </c>
      <c r="C16" s="823">
        <v>150</v>
      </c>
      <c r="D16" s="822">
        <v>396</v>
      </c>
      <c r="E16" s="823">
        <v>0</v>
      </c>
      <c r="F16" s="822">
        <v>396</v>
      </c>
      <c r="G16" s="823">
        <v>82</v>
      </c>
      <c r="H16" s="822">
        <v>396</v>
      </c>
      <c r="I16" s="823">
        <v>254</v>
      </c>
      <c r="J16" s="822">
        <v>396</v>
      </c>
      <c r="K16" s="823">
        <v>128</v>
      </c>
      <c r="L16" s="822">
        <v>396</v>
      </c>
      <c r="M16" s="823">
        <v>91</v>
      </c>
      <c r="N16" s="837">
        <f t="shared" si="0"/>
        <v>2376</v>
      </c>
      <c r="O16" s="837">
        <f t="shared" si="1"/>
        <v>705</v>
      </c>
      <c r="P16" s="824">
        <f t="shared" si="2"/>
        <v>0.29671717171717171</v>
      </c>
    </row>
    <row r="17" spans="1:16" ht="18" customHeight="1" x14ac:dyDescent="0.25">
      <c r="A17" s="808" t="s">
        <v>579</v>
      </c>
      <c r="B17" s="822">
        <v>80</v>
      </c>
      <c r="C17" s="823">
        <v>52</v>
      </c>
      <c r="D17" s="822">
        <v>80</v>
      </c>
      <c r="E17" s="823">
        <v>69</v>
      </c>
      <c r="F17" s="822">
        <v>80</v>
      </c>
      <c r="G17" s="823">
        <v>70</v>
      </c>
      <c r="H17" s="822">
        <v>80</v>
      </c>
      <c r="I17" s="823">
        <v>21</v>
      </c>
      <c r="J17" s="822">
        <v>80</v>
      </c>
      <c r="K17" s="823">
        <v>79</v>
      </c>
      <c r="L17" s="822">
        <v>80</v>
      </c>
      <c r="M17" s="823">
        <v>17</v>
      </c>
      <c r="N17" s="837">
        <f t="shared" si="0"/>
        <v>480</v>
      </c>
      <c r="O17" s="837">
        <f t="shared" si="1"/>
        <v>308</v>
      </c>
      <c r="P17" s="824">
        <f t="shared" si="2"/>
        <v>0.64166666666666672</v>
      </c>
    </row>
    <row r="18" spans="1:16" ht="18" customHeight="1" x14ac:dyDescent="0.25">
      <c r="A18" s="858" t="s">
        <v>506</v>
      </c>
      <c r="B18" s="859">
        <v>432</v>
      </c>
      <c r="C18" s="853">
        <v>327</v>
      </c>
      <c r="D18" s="859">
        <v>432</v>
      </c>
      <c r="E18" s="853">
        <v>371</v>
      </c>
      <c r="F18" s="859">
        <v>432</v>
      </c>
      <c r="G18" s="853">
        <v>241</v>
      </c>
      <c r="H18" s="859">
        <v>432</v>
      </c>
      <c r="I18" s="853">
        <v>371</v>
      </c>
      <c r="J18" s="859">
        <v>432</v>
      </c>
      <c r="K18" s="853">
        <v>256</v>
      </c>
      <c r="L18" s="859">
        <v>432</v>
      </c>
      <c r="M18" s="853">
        <v>281</v>
      </c>
      <c r="N18" s="837">
        <f t="shared" si="0"/>
        <v>2592</v>
      </c>
      <c r="O18" s="837">
        <f t="shared" si="1"/>
        <v>1847</v>
      </c>
      <c r="P18" s="824">
        <f t="shared" si="2"/>
        <v>0.71257716049382713</v>
      </c>
    </row>
    <row r="19" spans="1:16" ht="18" customHeight="1" x14ac:dyDescent="0.25">
      <c r="A19" s="858" t="s">
        <v>507</v>
      </c>
      <c r="B19" s="859">
        <v>24</v>
      </c>
      <c r="C19" s="853">
        <v>22</v>
      </c>
      <c r="D19" s="859">
        <v>24</v>
      </c>
      <c r="E19" s="853">
        <v>25</v>
      </c>
      <c r="F19" s="859">
        <v>24</v>
      </c>
      <c r="G19" s="853">
        <v>20</v>
      </c>
      <c r="H19" s="859">
        <v>24</v>
      </c>
      <c r="I19" s="853">
        <v>29</v>
      </c>
      <c r="J19" s="859">
        <v>24</v>
      </c>
      <c r="K19" s="853">
        <v>15</v>
      </c>
      <c r="L19" s="859">
        <v>24</v>
      </c>
      <c r="M19" s="853">
        <v>27</v>
      </c>
      <c r="N19" s="837">
        <f t="shared" si="0"/>
        <v>144</v>
      </c>
      <c r="O19" s="837">
        <f t="shared" si="1"/>
        <v>138</v>
      </c>
      <c r="P19" s="824">
        <f t="shared" si="2"/>
        <v>0.95833333333333337</v>
      </c>
    </row>
    <row r="20" spans="1:16" ht="18" customHeight="1" x14ac:dyDescent="0.25">
      <c r="A20" s="858" t="s">
        <v>508</v>
      </c>
      <c r="B20" s="859">
        <v>122</v>
      </c>
      <c r="C20" s="853">
        <v>150</v>
      </c>
      <c r="D20" s="859">
        <v>122</v>
      </c>
      <c r="E20" s="853">
        <v>142</v>
      </c>
      <c r="F20" s="859">
        <v>122</v>
      </c>
      <c r="G20" s="853">
        <v>138</v>
      </c>
      <c r="H20" s="859">
        <v>122</v>
      </c>
      <c r="I20" s="853">
        <v>134</v>
      </c>
      <c r="J20" s="859">
        <v>122</v>
      </c>
      <c r="K20" s="853">
        <v>75</v>
      </c>
      <c r="L20" s="859">
        <v>122</v>
      </c>
      <c r="M20" s="853">
        <v>21</v>
      </c>
      <c r="N20" s="837">
        <f t="shared" si="0"/>
        <v>732</v>
      </c>
      <c r="O20" s="837">
        <f t="shared" si="1"/>
        <v>660</v>
      </c>
      <c r="P20" s="824">
        <f t="shared" si="2"/>
        <v>0.90163934426229508</v>
      </c>
    </row>
    <row r="21" spans="1:16" ht="18" customHeight="1" x14ac:dyDescent="0.25">
      <c r="A21" s="858" t="s">
        <v>509</v>
      </c>
      <c r="B21" s="859">
        <v>30</v>
      </c>
      <c r="C21" s="853">
        <v>52</v>
      </c>
      <c r="D21" s="859">
        <v>30</v>
      </c>
      <c r="E21" s="853">
        <v>38</v>
      </c>
      <c r="F21" s="859">
        <v>30</v>
      </c>
      <c r="G21" s="853">
        <v>38</v>
      </c>
      <c r="H21" s="859">
        <v>30</v>
      </c>
      <c r="I21" s="853">
        <v>48</v>
      </c>
      <c r="J21" s="859">
        <v>30</v>
      </c>
      <c r="K21" s="853">
        <v>13</v>
      </c>
      <c r="L21" s="859">
        <v>30</v>
      </c>
      <c r="M21" s="853">
        <v>5</v>
      </c>
      <c r="N21" s="837">
        <f t="shared" si="0"/>
        <v>180</v>
      </c>
      <c r="O21" s="837">
        <f t="shared" si="1"/>
        <v>194</v>
      </c>
      <c r="P21" s="824">
        <f t="shared" si="2"/>
        <v>1.0777777777777777</v>
      </c>
    </row>
    <row r="22" spans="1:16" ht="18" customHeight="1" x14ac:dyDescent="0.25">
      <c r="A22" s="858" t="s">
        <v>517</v>
      </c>
      <c r="B22" s="859">
        <v>96</v>
      </c>
      <c r="C22" s="853">
        <v>77</v>
      </c>
      <c r="D22" s="859">
        <v>96</v>
      </c>
      <c r="E22" s="853">
        <v>107</v>
      </c>
      <c r="F22" s="859">
        <v>96</v>
      </c>
      <c r="G22" s="853">
        <v>75</v>
      </c>
      <c r="H22" s="859">
        <v>96</v>
      </c>
      <c r="I22" s="853">
        <v>47</v>
      </c>
      <c r="J22" s="859">
        <v>96</v>
      </c>
      <c r="K22" s="853">
        <v>67</v>
      </c>
      <c r="L22" s="859">
        <v>96</v>
      </c>
      <c r="M22" s="853">
        <v>107</v>
      </c>
      <c r="N22" s="837">
        <f t="shared" si="0"/>
        <v>576</v>
      </c>
      <c r="O22" s="837">
        <f t="shared" si="1"/>
        <v>480</v>
      </c>
      <c r="P22" s="824">
        <f t="shared" si="2"/>
        <v>0.83333333333333337</v>
      </c>
    </row>
    <row r="23" spans="1:16" ht="18" customHeight="1" x14ac:dyDescent="0.25">
      <c r="A23" s="858" t="s">
        <v>510</v>
      </c>
      <c r="B23" s="859">
        <v>16</v>
      </c>
      <c r="C23" s="853">
        <v>14</v>
      </c>
      <c r="D23" s="859">
        <v>16</v>
      </c>
      <c r="E23" s="853">
        <v>14</v>
      </c>
      <c r="F23" s="859">
        <v>16</v>
      </c>
      <c r="G23" s="853">
        <v>13</v>
      </c>
      <c r="H23" s="859">
        <v>16</v>
      </c>
      <c r="I23" s="853">
        <v>15</v>
      </c>
      <c r="J23" s="859">
        <v>16</v>
      </c>
      <c r="K23" s="853">
        <v>9</v>
      </c>
      <c r="L23" s="859">
        <v>16</v>
      </c>
      <c r="M23" s="853">
        <v>16</v>
      </c>
      <c r="N23" s="837">
        <f t="shared" si="0"/>
        <v>96</v>
      </c>
      <c r="O23" s="837">
        <f t="shared" si="1"/>
        <v>81</v>
      </c>
      <c r="P23" s="824">
        <f t="shared" si="2"/>
        <v>0.84375</v>
      </c>
    </row>
    <row r="24" spans="1:16" ht="18" customHeight="1" x14ac:dyDescent="0.25">
      <c r="A24" s="858" t="s">
        <v>523</v>
      </c>
      <c r="B24" s="859">
        <v>60</v>
      </c>
      <c r="C24" s="853">
        <v>88</v>
      </c>
      <c r="D24" s="859">
        <v>60</v>
      </c>
      <c r="E24" s="853">
        <v>55</v>
      </c>
      <c r="F24" s="859">
        <v>60</v>
      </c>
      <c r="G24" s="853">
        <v>0</v>
      </c>
      <c r="H24" s="859">
        <v>60</v>
      </c>
      <c r="I24" s="853">
        <v>43</v>
      </c>
      <c r="J24" s="859">
        <v>60</v>
      </c>
      <c r="K24" s="853">
        <v>117</v>
      </c>
      <c r="L24" s="859">
        <v>60</v>
      </c>
      <c r="M24" s="853">
        <v>102</v>
      </c>
      <c r="N24" s="837">
        <f t="shared" si="0"/>
        <v>360</v>
      </c>
      <c r="O24" s="837">
        <f t="shared" si="1"/>
        <v>405</v>
      </c>
      <c r="P24" s="824">
        <f t="shared" si="2"/>
        <v>1.125</v>
      </c>
    </row>
    <row r="25" spans="1:16" ht="18" customHeight="1" x14ac:dyDescent="0.25">
      <c r="A25" s="858" t="s">
        <v>524</v>
      </c>
      <c r="B25" s="859">
        <v>40</v>
      </c>
      <c r="C25" s="853">
        <v>30</v>
      </c>
      <c r="D25" s="859">
        <v>40</v>
      </c>
      <c r="E25" s="853">
        <v>22</v>
      </c>
      <c r="F25" s="859">
        <v>40</v>
      </c>
      <c r="G25" s="853">
        <v>0</v>
      </c>
      <c r="H25" s="859">
        <v>40</v>
      </c>
      <c r="I25" s="853">
        <v>14</v>
      </c>
      <c r="J25" s="859">
        <v>40</v>
      </c>
      <c r="K25" s="853">
        <v>59</v>
      </c>
      <c r="L25" s="859">
        <v>40</v>
      </c>
      <c r="M25" s="853">
        <v>69</v>
      </c>
      <c r="N25" s="837">
        <f t="shared" si="0"/>
        <v>240</v>
      </c>
      <c r="O25" s="837">
        <f t="shared" si="1"/>
        <v>194</v>
      </c>
      <c r="P25" s="824">
        <f t="shared" si="2"/>
        <v>0.80833333333333335</v>
      </c>
    </row>
    <row r="26" spans="1:16" ht="18" customHeight="1" x14ac:dyDescent="0.25">
      <c r="A26" s="858" t="s">
        <v>588</v>
      </c>
      <c r="B26" s="859">
        <v>46</v>
      </c>
      <c r="C26" s="853">
        <v>72</v>
      </c>
      <c r="D26" s="859">
        <v>46</v>
      </c>
      <c r="E26" s="853">
        <v>62</v>
      </c>
      <c r="F26" s="859">
        <v>46</v>
      </c>
      <c r="G26" s="853">
        <v>77</v>
      </c>
      <c r="H26" s="859">
        <v>46</v>
      </c>
      <c r="I26" s="853">
        <v>64</v>
      </c>
      <c r="J26" s="859">
        <v>46</v>
      </c>
      <c r="K26" s="853">
        <v>56</v>
      </c>
      <c r="L26" s="859">
        <v>46</v>
      </c>
      <c r="M26" s="853">
        <v>52</v>
      </c>
      <c r="N26" s="837">
        <f t="shared" si="0"/>
        <v>276</v>
      </c>
      <c r="O26" s="837">
        <f t="shared" si="1"/>
        <v>383</v>
      </c>
      <c r="P26" s="824">
        <f t="shared" si="2"/>
        <v>1.3876811594202898</v>
      </c>
    </row>
    <row r="27" spans="1:16" ht="18" customHeight="1" x14ac:dyDescent="0.25">
      <c r="A27" s="858" t="s">
        <v>589</v>
      </c>
      <c r="B27" s="859">
        <v>30</v>
      </c>
      <c r="C27" s="853">
        <v>36</v>
      </c>
      <c r="D27" s="859">
        <v>30</v>
      </c>
      <c r="E27" s="853">
        <v>38</v>
      </c>
      <c r="F27" s="859">
        <v>30</v>
      </c>
      <c r="G27" s="853">
        <v>29</v>
      </c>
      <c r="H27" s="859">
        <v>30</v>
      </c>
      <c r="I27" s="853">
        <v>39</v>
      </c>
      <c r="J27" s="859">
        <v>30</v>
      </c>
      <c r="K27" s="853">
        <v>44</v>
      </c>
      <c r="L27" s="859">
        <v>30</v>
      </c>
      <c r="M27" s="853">
        <v>51</v>
      </c>
      <c r="N27" s="837">
        <f t="shared" si="0"/>
        <v>180</v>
      </c>
      <c r="O27" s="837">
        <f t="shared" si="1"/>
        <v>237</v>
      </c>
      <c r="P27" s="824">
        <f t="shared" si="2"/>
        <v>1.3166666666666667</v>
      </c>
    </row>
    <row r="28" spans="1:16" ht="18" customHeight="1" x14ac:dyDescent="0.25">
      <c r="A28" s="858" t="s">
        <v>581</v>
      </c>
      <c r="B28" s="859">
        <v>120</v>
      </c>
      <c r="C28" s="853">
        <v>113</v>
      </c>
      <c r="D28" s="859">
        <v>120</v>
      </c>
      <c r="E28" s="853">
        <v>118</v>
      </c>
      <c r="F28" s="859">
        <v>120</v>
      </c>
      <c r="G28" s="853">
        <v>81</v>
      </c>
      <c r="H28" s="859">
        <v>120</v>
      </c>
      <c r="I28" s="853">
        <v>110</v>
      </c>
      <c r="J28" s="859">
        <v>120</v>
      </c>
      <c r="K28" s="853">
        <v>108</v>
      </c>
      <c r="L28" s="859">
        <v>120</v>
      </c>
      <c r="M28" s="853">
        <v>111</v>
      </c>
      <c r="N28" s="837">
        <f t="shared" si="0"/>
        <v>720</v>
      </c>
      <c r="O28" s="837">
        <f t="shared" si="1"/>
        <v>641</v>
      </c>
      <c r="P28" s="824">
        <f t="shared" si="2"/>
        <v>0.89027777777777772</v>
      </c>
    </row>
    <row r="29" spans="1:16" s="645" customFormat="1" ht="18" customHeight="1" x14ac:dyDescent="0.2">
      <c r="A29" s="858" t="s">
        <v>582</v>
      </c>
      <c r="B29" s="859">
        <v>64</v>
      </c>
      <c r="C29" s="853">
        <v>49</v>
      </c>
      <c r="D29" s="859">
        <v>64</v>
      </c>
      <c r="E29" s="853">
        <v>68</v>
      </c>
      <c r="F29" s="859">
        <v>64</v>
      </c>
      <c r="G29" s="853">
        <v>67</v>
      </c>
      <c r="H29" s="859">
        <v>64</v>
      </c>
      <c r="I29" s="853">
        <v>32</v>
      </c>
      <c r="J29" s="859">
        <v>64</v>
      </c>
      <c r="K29" s="853">
        <v>68</v>
      </c>
      <c r="L29" s="859">
        <v>64</v>
      </c>
      <c r="M29" s="853">
        <v>64</v>
      </c>
      <c r="N29" s="837">
        <f t="shared" si="0"/>
        <v>384</v>
      </c>
      <c r="O29" s="837">
        <f t="shared" si="1"/>
        <v>348</v>
      </c>
      <c r="P29" s="824">
        <f t="shared" si="2"/>
        <v>0.90625</v>
      </c>
    </row>
    <row r="30" spans="1:16" ht="18" customHeight="1" x14ac:dyDescent="0.25">
      <c r="A30" s="858" t="s">
        <v>585</v>
      </c>
      <c r="B30" s="859">
        <v>7</v>
      </c>
      <c r="C30" s="853">
        <v>19</v>
      </c>
      <c r="D30" s="859">
        <v>7</v>
      </c>
      <c r="E30" s="853">
        <v>15</v>
      </c>
      <c r="F30" s="859">
        <v>7</v>
      </c>
      <c r="G30" s="853">
        <v>13</v>
      </c>
      <c r="H30" s="859">
        <v>7</v>
      </c>
      <c r="I30" s="853">
        <v>23</v>
      </c>
      <c r="J30" s="859">
        <v>7</v>
      </c>
      <c r="K30" s="853">
        <v>14</v>
      </c>
      <c r="L30" s="859">
        <v>7</v>
      </c>
      <c r="M30" s="853">
        <v>6</v>
      </c>
      <c r="N30" s="837">
        <f t="shared" si="0"/>
        <v>42</v>
      </c>
      <c r="O30" s="837">
        <f t="shared" si="1"/>
        <v>90</v>
      </c>
      <c r="P30" s="824">
        <f t="shared" si="2"/>
        <v>2.1428571428571428</v>
      </c>
    </row>
    <row r="31" spans="1:16" ht="18" customHeight="1" thickBot="1" x14ac:dyDescent="0.3">
      <c r="A31" s="867" t="s">
        <v>511</v>
      </c>
      <c r="B31" s="868">
        <v>10</v>
      </c>
      <c r="C31" s="869">
        <v>50</v>
      </c>
      <c r="D31" s="868">
        <v>10</v>
      </c>
      <c r="E31" s="869">
        <v>42</v>
      </c>
      <c r="F31" s="868">
        <v>10</v>
      </c>
      <c r="G31" s="869">
        <v>20</v>
      </c>
      <c r="H31" s="868">
        <v>10</v>
      </c>
      <c r="I31" s="869">
        <v>28</v>
      </c>
      <c r="J31" s="868">
        <v>10</v>
      </c>
      <c r="K31" s="869">
        <v>32</v>
      </c>
      <c r="L31" s="868">
        <v>10</v>
      </c>
      <c r="M31" s="869">
        <v>13</v>
      </c>
      <c r="N31" s="870">
        <f t="shared" si="0"/>
        <v>60</v>
      </c>
      <c r="O31" s="870">
        <f t="shared" si="1"/>
        <v>185</v>
      </c>
      <c r="P31" s="871">
        <f t="shared" si="2"/>
        <v>3.0833333333333335</v>
      </c>
    </row>
    <row r="32" spans="1:16" s="832" customFormat="1" ht="19.5" customHeight="1" x14ac:dyDescent="0.25">
      <c r="A32" s="864" t="s">
        <v>6</v>
      </c>
      <c r="B32" s="865">
        <f t="shared" ref="B32:C32" si="3">SUM(B9:B31)</f>
        <v>4457</v>
      </c>
      <c r="C32" s="865">
        <f t="shared" si="3"/>
        <v>3687</v>
      </c>
      <c r="D32" s="865">
        <f t="shared" ref="D32:E32" si="4">SUM(D9:D31)</f>
        <v>4457</v>
      </c>
      <c r="E32" s="865">
        <f t="shared" si="4"/>
        <v>3174</v>
      </c>
      <c r="F32" s="865">
        <f t="shared" ref="F32:G32" si="5">SUM(F9:F31)</f>
        <v>4457</v>
      </c>
      <c r="G32" s="865">
        <f t="shared" si="5"/>
        <v>2842</v>
      </c>
      <c r="H32" s="865">
        <f t="shared" ref="H32:I32" si="6">SUM(H9:H31)</f>
        <v>4457</v>
      </c>
      <c r="I32" s="865">
        <f t="shared" si="6"/>
        <v>3844</v>
      </c>
      <c r="J32" s="865">
        <f t="shared" ref="J32:K32" si="7">SUM(J9:J31)</f>
        <v>4457</v>
      </c>
      <c r="K32" s="865">
        <f t="shared" si="7"/>
        <v>3746</v>
      </c>
      <c r="L32" s="865">
        <f t="shared" ref="L32:M32" si="8">SUM(L9:L31)</f>
        <v>4457</v>
      </c>
      <c r="M32" s="865">
        <f t="shared" si="8"/>
        <v>3387</v>
      </c>
      <c r="N32" s="865">
        <f>SUM(N9:N31)</f>
        <v>26742</v>
      </c>
      <c r="O32" s="865">
        <f t="shared" ref="O32" si="9">SUM(O9:O31)</f>
        <v>20680</v>
      </c>
      <c r="P32" s="866">
        <f>IF(N32=0,"-",O32/N32)</f>
        <v>0.77331538404008671</v>
      </c>
    </row>
    <row r="33" spans="1:15" x14ac:dyDescent="0.25">
      <c r="A33" s="954" t="str">
        <f>'Pque N Mundo I'!$A$37</f>
        <v>Nota: as metas apresentadas serão ajustadas na avaliação do CTA com os descontos de déficits de vagas e ausênsias legais.</v>
      </c>
      <c r="N33" s="838"/>
      <c r="O33" s="838"/>
    </row>
    <row r="34" spans="1:15" x14ac:dyDescent="0.25">
      <c r="A34" s="826" t="s">
        <v>679</v>
      </c>
      <c r="N34" s="838"/>
      <c r="O34" s="838"/>
    </row>
    <row r="35" spans="1:15" x14ac:dyDescent="0.25">
      <c r="N35" s="838"/>
      <c r="O35" s="838"/>
    </row>
    <row r="36" spans="1:15" x14ac:dyDescent="0.25">
      <c r="N36" s="838"/>
      <c r="O36" s="838"/>
    </row>
    <row r="37" spans="1:15" x14ac:dyDescent="0.25">
      <c r="N37" s="838"/>
      <c r="O37" s="838"/>
    </row>
    <row r="38" spans="1:15" x14ac:dyDescent="0.25">
      <c r="N38" s="838"/>
      <c r="O38" s="838"/>
    </row>
    <row r="39" spans="1:15" x14ac:dyDescent="0.25">
      <c r="N39" s="834"/>
      <c r="O39" s="834"/>
    </row>
    <row r="40" spans="1:15" x14ac:dyDescent="0.25">
      <c r="N40" s="834"/>
      <c r="O40" s="834"/>
    </row>
    <row r="41" spans="1:15" x14ac:dyDescent="0.25">
      <c r="N41" s="834"/>
      <c r="O41" s="834"/>
    </row>
    <row r="42" spans="1:15" x14ac:dyDescent="0.25">
      <c r="N42" s="834"/>
      <c r="O42" s="834"/>
    </row>
    <row r="43" spans="1:15" x14ac:dyDescent="0.25">
      <c r="N43" s="834"/>
      <c r="O43" s="834"/>
    </row>
    <row r="44" spans="1:15" x14ac:dyDescent="0.25">
      <c r="N44" s="834"/>
      <c r="O44" s="834"/>
    </row>
    <row r="45" spans="1:15" x14ac:dyDescent="0.25">
      <c r="N45" s="834"/>
      <c r="O45" s="834"/>
    </row>
    <row r="46" spans="1:15" x14ac:dyDescent="0.25">
      <c r="N46" s="834"/>
      <c r="O46" s="834"/>
    </row>
    <row r="47" spans="1:15" x14ac:dyDescent="0.25">
      <c r="N47" s="834"/>
      <c r="O47" s="834"/>
    </row>
    <row r="48" spans="1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  <row r="256" spans="14:15" x14ac:dyDescent="0.25">
      <c r="N256" s="834"/>
      <c r="O256" s="834"/>
    </row>
    <row r="257" spans="14:15" x14ac:dyDescent="0.25">
      <c r="N257" s="834"/>
      <c r="O257" s="834"/>
    </row>
    <row r="258" spans="14:15" x14ac:dyDescent="0.25">
      <c r="N258" s="834"/>
      <c r="O258" s="834"/>
    </row>
    <row r="259" spans="14:15" x14ac:dyDescent="0.25">
      <c r="N259" s="834"/>
      <c r="O259" s="834"/>
    </row>
    <row r="260" spans="14:15" x14ac:dyDescent="0.25">
      <c r="N260" s="834"/>
      <c r="O260" s="834"/>
    </row>
    <row r="261" spans="14:15" x14ac:dyDescent="0.25">
      <c r="N261" s="834"/>
      <c r="O261" s="834"/>
    </row>
    <row r="262" spans="14:15" x14ac:dyDescent="0.25">
      <c r="N262" s="834"/>
      <c r="O262" s="834"/>
    </row>
    <row r="263" spans="14:15" x14ac:dyDescent="0.25">
      <c r="N263" s="834"/>
      <c r="O263" s="834"/>
    </row>
    <row r="264" spans="14:15" x14ac:dyDescent="0.25">
      <c r="N264" s="834"/>
      <c r="O264" s="834"/>
    </row>
    <row r="265" spans="14:15" x14ac:dyDescent="0.25">
      <c r="N265" s="834"/>
      <c r="O265" s="834"/>
    </row>
    <row r="266" spans="14:15" x14ac:dyDescent="0.25">
      <c r="N266" s="834"/>
      <c r="O266" s="834"/>
    </row>
    <row r="267" spans="14:15" x14ac:dyDescent="0.25">
      <c r="N267" s="834"/>
      <c r="O267" s="834"/>
    </row>
    <row r="268" spans="14:15" x14ac:dyDescent="0.25">
      <c r="N268" s="834"/>
      <c r="O268" s="834"/>
    </row>
    <row r="269" spans="14:15" x14ac:dyDescent="0.25">
      <c r="N269" s="834"/>
      <c r="O269" s="834"/>
    </row>
    <row r="270" spans="14:15" x14ac:dyDescent="0.25">
      <c r="N270" s="834"/>
      <c r="O270" s="834"/>
    </row>
    <row r="271" spans="14:15" x14ac:dyDescent="0.25">
      <c r="N271" s="834"/>
      <c r="O271" s="834"/>
    </row>
    <row r="272" spans="14:15" x14ac:dyDescent="0.25">
      <c r="N272" s="834"/>
      <c r="O272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P245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6.140625" customWidth="1"/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  <col min="14" max="14" width="9.28515625" bestFit="1" customWidth="1"/>
    <col min="15" max="15" width="8" customWidth="1"/>
    <col min="16" max="16" width="8.71093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639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24.95" customHeight="1" x14ac:dyDescent="0.25">
      <c r="A9" s="808" t="s">
        <v>530</v>
      </c>
      <c r="B9" s="884">
        <v>220</v>
      </c>
      <c r="C9" s="917">
        <v>197</v>
      </c>
      <c r="D9" s="884">
        <v>220</v>
      </c>
      <c r="E9" s="917">
        <v>205</v>
      </c>
      <c r="F9" s="884">
        <v>220</v>
      </c>
      <c r="G9" s="917">
        <v>242</v>
      </c>
      <c r="H9" s="884">
        <v>220</v>
      </c>
      <c r="I9" s="917">
        <v>288</v>
      </c>
      <c r="J9" s="884">
        <v>220</v>
      </c>
      <c r="K9" s="917">
        <v>239</v>
      </c>
      <c r="L9" s="884">
        <v>220</v>
      </c>
      <c r="M9" s="917">
        <v>229</v>
      </c>
      <c r="N9" s="837">
        <f>B9+D9+F9+H9+J9+L9</f>
        <v>1320</v>
      </c>
      <c r="O9" s="837">
        <f>C9+E9+G9+I9+K9+M9</f>
        <v>1400</v>
      </c>
      <c r="P9" s="861">
        <f>IF(N9=0,"-",O9/N9)</f>
        <v>1.0606060606060606</v>
      </c>
    </row>
    <row r="10" spans="1:16" ht="24.95" customHeight="1" x14ac:dyDescent="0.25">
      <c r="A10" s="821" t="s">
        <v>531</v>
      </c>
      <c r="B10" s="810">
        <v>80</v>
      </c>
      <c r="C10" s="893">
        <v>116</v>
      </c>
      <c r="D10" s="810">
        <v>80</v>
      </c>
      <c r="E10" s="893">
        <v>0</v>
      </c>
      <c r="F10" s="810">
        <v>80</v>
      </c>
      <c r="G10" s="893">
        <v>100</v>
      </c>
      <c r="H10" s="810">
        <v>80</v>
      </c>
      <c r="I10" s="893">
        <v>98</v>
      </c>
      <c r="J10" s="810">
        <v>80</v>
      </c>
      <c r="K10" s="893">
        <v>97</v>
      </c>
      <c r="L10" s="810">
        <v>80</v>
      </c>
      <c r="M10" s="893">
        <v>101</v>
      </c>
      <c r="N10" s="837">
        <f t="shared" ref="N10:N15" si="0">B10+D10+F10+H10+J10+L10</f>
        <v>480</v>
      </c>
      <c r="O10" s="837">
        <f t="shared" ref="O10:O15" si="1">C10+E10+G10+I10+K10+M10</f>
        <v>512</v>
      </c>
      <c r="P10" s="861">
        <f t="shared" ref="P10:P15" si="2">IF(N10=0,"-",O10/N10)</f>
        <v>1.0666666666666667</v>
      </c>
    </row>
    <row r="11" spans="1:16" ht="24.95" customHeight="1" x14ac:dyDescent="0.25">
      <c r="A11" s="821" t="s">
        <v>532</v>
      </c>
      <c r="B11" s="810">
        <v>110</v>
      </c>
      <c r="C11" s="893">
        <v>134</v>
      </c>
      <c r="D11" s="810">
        <v>110</v>
      </c>
      <c r="E11" s="893">
        <v>115</v>
      </c>
      <c r="F11" s="810">
        <v>110</v>
      </c>
      <c r="G11" s="893">
        <v>116</v>
      </c>
      <c r="H11" s="810">
        <v>110</v>
      </c>
      <c r="I11" s="893">
        <v>116</v>
      </c>
      <c r="J11" s="810">
        <v>110</v>
      </c>
      <c r="K11" s="893">
        <v>116</v>
      </c>
      <c r="L11" s="810">
        <v>110</v>
      </c>
      <c r="M11" s="893">
        <v>85</v>
      </c>
      <c r="N11" s="837">
        <f t="shared" si="0"/>
        <v>660</v>
      </c>
      <c r="O11" s="837">
        <f t="shared" si="1"/>
        <v>682</v>
      </c>
      <c r="P11" s="861">
        <f t="shared" si="2"/>
        <v>1.0333333333333334</v>
      </c>
    </row>
    <row r="12" spans="1:16" ht="24.95" customHeight="1" x14ac:dyDescent="0.25">
      <c r="A12" s="808" t="s">
        <v>584</v>
      </c>
      <c r="B12" s="810">
        <v>320</v>
      </c>
      <c r="C12" s="893">
        <v>437</v>
      </c>
      <c r="D12" s="810">
        <v>320</v>
      </c>
      <c r="E12" s="893">
        <v>477</v>
      </c>
      <c r="F12" s="810">
        <v>320</v>
      </c>
      <c r="G12" s="893">
        <v>485</v>
      </c>
      <c r="H12" s="810">
        <v>320</v>
      </c>
      <c r="I12" s="893">
        <v>538</v>
      </c>
      <c r="J12" s="810">
        <v>320</v>
      </c>
      <c r="K12" s="893">
        <v>302</v>
      </c>
      <c r="L12" s="810">
        <v>320</v>
      </c>
      <c r="M12" s="893">
        <v>424</v>
      </c>
      <c r="N12" s="837">
        <f t="shared" si="0"/>
        <v>1920</v>
      </c>
      <c r="O12" s="837">
        <f t="shared" si="1"/>
        <v>2663</v>
      </c>
      <c r="P12" s="861">
        <f t="shared" si="2"/>
        <v>1.3869791666666667</v>
      </c>
    </row>
    <row r="13" spans="1:16" ht="24.95" customHeight="1" x14ac:dyDescent="0.25">
      <c r="A13" s="858" t="s">
        <v>533</v>
      </c>
      <c r="B13" s="874">
        <v>80</v>
      </c>
      <c r="C13" s="873">
        <v>91</v>
      </c>
      <c r="D13" s="874">
        <v>80</v>
      </c>
      <c r="E13" s="873">
        <v>83</v>
      </c>
      <c r="F13" s="874">
        <v>80</v>
      </c>
      <c r="G13" s="873">
        <v>83</v>
      </c>
      <c r="H13" s="874">
        <v>80</v>
      </c>
      <c r="I13" s="873">
        <v>85</v>
      </c>
      <c r="J13" s="874">
        <v>80</v>
      </c>
      <c r="K13" s="873">
        <v>88</v>
      </c>
      <c r="L13" s="874">
        <v>80</v>
      </c>
      <c r="M13" s="873">
        <v>82</v>
      </c>
      <c r="N13" s="837">
        <f t="shared" si="0"/>
        <v>480</v>
      </c>
      <c r="O13" s="837">
        <f t="shared" si="1"/>
        <v>512</v>
      </c>
      <c r="P13" s="861">
        <f t="shared" si="2"/>
        <v>1.0666666666666667</v>
      </c>
    </row>
    <row r="14" spans="1:16" ht="24.95" customHeight="1" x14ac:dyDescent="0.25">
      <c r="A14" s="858" t="s">
        <v>529</v>
      </c>
      <c r="B14" s="874">
        <v>82</v>
      </c>
      <c r="C14" s="873">
        <v>91</v>
      </c>
      <c r="D14" s="874">
        <v>82</v>
      </c>
      <c r="E14" s="873">
        <v>85</v>
      </c>
      <c r="F14" s="874">
        <v>82</v>
      </c>
      <c r="G14" s="873">
        <v>87</v>
      </c>
      <c r="H14" s="874">
        <v>82</v>
      </c>
      <c r="I14" s="873">
        <v>85</v>
      </c>
      <c r="J14" s="874">
        <v>82</v>
      </c>
      <c r="K14" s="873">
        <v>87</v>
      </c>
      <c r="L14" s="874">
        <v>82</v>
      </c>
      <c r="M14" s="873">
        <v>87</v>
      </c>
      <c r="N14" s="837">
        <f t="shared" si="0"/>
        <v>492</v>
      </c>
      <c r="O14" s="837">
        <f t="shared" si="1"/>
        <v>522</v>
      </c>
      <c r="P14" s="861">
        <f t="shared" si="2"/>
        <v>1.0609756097560976</v>
      </c>
    </row>
    <row r="15" spans="1:16" ht="24.95" customHeight="1" thickBot="1" x14ac:dyDescent="0.3">
      <c r="A15" s="867" t="s">
        <v>572</v>
      </c>
      <c r="B15" s="910">
        <v>9</v>
      </c>
      <c r="C15" s="879">
        <v>12</v>
      </c>
      <c r="D15" s="910">
        <v>9</v>
      </c>
      <c r="E15" s="879">
        <v>7</v>
      </c>
      <c r="F15" s="910">
        <v>9</v>
      </c>
      <c r="G15" s="879">
        <v>15</v>
      </c>
      <c r="H15" s="910">
        <v>9</v>
      </c>
      <c r="I15" s="879">
        <v>20</v>
      </c>
      <c r="J15" s="910">
        <v>9</v>
      </c>
      <c r="K15" s="879">
        <v>18</v>
      </c>
      <c r="L15" s="910">
        <v>9</v>
      </c>
      <c r="M15" s="879">
        <v>11</v>
      </c>
      <c r="N15" s="870">
        <f t="shared" si="0"/>
        <v>54</v>
      </c>
      <c r="O15" s="870">
        <f t="shared" si="1"/>
        <v>83</v>
      </c>
      <c r="P15" s="871">
        <f t="shared" si="2"/>
        <v>1.537037037037037</v>
      </c>
    </row>
    <row r="16" spans="1:16" s="832" customFormat="1" ht="20.25" customHeight="1" x14ac:dyDescent="0.25">
      <c r="A16" s="864" t="s">
        <v>6</v>
      </c>
      <c r="B16" s="884">
        <f>SUM(B9:B15)</f>
        <v>901</v>
      </c>
      <c r="C16" s="884">
        <f t="shared" ref="C16:E16" si="3">SUM(C9:C15)</f>
        <v>1078</v>
      </c>
      <c r="D16" s="884">
        <f>SUM(D9:D15)</f>
        <v>901</v>
      </c>
      <c r="E16" s="884">
        <f t="shared" si="3"/>
        <v>972</v>
      </c>
      <c r="F16" s="884">
        <f>SUM(F9:F15)</f>
        <v>901</v>
      </c>
      <c r="G16" s="884">
        <f t="shared" ref="G16:I16" si="4">SUM(G9:G15)</f>
        <v>1128</v>
      </c>
      <c r="H16" s="884">
        <f>SUM(H9:H15)</f>
        <v>901</v>
      </c>
      <c r="I16" s="884">
        <f t="shared" si="4"/>
        <v>1230</v>
      </c>
      <c r="J16" s="884">
        <f>SUM(J9:J15)</f>
        <v>901</v>
      </c>
      <c r="K16" s="884">
        <f t="shared" ref="K16:M16" si="5">SUM(K9:K15)</f>
        <v>947</v>
      </c>
      <c r="L16" s="884">
        <f>SUM(L9:L15)</f>
        <v>901</v>
      </c>
      <c r="M16" s="884">
        <f t="shared" si="5"/>
        <v>1019</v>
      </c>
      <c r="N16" s="884">
        <f>SUM(N9:N15)</f>
        <v>5406</v>
      </c>
      <c r="O16" s="884">
        <f>SUM(O9:O15)</f>
        <v>6374</v>
      </c>
      <c r="P16" s="885">
        <f>IF(N16=0,"-",O16/N16)</f>
        <v>1.1790603033666296</v>
      </c>
    </row>
    <row r="17" spans="1:15" x14ac:dyDescent="0.25">
      <c r="A17" s="954" t="str">
        <f>'Pque N Mundo I'!$A$37</f>
        <v>Nota: as metas apresentadas serão ajustadas na avaliação do CTA com os descontos de déficits de vagas e ausênsias legais.</v>
      </c>
      <c r="N17" s="838"/>
      <c r="O17" s="838"/>
    </row>
    <row r="18" spans="1:15" x14ac:dyDescent="0.25">
      <c r="A18" s="826" t="s">
        <v>679</v>
      </c>
      <c r="N18" s="834"/>
      <c r="O18" s="834"/>
    </row>
    <row r="19" spans="1:15" x14ac:dyDescent="0.25">
      <c r="N19" s="834"/>
      <c r="O19" s="834"/>
    </row>
    <row r="20" spans="1:15" x14ac:dyDescent="0.25">
      <c r="N20" s="834"/>
      <c r="O20" s="834"/>
    </row>
    <row r="21" spans="1:15" x14ac:dyDescent="0.25">
      <c r="N21" s="834"/>
      <c r="O21" s="834"/>
    </row>
    <row r="22" spans="1:15" x14ac:dyDescent="0.25">
      <c r="N22" s="834"/>
      <c r="O22" s="834"/>
    </row>
    <row r="23" spans="1:15" x14ac:dyDescent="0.25">
      <c r="N23" s="834"/>
      <c r="O23" s="834"/>
    </row>
    <row r="24" spans="1:15" x14ac:dyDescent="0.25">
      <c r="N24" s="834"/>
      <c r="O24" s="834"/>
    </row>
    <row r="25" spans="1:15" x14ac:dyDescent="0.25">
      <c r="N25" s="834"/>
      <c r="O25" s="834"/>
    </row>
    <row r="26" spans="1:15" x14ac:dyDescent="0.25">
      <c r="N26" s="834"/>
      <c r="O26" s="834"/>
    </row>
    <row r="27" spans="1:15" x14ac:dyDescent="0.25">
      <c r="N27" s="834"/>
      <c r="O27" s="834"/>
    </row>
    <row r="28" spans="1:15" x14ac:dyDescent="0.25">
      <c r="N28" s="834"/>
      <c r="O28" s="834"/>
    </row>
    <row r="29" spans="1:15" x14ac:dyDescent="0.25">
      <c r="N29" s="834"/>
      <c r="O29" s="834"/>
    </row>
    <row r="30" spans="1:15" x14ac:dyDescent="0.25">
      <c r="N30" s="834"/>
      <c r="O30" s="834"/>
    </row>
    <row r="31" spans="1:15" x14ac:dyDescent="0.25">
      <c r="N31" s="834"/>
      <c r="O31" s="834"/>
    </row>
    <row r="32" spans="1:15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</sheetData>
  <mergeCells count="12">
    <mergeCell ref="A2:C2"/>
    <mergeCell ref="A3:C3"/>
    <mergeCell ref="A5:P5"/>
    <mergeCell ref="A6:P6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P238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5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8.42578125" bestFit="1" customWidth="1"/>
    <col min="15" max="15" width="8" customWidth="1"/>
    <col min="16" max="16" width="9.57031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640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24.95" customHeight="1" x14ac:dyDescent="0.25">
      <c r="A9" s="808" t="s">
        <v>534</v>
      </c>
      <c r="B9" s="865">
        <v>192</v>
      </c>
      <c r="C9" s="831">
        <v>241</v>
      </c>
      <c r="D9" s="865">
        <v>192</v>
      </c>
      <c r="E9" s="831">
        <v>221</v>
      </c>
      <c r="F9" s="865">
        <v>192</v>
      </c>
      <c r="G9" s="831">
        <v>213</v>
      </c>
      <c r="H9" s="865">
        <v>192</v>
      </c>
      <c r="I9" s="831">
        <v>218</v>
      </c>
      <c r="J9" s="865">
        <v>192</v>
      </c>
      <c r="K9" s="831">
        <v>188</v>
      </c>
      <c r="L9" s="865">
        <v>192</v>
      </c>
      <c r="M9" s="831">
        <v>221</v>
      </c>
      <c r="N9" s="837">
        <f>B9+D9+F9+H9+J9+L9</f>
        <v>1152</v>
      </c>
      <c r="O9" s="837">
        <f>C9+E9+G9+I9+K9+M9</f>
        <v>1302</v>
      </c>
      <c r="P9" s="824">
        <f>IF(N9=0,"-",O9/N9)</f>
        <v>1.1302083333333333</v>
      </c>
    </row>
    <row r="10" spans="1:16" ht="24.95" customHeight="1" x14ac:dyDescent="0.25">
      <c r="A10" s="808" t="s">
        <v>508</v>
      </c>
      <c r="B10" s="822">
        <v>160</v>
      </c>
      <c r="C10" s="823">
        <v>205</v>
      </c>
      <c r="D10" s="822">
        <v>160</v>
      </c>
      <c r="E10" s="823">
        <v>110</v>
      </c>
      <c r="F10" s="822">
        <v>160</v>
      </c>
      <c r="G10" s="823">
        <v>97</v>
      </c>
      <c r="H10" s="822">
        <v>160</v>
      </c>
      <c r="I10" s="823">
        <v>183</v>
      </c>
      <c r="J10" s="822">
        <v>160</v>
      </c>
      <c r="K10" s="823">
        <v>138</v>
      </c>
      <c r="L10" s="822">
        <v>160</v>
      </c>
      <c r="M10" s="823">
        <v>78</v>
      </c>
      <c r="N10" s="837">
        <f t="shared" ref="N10:N17" si="0">B10+D10+F10+H10+J10+L10</f>
        <v>960</v>
      </c>
      <c r="O10" s="837">
        <f t="shared" ref="O10:O17" si="1">C10+E10+G10+I10+K10+M10</f>
        <v>811</v>
      </c>
      <c r="P10" s="824">
        <f t="shared" ref="P10:P17" si="2">IF(N10=0,"-",O10/N10)</f>
        <v>0.84479166666666672</v>
      </c>
    </row>
    <row r="11" spans="1:16" ht="24.95" customHeight="1" x14ac:dyDescent="0.25">
      <c r="A11" s="808" t="s">
        <v>535</v>
      </c>
      <c r="B11" s="822">
        <v>176</v>
      </c>
      <c r="C11" s="823">
        <v>212</v>
      </c>
      <c r="D11" s="822">
        <v>176</v>
      </c>
      <c r="E11" s="823">
        <v>200</v>
      </c>
      <c r="F11" s="822">
        <v>176</v>
      </c>
      <c r="G11" s="823">
        <v>206</v>
      </c>
      <c r="H11" s="822">
        <v>176</v>
      </c>
      <c r="I11" s="823">
        <v>155</v>
      </c>
      <c r="J11" s="822">
        <v>176</v>
      </c>
      <c r="K11" s="823">
        <v>174</v>
      </c>
      <c r="L11" s="822">
        <v>176</v>
      </c>
      <c r="M11" s="823">
        <v>179</v>
      </c>
      <c r="N11" s="837">
        <f t="shared" si="0"/>
        <v>1056</v>
      </c>
      <c r="O11" s="837">
        <f t="shared" si="1"/>
        <v>1126</v>
      </c>
      <c r="P11" s="824">
        <f t="shared" si="2"/>
        <v>1.0662878787878789</v>
      </c>
    </row>
    <row r="12" spans="1:16" ht="24.95" customHeight="1" x14ac:dyDescent="0.25">
      <c r="A12" s="808" t="s">
        <v>516</v>
      </c>
      <c r="B12" s="822">
        <v>116</v>
      </c>
      <c r="C12" s="823">
        <v>0</v>
      </c>
      <c r="D12" s="822">
        <v>116</v>
      </c>
      <c r="E12" s="823">
        <v>79</v>
      </c>
      <c r="F12" s="822">
        <v>116</v>
      </c>
      <c r="G12" s="823">
        <v>72</v>
      </c>
      <c r="H12" s="822">
        <v>116</v>
      </c>
      <c r="I12" s="823">
        <v>122</v>
      </c>
      <c r="J12" s="822">
        <v>116</v>
      </c>
      <c r="K12" s="823">
        <v>78</v>
      </c>
      <c r="L12" s="822">
        <v>116</v>
      </c>
      <c r="M12" s="823">
        <v>112</v>
      </c>
      <c r="N12" s="837">
        <f t="shared" si="0"/>
        <v>696</v>
      </c>
      <c r="O12" s="837">
        <f t="shared" si="1"/>
        <v>463</v>
      </c>
      <c r="P12" s="824">
        <f t="shared" si="2"/>
        <v>0.66522988505747127</v>
      </c>
    </row>
    <row r="13" spans="1:16" ht="24.95" customHeight="1" x14ac:dyDescent="0.25">
      <c r="A13" s="808" t="s">
        <v>536</v>
      </c>
      <c r="B13" s="822">
        <v>200</v>
      </c>
      <c r="C13" s="823">
        <v>223</v>
      </c>
      <c r="D13" s="822">
        <v>200</v>
      </c>
      <c r="E13" s="823">
        <v>171</v>
      </c>
      <c r="F13" s="822">
        <v>200</v>
      </c>
      <c r="G13" s="823">
        <v>200</v>
      </c>
      <c r="H13" s="822">
        <v>200</v>
      </c>
      <c r="I13" s="823">
        <v>125</v>
      </c>
      <c r="J13" s="822">
        <v>200</v>
      </c>
      <c r="K13" s="823">
        <v>171</v>
      </c>
      <c r="L13" s="822">
        <v>200</v>
      </c>
      <c r="M13" s="823">
        <v>199</v>
      </c>
      <c r="N13" s="837">
        <f t="shared" si="0"/>
        <v>1200</v>
      </c>
      <c r="O13" s="837">
        <f t="shared" si="1"/>
        <v>1089</v>
      </c>
      <c r="P13" s="824">
        <f t="shared" si="2"/>
        <v>0.90749999999999997</v>
      </c>
    </row>
    <row r="14" spans="1:16" ht="24.95" customHeight="1" x14ac:dyDescent="0.25">
      <c r="A14" s="808" t="s">
        <v>537</v>
      </c>
      <c r="B14" s="822">
        <v>100</v>
      </c>
      <c r="C14" s="823">
        <v>70</v>
      </c>
      <c r="D14" s="822">
        <v>100</v>
      </c>
      <c r="E14" s="823">
        <v>93</v>
      </c>
      <c r="F14" s="822">
        <v>100</v>
      </c>
      <c r="G14" s="823">
        <v>86</v>
      </c>
      <c r="H14" s="822">
        <v>100</v>
      </c>
      <c r="I14" s="823">
        <v>94</v>
      </c>
      <c r="J14" s="822">
        <v>100</v>
      </c>
      <c r="K14" s="823">
        <v>89</v>
      </c>
      <c r="L14" s="822">
        <v>100</v>
      </c>
      <c r="M14" s="823">
        <v>111</v>
      </c>
      <c r="N14" s="837">
        <f t="shared" si="0"/>
        <v>600</v>
      </c>
      <c r="O14" s="837">
        <f t="shared" si="1"/>
        <v>543</v>
      </c>
      <c r="P14" s="824">
        <f t="shared" si="2"/>
        <v>0.90500000000000003</v>
      </c>
    </row>
    <row r="15" spans="1:16" ht="24.95" customHeight="1" x14ac:dyDescent="0.25">
      <c r="A15" s="808" t="s">
        <v>538</v>
      </c>
      <c r="B15" s="822">
        <v>84</v>
      </c>
      <c r="C15" s="823">
        <v>127</v>
      </c>
      <c r="D15" s="822">
        <v>84</v>
      </c>
      <c r="E15" s="823">
        <v>110</v>
      </c>
      <c r="F15" s="822">
        <v>84</v>
      </c>
      <c r="G15" s="823">
        <v>82</v>
      </c>
      <c r="H15" s="822">
        <v>84</v>
      </c>
      <c r="I15" s="823">
        <v>93</v>
      </c>
      <c r="J15" s="822">
        <v>84</v>
      </c>
      <c r="K15" s="823">
        <v>98</v>
      </c>
      <c r="L15" s="822">
        <v>84</v>
      </c>
      <c r="M15" s="823">
        <v>94</v>
      </c>
      <c r="N15" s="837">
        <f t="shared" si="0"/>
        <v>504</v>
      </c>
      <c r="O15" s="837">
        <f t="shared" si="1"/>
        <v>604</v>
      </c>
      <c r="P15" s="824">
        <f t="shared" si="2"/>
        <v>1.1984126984126984</v>
      </c>
    </row>
    <row r="16" spans="1:16" ht="24.95" customHeight="1" x14ac:dyDescent="0.25">
      <c r="A16" s="858" t="s">
        <v>585</v>
      </c>
      <c r="B16" s="859">
        <v>7</v>
      </c>
      <c r="C16" s="853">
        <v>14</v>
      </c>
      <c r="D16" s="859">
        <v>7</v>
      </c>
      <c r="E16" s="853">
        <v>5</v>
      </c>
      <c r="F16" s="859">
        <v>7</v>
      </c>
      <c r="G16" s="853">
        <v>12</v>
      </c>
      <c r="H16" s="859">
        <v>7</v>
      </c>
      <c r="I16" s="853">
        <v>16</v>
      </c>
      <c r="J16" s="859">
        <v>7</v>
      </c>
      <c r="K16" s="853">
        <v>13</v>
      </c>
      <c r="L16" s="859">
        <v>7</v>
      </c>
      <c r="M16" s="853">
        <v>14</v>
      </c>
      <c r="N16" s="837">
        <f t="shared" si="0"/>
        <v>42</v>
      </c>
      <c r="O16" s="837">
        <f t="shared" si="1"/>
        <v>74</v>
      </c>
      <c r="P16" s="824">
        <f t="shared" si="2"/>
        <v>1.7619047619047619</v>
      </c>
    </row>
    <row r="17" spans="1:16" ht="24.95" customHeight="1" thickBot="1" x14ac:dyDescent="0.3">
      <c r="A17" s="867" t="s">
        <v>511</v>
      </c>
      <c r="B17" s="868">
        <v>10</v>
      </c>
      <c r="C17" s="869">
        <v>120</v>
      </c>
      <c r="D17" s="868">
        <v>10</v>
      </c>
      <c r="E17" s="869">
        <v>119</v>
      </c>
      <c r="F17" s="868">
        <v>10</v>
      </c>
      <c r="G17" s="869">
        <v>118</v>
      </c>
      <c r="H17" s="868">
        <v>10</v>
      </c>
      <c r="I17" s="869">
        <v>57</v>
      </c>
      <c r="J17" s="868">
        <v>10</v>
      </c>
      <c r="K17" s="869">
        <v>69</v>
      </c>
      <c r="L17" s="868">
        <v>10</v>
      </c>
      <c r="M17" s="869">
        <v>53</v>
      </c>
      <c r="N17" s="870">
        <f t="shared" si="0"/>
        <v>60</v>
      </c>
      <c r="O17" s="870">
        <f t="shared" si="1"/>
        <v>536</v>
      </c>
      <c r="P17" s="871">
        <f t="shared" si="2"/>
        <v>8.9333333333333336</v>
      </c>
    </row>
    <row r="18" spans="1:16" s="832" customFormat="1" ht="19.5" customHeight="1" x14ac:dyDescent="0.25">
      <c r="A18" s="864" t="s">
        <v>6</v>
      </c>
      <c r="B18" s="865">
        <f t="shared" ref="B18:O18" si="3">SUM(B9:B17)</f>
        <v>1045</v>
      </c>
      <c r="C18" s="865">
        <f>SUM(C9:C17)</f>
        <v>1212</v>
      </c>
      <c r="D18" s="865">
        <f t="shared" ref="D18:F18" si="4">SUM(D9:D17)</f>
        <v>1045</v>
      </c>
      <c r="E18" s="865">
        <f>SUM(E9:E17)</f>
        <v>1108</v>
      </c>
      <c r="F18" s="865">
        <f t="shared" si="4"/>
        <v>1045</v>
      </c>
      <c r="G18" s="865">
        <f>SUM(G9:G17)</f>
        <v>1086</v>
      </c>
      <c r="H18" s="865">
        <f t="shared" ref="H18:J18" si="5">SUM(H9:H17)</f>
        <v>1045</v>
      </c>
      <c r="I18" s="865">
        <f>SUM(I9:I17)</f>
        <v>1063</v>
      </c>
      <c r="J18" s="865">
        <f t="shared" si="5"/>
        <v>1045</v>
      </c>
      <c r="K18" s="865">
        <f>SUM(K9:K17)</f>
        <v>1018</v>
      </c>
      <c r="L18" s="865">
        <f t="shared" ref="L18" si="6">SUM(L9:L17)</f>
        <v>1045</v>
      </c>
      <c r="M18" s="865">
        <f>SUM(M9:M17)</f>
        <v>1061</v>
      </c>
      <c r="N18" s="865">
        <f>SUM(N9:N17)</f>
        <v>6270</v>
      </c>
      <c r="O18" s="865">
        <f t="shared" si="3"/>
        <v>6548</v>
      </c>
      <c r="P18" s="866">
        <f>IF(N18=0,"-",O18/N18)</f>
        <v>1.0443381180223286</v>
      </c>
    </row>
    <row r="19" spans="1:16" x14ac:dyDescent="0.25">
      <c r="A19" s="954" t="str">
        <f>'Pque N Mundo I'!$A$37</f>
        <v>Nota: as metas apresentadas serão ajustadas na avaliação do CTA com os descontos de déficits de vagas e ausênsias legais.</v>
      </c>
      <c r="N19" s="838"/>
      <c r="O19" s="838"/>
    </row>
    <row r="20" spans="1:16" x14ac:dyDescent="0.25">
      <c r="A20" s="826" t="s">
        <v>679</v>
      </c>
      <c r="N20" s="834"/>
      <c r="O20" s="834"/>
    </row>
    <row r="21" spans="1:16" x14ac:dyDescent="0.25">
      <c r="N21" s="834"/>
      <c r="O21" s="834"/>
    </row>
    <row r="22" spans="1:16" x14ac:dyDescent="0.25">
      <c r="N22" s="834"/>
      <c r="O22" s="834"/>
    </row>
    <row r="23" spans="1:16" x14ac:dyDescent="0.25">
      <c r="N23" s="834"/>
      <c r="O23" s="834"/>
    </row>
    <row r="24" spans="1:16" x14ac:dyDescent="0.25">
      <c r="N24" s="834"/>
      <c r="O24" s="834"/>
    </row>
    <row r="25" spans="1:16" x14ac:dyDescent="0.25">
      <c r="N25" s="834"/>
      <c r="O25" s="834"/>
    </row>
    <row r="26" spans="1:16" x14ac:dyDescent="0.25">
      <c r="N26" s="834"/>
      <c r="O26" s="834"/>
    </row>
    <row r="27" spans="1:16" x14ac:dyDescent="0.25">
      <c r="N27" s="834"/>
      <c r="O27" s="834"/>
    </row>
    <row r="28" spans="1:16" x14ac:dyDescent="0.25">
      <c r="N28" s="834"/>
      <c r="O28" s="834"/>
    </row>
    <row r="29" spans="1:16" x14ac:dyDescent="0.25">
      <c r="N29" s="834"/>
      <c r="O29" s="834"/>
    </row>
    <row r="30" spans="1:16" x14ac:dyDescent="0.25">
      <c r="N30" s="834"/>
      <c r="O30" s="834"/>
    </row>
    <row r="31" spans="1:16" x14ac:dyDescent="0.25"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</sheetData>
  <mergeCells count="12">
    <mergeCell ref="A2:C2"/>
    <mergeCell ref="A3:C3"/>
    <mergeCell ref="A5:P5"/>
    <mergeCell ref="A6:P6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P254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6.7109375" customWidth="1"/>
    <col min="2" max="2" width="11.85546875" customWidth="1"/>
    <col min="3" max="3" width="10.85546875" customWidth="1"/>
    <col min="4" max="4" width="11.85546875" customWidth="1"/>
    <col min="5" max="5" width="10.85546875" customWidth="1"/>
    <col min="6" max="6" width="11.85546875" customWidth="1"/>
    <col min="7" max="7" width="10.85546875" customWidth="1"/>
    <col min="8" max="8" width="11.85546875" customWidth="1"/>
    <col min="9" max="9" width="10.85546875" customWidth="1"/>
    <col min="10" max="10" width="11.85546875" customWidth="1"/>
    <col min="11" max="11" width="10.85546875" customWidth="1"/>
    <col min="12" max="12" width="11.85546875" customWidth="1"/>
    <col min="13" max="13" width="10.85546875" customWidth="1"/>
    <col min="14" max="14" width="7.42578125" bestFit="1" customWidth="1"/>
    <col min="15" max="15" width="8" customWidth="1"/>
    <col min="16" max="16" width="8.285156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641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32.1" customHeight="1" thickBot="1" x14ac:dyDescent="0.3">
      <c r="A9" s="880" t="s">
        <v>419</v>
      </c>
      <c r="B9" s="897">
        <v>120</v>
      </c>
      <c r="C9" s="916">
        <v>120</v>
      </c>
      <c r="D9" s="897">
        <v>120</v>
      </c>
      <c r="E9" s="916">
        <v>120</v>
      </c>
      <c r="F9" s="897">
        <v>120</v>
      </c>
      <c r="G9" s="916">
        <v>85</v>
      </c>
      <c r="H9" s="897">
        <v>120</v>
      </c>
      <c r="I9" s="916">
        <v>128</v>
      </c>
      <c r="J9" s="897">
        <v>120</v>
      </c>
      <c r="K9" s="916">
        <v>127</v>
      </c>
      <c r="L9" s="897">
        <v>120</v>
      </c>
      <c r="M9" s="916">
        <v>114</v>
      </c>
      <c r="N9" s="870">
        <f>B9+D9+F9+H9+J9+L9</f>
        <v>720</v>
      </c>
      <c r="O9" s="870">
        <f>C9+E9+G9+I9+K9+M9</f>
        <v>694</v>
      </c>
      <c r="P9" s="871">
        <f>IF(N9=0,"-",O9/N9)</f>
        <v>0.96388888888888891</v>
      </c>
    </row>
    <row r="10" spans="1:16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85</v>
      </c>
      <c r="H10" s="865">
        <f t="shared" ref="H10:I10" si="1">SUM(H9)</f>
        <v>120</v>
      </c>
      <c r="I10" s="865">
        <f t="shared" si="1"/>
        <v>128</v>
      </c>
      <c r="J10" s="865">
        <f t="shared" ref="J10:K10" si="2">SUM(J9)</f>
        <v>120</v>
      </c>
      <c r="K10" s="865">
        <f t="shared" si="2"/>
        <v>127</v>
      </c>
      <c r="L10" s="865">
        <f t="shared" ref="L10:M10" si="3">SUM(L9)</f>
        <v>120</v>
      </c>
      <c r="M10" s="865">
        <f t="shared" si="3"/>
        <v>114</v>
      </c>
      <c r="N10" s="865">
        <f t="shared" ref="N10:O10" si="4">SUM(N9)</f>
        <v>720</v>
      </c>
      <c r="O10" s="865">
        <f t="shared" si="4"/>
        <v>694</v>
      </c>
      <c r="P10" s="866">
        <f>IF(N10=0,"-",O10/N10)</f>
        <v>0.96388888888888891</v>
      </c>
    </row>
    <row r="11" spans="1:16" x14ac:dyDescent="0.25">
      <c r="A11" s="954" t="str">
        <f>'Pque N Mundo I'!$A$37</f>
        <v>Nota: as metas apresentadas serão ajustadas na avaliação do CTA com os descontos de déficits de vagas e ausênsias legais.</v>
      </c>
      <c r="N11" s="838"/>
      <c r="O11" s="838"/>
    </row>
    <row r="12" spans="1:16" x14ac:dyDescent="0.25">
      <c r="A12" s="826" t="s">
        <v>679</v>
      </c>
      <c r="N12" s="838"/>
      <c r="O12" s="838"/>
    </row>
    <row r="13" spans="1:16" x14ac:dyDescent="0.25">
      <c r="N13" s="838"/>
      <c r="O13" s="838"/>
    </row>
    <row r="14" spans="1:16" x14ac:dyDescent="0.25">
      <c r="N14" s="838"/>
      <c r="O14" s="838"/>
    </row>
    <row r="15" spans="1:16" x14ac:dyDescent="0.25">
      <c r="N15" s="838"/>
      <c r="O15" s="838"/>
    </row>
    <row r="16" spans="1:16" x14ac:dyDescent="0.25">
      <c r="N16" s="838"/>
      <c r="O16" s="838"/>
    </row>
    <row r="17" spans="14:15" x14ac:dyDescent="0.25">
      <c r="N17" s="838"/>
      <c r="O17" s="838"/>
    </row>
    <row r="18" spans="14:15" x14ac:dyDescent="0.25">
      <c r="N18" s="838"/>
      <c r="O18" s="838"/>
    </row>
    <row r="19" spans="14:15" x14ac:dyDescent="0.25">
      <c r="N19" s="838"/>
      <c r="O19" s="838"/>
    </row>
    <row r="20" spans="14:15" x14ac:dyDescent="0.25">
      <c r="N20" s="838"/>
      <c r="O20" s="838"/>
    </row>
    <row r="21" spans="14:15" x14ac:dyDescent="0.25">
      <c r="N21" s="834"/>
      <c r="O21" s="834"/>
    </row>
    <row r="22" spans="14:15" x14ac:dyDescent="0.25">
      <c r="N22" s="834"/>
      <c r="O22" s="834"/>
    </row>
    <row r="23" spans="14:15" x14ac:dyDescent="0.25">
      <c r="N23" s="834"/>
      <c r="O23" s="834"/>
    </row>
    <row r="24" spans="14:15" x14ac:dyDescent="0.25">
      <c r="N24" s="834"/>
      <c r="O24" s="834"/>
    </row>
    <row r="25" spans="14:15" x14ac:dyDescent="0.25">
      <c r="N25" s="834"/>
      <c r="O25" s="834"/>
    </row>
    <row r="26" spans="14:15" x14ac:dyDescent="0.25">
      <c r="N26" s="834"/>
      <c r="O26" s="834"/>
    </row>
    <row r="27" spans="14:15" x14ac:dyDescent="0.25">
      <c r="N27" s="834"/>
      <c r="O27" s="834"/>
    </row>
    <row r="28" spans="14:15" x14ac:dyDescent="0.25">
      <c r="N28" s="834"/>
      <c r="O28" s="834"/>
    </row>
    <row r="29" spans="14:15" x14ac:dyDescent="0.25">
      <c r="N29" s="834"/>
      <c r="O29" s="834"/>
    </row>
    <row r="30" spans="14:15" x14ac:dyDescent="0.25">
      <c r="N30" s="834"/>
      <c r="O30" s="834"/>
    </row>
    <row r="31" spans="14:15" x14ac:dyDescent="0.25">
      <c r="N31" s="834"/>
      <c r="O31" s="834"/>
    </row>
    <row r="32" spans="14:15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8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P254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7.42578125" bestFit="1" customWidth="1"/>
    <col min="15" max="15" width="8" customWidth="1"/>
    <col min="16" max="16" width="8.285156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642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30.95" customHeight="1" thickBot="1" x14ac:dyDescent="0.3">
      <c r="A9" s="880" t="s">
        <v>419</v>
      </c>
      <c r="B9" s="897">
        <v>120</v>
      </c>
      <c r="C9" s="916">
        <v>120</v>
      </c>
      <c r="D9" s="897">
        <v>120</v>
      </c>
      <c r="E9" s="916">
        <v>120</v>
      </c>
      <c r="F9" s="897">
        <v>120</v>
      </c>
      <c r="G9" s="916">
        <v>141</v>
      </c>
      <c r="H9" s="897">
        <v>120</v>
      </c>
      <c r="I9" s="916">
        <v>122</v>
      </c>
      <c r="J9" s="897">
        <v>120</v>
      </c>
      <c r="K9" s="916">
        <v>132</v>
      </c>
      <c r="L9" s="897">
        <v>120</v>
      </c>
      <c r="M9" s="916">
        <v>132</v>
      </c>
      <c r="N9" s="870">
        <f>B9+D9+F9+H9+J9+L9</f>
        <v>720</v>
      </c>
      <c r="O9" s="870">
        <f>C9+E9+G9+I9+K9+M9</f>
        <v>767</v>
      </c>
      <c r="P9" s="871">
        <f>IF(N9=0,"-",O9/N9)</f>
        <v>1.0652777777777778</v>
      </c>
    </row>
    <row r="10" spans="1:16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141</v>
      </c>
      <c r="H10" s="865">
        <f t="shared" ref="H10:I10" si="1">SUM(H9)</f>
        <v>120</v>
      </c>
      <c r="I10" s="865">
        <f t="shared" si="1"/>
        <v>122</v>
      </c>
      <c r="J10" s="865">
        <f t="shared" ref="J10:K10" si="2">SUM(J9)</f>
        <v>120</v>
      </c>
      <c r="K10" s="865">
        <f t="shared" si="2"/>
        <v>132</v>
      </c>
      <c r="L10" s="865">
        <f t="shared" ref="L10:M10" si="3">SUM(L9)</f>
        <v>120</v>
      </c>
      <c r="M10" s="865">
        <f t="shared" si="3"/>
        <v>132</v>
      </c>
      <c r="N10" s="865">
        <f t="shared" ref="N10:O10" si="4">SUM(N9)</f>
        <v>720</v>
      </c>
      <c r="O10" s="865">
        <f t="shared" si="4"/>
        <v>767</v>
      </c>
      <c r="P10" s="866">
        <f>IF(N10=0,"-",O10/N10)</f>
        <v>1.0652777777777778</v>
      </c>
    </row>
    <row r="11" spans="1:16" x14ac:dyDescent="0.25">
      <c r="A11" s="954" t="str">
        <f>'Pque N Mundo I'!$A$37</f>
        <v>Nota: as metas apresentadas serão ajustadas na avaliação do CTA com os descontos de déficits de vagas e ausênsias legais.</v>
      </c>
      <c r="N11" s="838"/>
      <c r="O11" s="838"/>
    </row>
    <row r="12" spans="1:16" x14ac:dyDescent="0.25">
      <c r="A12" s="826" t="s">
        <v>679</v>
      </c>
      <c r="N12" s="838"/>
      <c r="O12" s="838"/>
    </row>
    <row r="13" spans="1:16" x14ac:dyDescent="0.25">
      <c r="N13" s="838"/>
      <c r="O13" s="838"/>
    </row>
    <row r="14" spans="1:16" x14ac:dyDescent="0.25">
      <c r="N14" s="838"/>
      <c r="O14" s="838"/>
    </row>
    <row r="15" spans="1:16" x14ac:dyDescent="0.25">
      <c r="N15" s="838"/>
      <c r="O15" s="838"/>
    </row>
    <row r="16" spans="1:16" x14ac:dyDescent="0.25">
      <c r="N16" s="838"/>
      <c r="O16" s="838"/>
    </row>
    <row r="17" spans="14:15" x14ac:dyDescent="0.25">
      <c r="N17" s="838"/>
      <c r="O17" s="838"/>
    </row>
    <row r="18" spans="14:15" x14ac:dyDescent="0.25">
      <c r="N18" s="838"/>
      <c r="O18" s="838"/>
    </row>
    <row r="19" spans="14:15" x14ac:dyDescent="0.25">
      <c r="N19" s="838"/>
      <c r="O19" s="838"/>
    </row>
    <row r="20" spans="14:15" x14ac:dyDescent="0.25">
      <c r="N20" s="838"/>
      <c r="O20" s="838"/>
    </row>
    <row r="21" spans="14:15" x14ac:dyDescent="0.25">
      <c r="N21" s="834"/>
      <c r="O21" s="834"/>
    </row>
    <row r="22" spans="14:15" x14ac:dyDescent="0.25">
      <c r="N22" s="834"/>
      <c r="O22" s="834"/>
    </row>
    <row r="23" spans="14:15" x14ac:dyDescent="0.25">
      <c r="N23" s="834"/>
      <c r="O23" s="834"/>
    </row>
    <row r="24" spans="14:15" x14ac:dyDescent="0.25">
      <c r="N24" s="834"/>
      <c r="O24" s="834"/>
    </row>
    <row r="25" spans="14:15" x14ac:dyDescent="0.25">
      <c r="N25" s="834"/>
      <c r="O25" s="834"/>
    </row>
    <row r="26" spans="14:15" x14ac:dyDescent="0.25">
      <c r="N26" s="834"/>
      <c r="O26" s="834"/>
    </row>
    <row r="27" spans="14:15" x14ac:dyDescent="0.25">
      <c r="N27" s="834"/>
      <c r="O27" s="834"/>
    </row>
    <row r="28" spans="14:15" x14ac:dyDescent="0.25">
      <c r="N28" s="834"/>
      <c r="O28" s="834"/>
    </row>
    <row r="29" spans="14:15" x14ac:dyDescent="0.25">
      <c r="N29" s="834"/>
      <c r="O29" s="834"/>
    </row>
    <row r="30" spans="14:15" x14ac:dyDescent="0.25">
      <c r="N30" s="834"/>
      <c r="O30" s="834"/>
    </row>
    <row r="31" spans="14:15" x14ac:dyDescent="0.25">
      <c r="N31" s="834"/>
      <c r="O31" s="834"/>
    </row>
    <row r="32" spans="14:15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</sheetData>
  <mergeCells count="12">
    <mergeCell ref="A2:C2"/>
    <mergeCell ref="A3:C3"/>
    <mergeCell ref="A5:P5"/>
    <mergeCell ref="A6:P6"/>
    <mergeCell ref="A7:A8"/>
    <mergeCell ref="N7:P7"/>
    <mergeCell ref="B7:C7"/>
    <mergeCell ref="D7:E7"/>
    <mergeCell ref="F7:G7"/>
    <mergeCell ref="H7:I7"/>
    <mergeCell ref="J7:K7"/>
    <mergeCell ref="L7:M7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P239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52.7109375" customWidth="1"/>
    <col min="2" max="2" width="10.7109375" customWidth="1"/>
    <col min="3" max="3" width="11.5703125" customWidth="1"/>
    <col min="4" max="4" width="10.7109375" customWidth="1"/>
    <col min="5" max="5" width="11.5703125" customWidth="1"/>
    <col min="6" max="6" width="10.7109375" customWidth="1"/>
    <col min="7" max="7" width="11.5703125" customWidth="1"/>
    <col min="8" max="8" width="10.7109375" customWidth="1"/>
    <col min="9" max="9" width="11.5703125" customWidth="1"/>
    <col min="10" max="10" width="10.7109375" customWidth="1"/>
    <col min="11" max="11" width="11.5703125" customWidth="1"/>
    <col min="12" max="12" width="10.7109375" customWidth="1"/>
    <col min="13" max="13" width="11.5703125" customWidth="1"/>
    <col min="14" max="14" width="11.42578125" customWidth="1"/>
    <col min="15" max="15" width="10.5703125" customWidth="1"/>
    <col min="16" max="16" width="8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643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27.95" customHeight="1" x14ac:dyDescent="0.25">
      <c r="A9" s="808" t="s">
        <v>673</v>
      </c>
      <c r="B9" s="865">
        <v>44</v>
      </c>
      <c r="C9" s="831">
        <v>65</v>
      </c>
      <c r="D9" s="865">
        <v>44</v>
      </c>
      <c r="E9" s="831">
        <v>73</v>
      </c>
      <c r="F9" s="865">
        <v>44</v>
      </c>
      <c r="G9" s="831">
        <v>0</v>
      </c>
      <c r="H9" s="865">
        <v>44</v>
      </c>
      <c r="I9" s="831">
        <v>26</v>
      </c>
      <c r="J9" s="865">
        <v>44</v>
      </c>
      <c r="K9" s="831">
        <v>102</v>
      </c>
      <c r="L9" s="865">
        <v>44</v>
      </c>
      <c r="M9" s="831">
        <v>77</v>
      </c>
      <c r="N9" s="860">
        <f>B9+D9+F9+H9+J9+L9</f>
        <v>264</v>
      </c>
      <c r="O9" s="860">
        <f>C9+E9+G9+I9+K9+M9</f>
        <v>343</v>
      </c>
      <c r="P9" s="824">
        <f>IF(N9=0,"-",O9/N9)</f>
        <v>1.2992424242424243</v>
      </c>
    </row>
    <row r="10" spans="1:16" ht="27.95" customHeight="1" x14ac:dyDescent="0.25">
      <c r="A10" s="808" t="s">
        <v>468</v>
      </c>
      <c r="B10" s="822">
        <v>160</v>
      </c>
      <c r="C10" s="823">
        <v>140</v>
      </c>
      <c r="D10" s="822">
        <v>160</v>
      </c>
      <c r="E10" s="823">
        <v>258</v>
      </c>
      <c r="F10" s="822">
        <v>160</v>
      </c>
      <c r="G10" s="823">
        <v>277</v>
      </c>
      <c r="H10" s="822">
        <v>160</v>
      </c>
      <c r="I10" s="823">
        <v>81</v>
      </c>
      <c r="J10" s="822">
        <v>160</v>
      </c>
      <c r="K10" s="823">
        <v>204</v>
      </c>
      <c r="L10" s="822">
        <v>160</v>
      </c>
      <c r="M10" s="823">
        <v>231</v>
      </c>
      <c r="N10" s="860">
        <f t="shared" ref="N10:N16" si="0">B10+D10+F10+H10+J10+L10</f>
        <v>960</v>
      </c>
      <c r="O10" s="860">
        <f t="shared" ref="O10:O16" si="1">C10+E10+G10+I10+K10+M10</f>
        <v>1191</v>
      </c>
      <c r="P10" s="824">
        <f t="shared" ref="P10:P16" si="2">IF(N10=0,"-",O10/N10)</f>
        <v>1.2406250000000001</v>
      </c>
    </row>
    <row r="11" spans="1:16" ht="27.95" customHeight="1" x14ac:dyDescent="0.25">
      <c r="A11" s="808" t="s">
        <v>465</v>
      </c>
      <c r="B11" s="822">
        <v>120</v>
      </c>
      <c r="C11" s="823">
        <v>250</v>
      </c>
      <c r="D11" s="822">
        <v>120</v>
      </c>
      <c r="E11" s="823">
        <v>262</v>
      </c>
      <c r="F11" s="822">
        <v>120</v>
      </c>
      <c r="G11" s="823">
        <v>243</v>
      </c>
      <c r="H11" s="822">
        <v>120</v>
      </c>
      <c r="I11" s="823">
        <v>271</v>
      </c>
      <c r="J11" s="822">
        <v>120</v>
      </c>
      <c r="K11" s="823">
        <v>279</v>
      </c>
      <c r="L11" s="822">
        <v>120</v>
      </c>
      <c r="M11" s="823">
        <v>256</v>
      </c>
      <c r="N11" s="860">
        <f t="shared" si="0"/>
        <v>720</v>
      </c>
      <c r="O11" s="860">
        <f t="shared" si="1"/>
        <v>1561</v>
      </c>
      <c r="P11" s="824">
        <f t="shared" si="2"/>
        <v>2.1680555555555556</v>
      </c>
    </row>
    <row r="12" spans="1:16" ht="27.95" customHeight="1" x14ac:dyDescent="0.25">
      <c r="A12" s="808" t="s">
        <v>466</v>
      </c>
      <c r="B12" s="822">
        <v>108</v>
      </c>
      <c r="C12" s="823">
        <v>79</v>
      </c>
      <c r="D12" s="822">
        <v>108</v>
      </c>
      <c r="E12" s="823">
        <v>89</v>
      </c>
      <c r="F12" s="822">
        <v>108</v>
      </c>
      <c r="G12" s="823">
        <v>91</v>
      </c>
      <c r="H12" s="822">
        <v>108</v>
      </c>
      <c r="I12" s="823">
        <v>85</v>
      </c>
      <c r="J12" s="822">
        <v>108</v>
      </c>
      <c r="K12" s="823">
        <v>95</v>
      </c>
      <c r="L12" s="822">
        <v>108</v>
      </c>
      <c r="M12" s="823">
        <v>74</v>
      </c>
      <c r="N12" s="860">
        <f t="shared" si="0"/>
        <v>648</v>
      </c>
      <c r="O12" s="860">
        <f t="shared" si="1"/>
        <v>513</v>
      </c>
      <c r="P12" s="824">
        <f t="shared" si="2"/>
        <v>0.79166666666666663</v>
      </c>
    </row>
    <row r="13" spans="1:16" ht="27.95" customHeight="1" x14ac:dyDescent="0.25">
      <c r="A13" s="808" t="s">
        <v>467</v>
      </c>
      <c r="B13" s="822">
        <v>80</v>
      </c>
      <c r="C13" s="823">
        <v>0</v>
      </c>
      <c r="D13" s="822">
        <v>80</v>
      </c>
      <c r="E13" s="823">
        <v>0</v>
      </c>
      <c r="F13" s="822">
        <v>80</v>
      </c>
      <c r="G13" s="823">
        <v>0</v>
      </c>
      <c r="H13" s="822">
        <v>80</v>
      </c>
      <c r="I13" s="823">
        <v>58</v>
      </c>
      <c r="J13" s="822">
        <v>80</v>
      </c>
      <c r="K13" s="823">
        <v>314</v>
      </c>
      <c r="L13" s="822">
        <v>80</v>
      </c>
      <c r="M13" s="823">
        <v>345</v>
      </c>
      <c r="N13" s="860">
        <f t="shared" si="0"/>
        <v>480</v>
      </c>
      <c r="O13" s="860">
        <f t="shared" si="1"/>
        <v>717</v>
      </c>
      <c r="P13" s="824">
        <f t="shared" si="2"/>
        <v>1.4937499999999999</v>
      </c>
    </row>
    <row r="14" spans="1:16" ht="27.95" customHeight="1" x14ac:dyDescent="0.25">
      <c r="A14" s="808" t="s">
        <v>519</v>
      </c>
      <c r="B14" s="859">
        <v>66</v>
      </c>
      <c r="C14" s="853">
        <v>59</v>
      </c>
      <c r="D14" s="859">
        <v>66</v>
      </c>
      <c r="E14" s="853">
        <v>67</v>
      </c>
      <c r="F14" s="859">
        <v>66</v>
      </c>
      <c r="G14" s="853">
        <v>56</v>
      </c>
      <c r="H14" s="859">
        <v>66</v>
      </c>
      <c r="I14" s="853">
        <v>61</v>
      </c>
      <c r="J14" s="859">
        <v>66</v>
      </c>
      <c r="K14" s="853">
        <v>66</v>
      </c>
      <c r="L14" s="859">
        <v>66</v>
      </c>
      <c r="M14" s="853">
        <v>13</v>
      </c>
      <c r="N14" s="860">
        <f t="shared" si="0"/>
        <v>396</v>
      </c>
      <c r="O14" s="860">
        <f t="shared" si="1"/>
        <v>322</v>
      </c>
      <c r="P14" s="824">
        <f t="shared" si="2"/>
        <v>0.81313131313131315</v>
      </c>
    </row>
    <row r="15" spans="1:16" ht="27.95" customHeight="1" x14ac:dyDescent="0.25">
      <c r="A15" s="808" t="s">
        <v>520</v>
      </c>
      <c r="B15" s="822">
        <v>63</v>
      </c>
      <c r="C15" s="823">
        <v>45</v>
      </c>
      <c r="D15" s="822">
        <v>63</v>
      </c>
      <c r="E15" s="823">
        <v>48</v>
      </c>
      <c r="F15" s="822">
        <v>63</v>
      </c>
      <c r="G15" s="823">
        <v>54</v>
      </c>
      <c r="H15" s="822">
        <v>63</v>
      </c>
      <c r="I15" s="823">
        <v>43</v>
      </c>
      <c r="J15" s="822">
        <v>63</v>
      </c>
      <c r="K15" s="823">
        <v>57</v>
      </c>
      <c r="L15" s="822">
        <v>63</v>
      </c>
      <c r="M15" s="823">
        <v>23</v>
      </c>
      <c r="N15" s="860">
        <f t="shared" si="0"/>
        <v>378</v>
      </c>
      <c r="O15" s="860">
        <f t="shared" si="1"/>
        <v>270</v>
      </c>
      <c r="P15" s="824">
        <f t="shared" si="2"/>
        <v>0.7142857142857143</v>
      </c>
    </row>
    <row r="16" spans="1:16" ht="27.95" customHeight="1" thickBot="1" x14ac:dyDescent="0.3">
      <c r="A16" s="867" t="s">
        <v>539</v>
      </c>
      <c r="B16" s="868">
        <v>10</v>
      </c>
      <c r="C16" s="869">
        <v>16</v>
      </c>
      <c r="D16" s="868">
        <v>10</v>
      </c>
      <c r="E16" s="869">
        <v>21</v>
      </c>
      <c r="F16" s="868">
        <v>10</v>
      </c>
      <c r="G16" s="869">
        <v>19</v>
      </c>
      <c r="H16" s="868">
        <v>10</v>
      </c>
      <c r="I16" s="869">
        <v>21</v>
      </c>
      <c r="J16" s="868">
        <v>10</v>
      </c>
      <c r="K16" s="869">
        <v>20</v>
      </c>
      <c r="L16" s="868">
        <v>10</v>
      </c>
      <c r="M16" s="869">
        <v>22</v>
      </c>
      <c r="N16" s="870">
        <f t="shared" si="0"/>
        <v>60</v>
      </c>
      <c r="O16" s="870">
        <f t="shared" si="1"/>
        <v>119</v>
      </c>
      <c r="P16" s="871">
        <f t="shared" si="2"/>
        <v>1.9833333333333334</v>
      </c>
    </row>
    <row r="17" spans="1:16" s="832" customFormat="1" ht="20.25" customHeight="1" x14ac:dyDescent="0.25">
      <c r="A17" s="864" t="s">
        <v>6</v>
      </c>
      <c r="B17" s="865">
        <f t="shared" ref="B17:C17" si="3">SUM(B9:B16)</f>
        <v>651</v>
      </c>
      <c r="C17" s="865">
        <f t="shared" si="3"/>
        <v>654</v>
      </c>
      <c r="D17" s="865">
        <f t="shared" ref="D17:E17" si="4">SUM(D9:D16)</f>
        <v>651</v>
      </c>
      <c r="E17" s="865">
        <f t="shared" si="4"/>
        <v>818</v>
      </c>
      <c r="F17" s="865">
        <f t="shared" ref="F17:G17" si="5">SUM(F9:F16)</f>
        <v>651</v>
      </c>
      <c r="G17" s="865">
        <f t="shared" si="5"/>
        <v>740</v>
      </c>
      <c r="H17" s="865">
        <f t="shared" ref="H17:I17" si="6">SUM(H9:H16)</f>
        <v>651</v>
      </c>
      <c r="I17" s="865">
        <f t="shared" si="6"/>
        <v>646</v>
      </c>
      <c r="J17" s="865">
        <f t="shared" ref="J17:K17" si="7">SUM(J9:J16)</f>
        <v>651</v>
      </c>
      <c r="K17" s="865">
        <f t="shared" si="7"/>
        <v>1137</v>
      </c>
      <c r="L17" s="865">
        <f t="shared" ref="L17:M17" si="8">SUM(L9:L16)</f>
        <v>651</v>
      </c>
      <c r="M17" s="865">
        <f t="shared" si="8"/>
        <v>1041</v>
      </c>
      <c r="N17" s="865">
        <f>SUM(N9:N16)</f>
        <v>3906</v>
      </c>
      <c r="O17" s="865">
        <f>SUM(O9:O16)</f>
        <v>5036</v>
      </c>
      <c r="P17" s="866">
        <f>IF(N17=0,"-",O17/N17)</f>
        <v>1.2892985151049667</v>
      </c>
    </row>
    <row r="18" spans="1:16" s="832" customFormat="1" ht="20.25" customHeight="1" x14ac:dyDescent="0.25">
      <c r="A18" s="954" t="str">
        <f>'Pque N Mundo I'!$A$37</f>
        <v>Nota: as metas apresentadas serão ajustadas na avaliação do CTA com os descontos de déficits de vagas e ausênsias legais.</v>
      </c>
      <c r="B18" s="876"/>
      <c r="C18" s="876"/>
      <c r="D18" s="876"/>
      <c r="E18" s="876"/>
      <c r="F18" s="876"/>
      <c r="G18" s="876"/>
      <c r="H18" s="876"/>
      <c r="I18" s="876"/>
      <c r="J18" s="876"/>
      <c r="K18" s="876"/>
      <c r="L18" s="876"/>
      <c r="M18" s="876"/>
      <c r="N18" s="876"/>
      <c r="O18" s="876"/>
      <c r="P18" s="877"/>
    </row>
    <row r="19" spans="1:16" x14ac:dyDescent="0.25">
      <c r="A19" s="826" t="s">
        <v>679</v>
      </c>
      <c r="N19" s="834"/>
      <c r="O19" s="834"/>
    </row>
    <row r="20" spans="1:16" x14ac:dyDescent="0.25">
      <c r="N20" s="834"/>
      <c r="O20" s="834"/>
    </row>
    <row r="21" spans="1:16" x14ac:dyDescent="0.25">
      <c r="N21" s="834"/>
      <c r="O21" s="834"/>
    </row>
    <row r="22" spans="1:16" x14ac:dyDescent="0.25">
      <c r="N22" s="834"/>
      <c r="O22" s="834"/>
    </row>
    <row r="23" spans="1:16" x14ac:dyDescent="0.25">
      <c r="N23" s="834"/>
      <c r="O23" s="834"/>
    </row>
    <row r="24" spans="1:16" x14ac:dyDescent="0.25">
      <c r="N24" s="834"/>
      <c r="O24" s="834"/>
    </row>
    <row r="25" spans="1:16" x14ac:dyDescent="0.25">
      <c r="N25" s="834"/>
      <c r="O25" s="834"/>
    </row>
    <row r="26" spans="1:16" x14ac:dyDescent="0.25">
      <c r="N26" s="834"/>
      <c r="O26" s="834"/>
    </row>
    <row r="27" spans="1:16" x14ac:dyDescent="0.25">
      <c r="N27" s="834"/>
      <c r="O27" s="834"/>
    </row>
    <row r="28" spans="1:16" x14ac:dyDescent="0.25">
      <c r="N28" s="834"/>
      <c r="O28" s="834"/>
    </row>
    <row r="29" spans="1:16" x14ac:dyDescent="0.25">
      <c r="N29" s="834"/>
      <c r="O29" s="834"/>
    </row>
    <row r="30" spans="1:16" x14ac:dyDescent="0.25">
      <c r="N30" s="834"/>
      <c r="O30" s="834"/>
    </row>
    <row r="31" spans="1:16" x14ac:dyDescent="0.25"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P250"/>
  <sheetViews>
    <sheetView showGridLines="0" tabSelected="1" zoomScaleNormal="100" zoomScalePageLayoutView="11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51.28515625" customWidth="1"/>
    <col min="2" max="2" width="10.42578125" customWidth="1"/>
    <col min="3" max="3" width="11.5703125" customWidth="1"/>
    <col min="4" max="4" width="10.42578125" customWidth="1"/>
    <col min="5" max="5" width="11.5703125" customWidth="1"/>
    <col min="6" max="6" width="10.42578125" customWidth="1"/>
    <col min="7" max="7" width="11.5703125" customWidth="1"/>
    <col min="8" max="8" width="10.42578125" customWidth="1"/>
    <col min="9" max="9" width="11.5703125" customWidth="1"/>
    <col min="10" max="10" width="10.42578125" customWidth="1"/>
    <col min="11" max="11" width="11.5703125" customWidth="1"/>
    <col min="12" max="12" width="10.42578125" customWidth="1"/>
    <col min="13" max="13" width="11.5703125" customWidth="1"/>
    <col min="14" max="14" width="12.140625" customWidth="1"/>
    <col min="15" max="15" width="10" customWidth="1"/>
    <col min="16" max="16" width="9.28515625" customWidth="1"/>
    <col min="17" max="17" width="3.71093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644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20.25" customHeight="1" x14ac:dyDescent="0.25">
      <c r="A9" s="894" t="s">
        <v>597</v>
      </c>
      <c r="B9" s="903">
        <v>40</v>
      </c>
      <c r="C9" s="904">
        <v>38</v>
      </c>
      <c r="D9" s="903">
        <v>40</v>
      </c>
      <c r="E9" s="904">
        <v>31</v>
      </c>
      <c r="F9" s="903">
        <v>40</v>
      </c>
      <c r="G9" s="904">
        <v>46</v>
      </c>
      <c r="H9" s="903">
        <v>40</v>
      </c>
      <c r="I9" s="904">
        <v>43</v>
      </c>
      <c r="J9" s="903">
        <v>40</v>
      </c>
      <c r="K9" s="904">
        <v>36</v>
      </c>
      <c r="L9" s="903">
        <v>40</v>
      </c>
      <c r="M9" s="904">
        <v>31</v>
      </c>
      <c r="N9" s="860">
        <f>B9+D9+F9+H9+J9+L9</f>
        <v>240</v>
      </c>
      <c r="O9" s="860">
        <f>C9+E9+G9+I9+K9+M9</f>
        <v>225</v>
      </c>
      <c r="P9" s="824">
        <f>IF(N9=0,"-",O9/N9)</f>
        <v>0.9375</v>
      </c>
    </row>
    <row r="10" spans="1:16" ht="20.25" customHeight="1" x14ac:dyDescent="0.25">
      <c r="A10" s="894" t="s">
        <v>598</v>
      </c>
      <c r="B10" s="828">
        <v>30</v>
      </c>
      <c r="C10" s="829">
        <v>25</v>
      </c>
      <c r="D10" s="828">
        <v>30</v>
      </c>
      <c r="E10" s="829">
        <v>36</v>
      </c>
      <c r="F10" s="828">
        <v>30</v>
      </c>
      <c r="G10" s="829">
        <v>56</v>
      </c>
      <c r="H10" s="828">
        <v>30</v>
      </c>
      <c r="I10" s="829">
        <v>61</v>
      </c>
      <c r="J10" s="828">
        <v>30</v>
      </c>
      <c r="K10" s="829">
        <v>42</v>
      </c>
      <c r="L10" s="828">
        <v>30</v>
      </c>
      <c r="M10" s="829">
        <v>35</v>
      </c>
      <c r="N10" s="860">
        <f t="shared" ref="N10:N23" si="0">B10+D10+F10+H10+J10+L10</f>
        <v>180</v>
      </c>
      <c r="O10" s="860">
        <f t="shared" ref="O10:O23" si="1">C10+E10+G10+I10+K10+M10</f>
        <v>255</v>
      </c>
      <c r="P10" s="824">
        <f t="shared" ref="P10:P22" si="2">IF(N10=0,"-",O10/N10)</f>
        <v>1.4166666666666667</v>
      </c>
    </row>
    <row r="11" spans="1:16" ht="20.25" customHeight="1" x14ac:dyDescent="0.25">
      <c r="A11" s="894" t="s">
        <v>599</v>
      </c>
      <c r="B11" s="862">
        <v>40</v>
      </c>
      <c r="C11" s="863">
        <v>37</v>
      </c>
      <c r="D11" s="862">
        <v>40</v>
      </c>
      <c r="E11" s="863">
        <v>34</v>
      </c>
      <c r="F11" s="862">
        <v>40</v>
      </c>
      <c r="G11" s="863">
        <v>65</v>
      </c>
      <c r="H11" s="862">
        <v>40</v>
      </c>
      <c r="I11" s="863">
        <v>43</v>
      </c>
      <c r="J11" s="862">
        <v>40</v>
      </c>
      <c r="K11" s="863">
        <v>36</v>
      </c>
      <c r="L11" s="862">
        <v>40</v>
      </c>
      <c r="M11" s="863">
        <v>39</v>
      </c>
      <c r="N11" s="860">
        <f t="shared" si="0"/>
        <v>240</v>
      </c>
      <c r="O11" s="860">
        <f t="shared" si="1"/>
        <v>254</v>
      </c>
      <c r="P11" s="824">
        <f t="shared" si="2"/>
        <v>1.0583333333333333</v>
      </c>
    </row>
    <row r="12" spans="1:16" ht="20.25" customHeight="1" x14ac:dyDescent="0.25">
      <c r="A12" s="858" t="s">
        <v>541</v>
      </c>
      <c r="B12" s="862">
        <v>1000</v>
      </c>
      <c r="C12" s="863">
        <v>948</v>
      </c>
      <c r="D12" s="862">
        <v>1000</v>
      </c>
      <c r="E12" s="863">
        <v>1082</v>
      </c>
      <c r="F12" s="862">
        <v>1000</v>
      </c>
      <c r="G12" s="863">
        <v>1237</v>
      </c>
      <c r="H12" s="862">
        <v>1000</v>
      </c>
      <c r="I12" s="863">
        <v>1180</v>
      </c>
      <c r="J12" s="862">
        <v>1000</v>
      </c>
      <c r="K12" s="863">
        <v>1107</v>
      </c>
      <c r="L12" s="862">
        <v>1000</v>
      </c>
      <c r="M12" s="863">
        <v>1307</v>
      </c>
      <c r="N12" s="860">
        <f t="shared" si="0"/>
        <v>6000</v>
      </c>
      <c r="O12" s="860">
        <f t="shared" si="1"/>
        <v>6861</v>
      </c>
      <c r="P12" s="824">
        <f t="shared" si="2"/>
        <v>1.1435</v>
      </c>
    </row>
    <row r="13" spans="1:16" ht="20.25" customHeight="1" thickBot="1" x14ac:dyDescent="0.3">
      <c r="A13" s="867" t="s">
        <v>540</v>
      </c>
      <c r="B13" s="895">
        <v>5</v>
      </c>
      <c r="C13" s="881">
        <v>5</v>
      </c>
      <c r="D13" s="895">
        <v>5</v>
      </c>
      <c r="E13" s="881">
        <v>5</v>
      </c>
      <c r="F13" s="895">
        <v>5</v>
      </c>
      <c r="G13" s="881">
        <v>4</v>
      </c>
      <c r="H13" s="895">
        <v>5</v>
      </c>
      <c r="I13" s="881">
        <v>4</v>
      </c>
      <c r="J13" s="895">
        <v>5</v>
      </c>
      <c r="K13" s="881">
        <v>4</v>
      </c>
      <c r="L13" s="895">
        <v>5</v>
      </c>
      <c r="M13" s="881">
        <v>4</v>
      </c>
      <c r="N13" s="870">
        <f t="shared" si="0"/>
        <v>30</v>
      </c>
      <c r="O13" s="870">
        <f t="shared" si="1"/>
        <v>26</v>
      </c>
      <c r="P13" s="871">
        <f t="shared" si="2"/>
        <v>0.8666666666666667</v>
      </c>
    </row>
    <row r="14" spans="1:16" ht="20.25" customHeight="1" x14ac:dyDescent="0.25">
      <c r="A14" s="902" t="s">
        <v>600</v>
      </c>
      <c r="B14" s="903">
        <v>135</v>
      </c>
      <c r="C14" s="904">
        <v>225</v>
      </c>
      <c r="D14" s="903">
        <v>135</v>
      </c>
      <c r="E14" s="904">
        <v>151</v>
      </c>
      <c r="F14" s="903">
        <v>135</v>
      </c>
      <c r="G14" s="904">
        <v>425</v>
      </c>
      <c r="H14" s="903">
        <v>135</v>
      </c>
      <c r="I14" s="904">
        <v>184</v>
      </c>
      <c r="J14" s="903">
        <v>135</v>
      </c>
      <c r="K14" s="904">
        <v>91</v>
      </c>
      <c r="L14" s="903">
        <v>135</v>
      </c>
      <c r="M14" s="904">
        <v>289</v>
      </c>
      <c r="N14" s="839">
        <f>B14+D14+F14+H14+J14+L14</f>
        <v>810</v>
      </c>
      <c r="O14" s="839">
        <f>C14+E14+G14+I14+K14+M14</f>
        <v>1365</v>
      </c>
      <c r="P14" s="840">
        <f t="shared" si="2"/>
        <v>1.6851851851851851</v>
      </c>
    </row>
    <row r="15" spans="1:16" ht="20.25" customHeight="1" x14ac:dyDescent="0.25">
      <c r="A15" s="894" t="s">
        <v>601</v>
      </c>
      <c r="B15" s="862">
        <v>180</v>
      </c>
      <c r="C15" s="863">
        <v>261</v>
      </c>
      <c r="D15" s="862">
        <v>180</v>
      </c>
      <c r="E15" s="863">
        <v>315</v>
      </c>
      <c r="F15" s="862">
        <v>180</v>
      </c>
      <c r="G15" s="863">
        <v>356</v>
      </c>
      <c r="H15" s="862">
        <v>180</v>
      </c>
      <c r="I15" s="863">
        <v>313</v>
      </c>
      <c r="J15" s="862">
        <v>180</v>
      </c>
      <c r="K15" s="863">
        <v>360</v>
      </c>
      <c r="L15" s="862">
        <v>180</v>
      </c>
      <c r="M15" s="863">
        <v>257</v>
      </c>
      <c r="N15" s="860">
        <f t="shared" si="0"/>
        <v>1080</v>
      </c>
      <c r="O15" s="860">
        <f t="shared" si="1"/>
        <v>1862</v>
      </c>
      <c r="P15" s="824">
        <f t="shared" si="2"/>
        <v>1.7240740740740741</v>
      </c>
    </row>
    <row r="16" spans="1:16" ht="20.25" customHeight="1" x14ac:dyDescent="0.25">
      <c r="A16" s="894" t="s">
        <v>602</v>
      </c>
      <c r="B16" s="862">
        <v>675</v>
      </c>
      <c r="C16" s="863">
        <v>892</v>
      </c>
      <c r="D16" s="862">
        <v>675</v>
      </c>
      <c r="E16" s="863">
        <v>1498</v>
      </c>
      <c r="F16" s="862">
        <v>675</v>
      </c>
      <c r="G16" s="863">
        <v>1486</v>
      </c>
      <c r="H16" s="862">
        <v>675</v>
      </c>
      <c r="I16" s="863">
        <v>1231</v>
      </c>
      <c r="J16" s="862">
        <v>675</v>
      </c>
      <c r="K16" s="863">
        <v>1466</v>
      </c>
      <c r="L16" s="862">
        <v>675</v>
      </c>
      <c r="M16" s="863">
        <v>1205</v>
      </c>
      <c r="N16" s="860">
        <f t="shared" si="0"/>
        <v>4050</v>
      </c>
      <c r="O16" s="860">
        <f t="shared" si="1"/>
        <v>7778</v>
      </c>
      <c r="P16" s="824">
        <f t="shared" si="2"/>
        <v>1.9204938271604939</v>
      </c>
    </row>
    <row r="17" spans="1:16" ht="20.25" customHeight="1" x14ac:dyDescent="0.25">
      <c r="A17" s="894" t="s">
        <v>618</v>
      </c>
      <c r="B17" s="862">
        <v>945</v>
      </c>
      <c r="C17" s="863">
        <v>939</v>
      </c>
      <c r="D17" s="862">
        <v>945</v>
      </c>
      <c r="E17" s="863">
        <v>1438</v>
      </c>
      <c r="F17" s="862">
        <v>945</v>
      </c>
      <c r="G17" s="863">
        <v>1247</v>
      </c>
      <c r="H17" s="862">
        <v>945</v>
      </c>
      <c r="I17" s="863">
        <v>1509</v>
      </c>
      <c r="J17" s="862">
        <v>945</v>
      </c>
      <c r="K17" s="863">
        <v>1477</v>
      </c>
      <c r="L17" s="862">
        <v>945</v>
      </c>
      <c r="M17" s="863">
        <v>1758</v>
      </c>
      <c r="N17" s="860">
        <f t="shared" si="0"/>
        <v>5670</v>
      </c>
      <c r="O17" s="860">
        <f t="shared" si="1"/>
        <v>8368</v>
      </c>
      <c r="P17" s="824">
        <f t="shared" si="2"/>
        <v>1.4758377425044091</v>
      </c>
    </row>
    <row r="18" spans="1:16" ht="20.25" customHeight="1" x14ac:dyDescent="0.25">
      <c r="A18" s="894" t="s">
        <v>614</v>
      </c>
      <c r="B18" s="862">
        <v>270</v>
      </c>
      <c r="C18" s="863">
        <v>244</v>
      </c>
      <c r="D18" s="862">
        <v>270</v>
      </c>
      <c r="E18" s="863">
        <v>241</v>
      </c>
      <c r="F18" s="862">
        <v>270</v>
      </c>
      <c r="G18" s="863">
        <v>204</v>
      </c>
      <c r="H18" s="862">
        <v>270</v>
      </c>
      <c r="I18" s="863">
        <v>263</v>
      </c>
      <c r="J18" s="862">
        <v>270</v>
      </c>
      <c r="K18" s="863">
        <v>188</v>
      </c>
      <c r="L18" s="862">
        <v>270</v>
      </c>
      <c r="M18" s="863">
        <v>118</v>
      </c>
      <c r="N18" s="860">
        <f t="shared" si="0"/>
        <v>1620</v>
      </c>
      <c r="O18" s="860">
        <f t="shared" si="1"/>
        <v>1258</v>
      </c>
      <c r="P18" s="824">
        <f t="shared" si="2"/>
        <v>0.77654320987654324</v>
      </c>
    </row>
    <row r="19" spans="1:16" ht="20.25" customHeight="1" x14ac:dyDescent="0.25">
      <c r="A19" s="894" t="s">
        <v>615</v>
      </c>
      <c r="B19" s="862">
        <v>90</v>
      </c>
      <c r="C19" s="863">
        <v>82</v>
      </c>
      <c r="D19" s="862">
        <v>90</v>
      </c>
      <c r="E19" s="863">
        <v>86</v>
      </c>
      <c r="F19" s="862">
        <v>90</v>
      </c>
      <c r="G19" s="863">
        <v>70</v>
      </c>
      <c r="H19" s="862">
        <v>90</v>
      </c>
      <c r="I19" s="863">
        <v>81</v>
      </c>
      <c r="J19" s="862">
        <v>90</v>
      </c>
      <c r="K19" s="863">
        <v>101</v>
      </c>
      <c r="L19" s="862">
        <v>90</v>
      </c>
      <c r="M19" s="863">
        <v>99</v>
      </c>
      <c r="N19" s="860">
        <f>B19+D19+F19+H19+J19+L19</f>
        <v>540</v>
      </c>
      <c r="O19" s="860">
        <f t="shared" si="1"/>
        <v>519</v>
      </c>
      <c r="P19" s="824">
        <f t="shared" si="2"/>
        <v>0.96111111111111114</v>
      </c>
    </row>
    <row r="20" spans="1:16" ht="20.25" customHeight="1" x14ac:dyDescent="0.25">
      <c r="A20" s="894" t="s">
        <v>603</v>
      </c>
      <c r="B20" s="862">
        <v>30</v>
      </c>
      <c r="C20" s="863">
        <v>43</v>
      </c>
      <c r="D20" s="862">
        <v>30</v>
      </c>
      <c r="E20" s="863">
        <v>55</v>
      </c>
      <c r="F20" s="862">
        <v>30</v>
      </c>
      <c r="G20" s="863">
        <v>46</v>
      </c>
      <c r="H20" s="862">
        <v>30</v>
      </c>
      <c r="I20" s="863">
        <v>79</v>
      </c>
      <c r="J20" s="862">
        <v>30</v>
      </c>
      <c r="K20" s="863">
        <v>15</v>
      </c>
      <c r="L20" s="862">
        <v>30</v>
      </c>
      <c r="M20" s="863">
        <v>46</v>
      </c>
      <c r="N20" s="860">
        <f t="shared" si="0"/>
        <v>180</v>
      </c>
      <c r="O20" s="860">
        <f t="shared" si="1"/>
        <v>284</v>
      </c>
      <c r="P20" s="824">
        <f t="shared" si="2"/>
        <v>1.5777777777777777</v>
      </c>
    </row>
    <row r="21" spans="1:16" ht="20.25" customHeight="1" x14ac:dyDescent="0.25">
      <c r="A21" s="894" t="s">
        <v>617</v>
      </c>
      <c r="B21" s="862">
        <v>90</v>
      </c>
      <c r="C21" s="863">
        <v>262</v>
      </c>
      <c r="D21" s="862">
        <v>90</v>
      </c>
      <c r="E21" s="863">
        <v>257</v>
      </c>
      <c r="F21" s="862">
        <v>90</v>
      </c>
      <c r="G21" s="863">
        <v>249</v>
      </c>
      <c r="H21" s="862">
        <v>90</v>
      </c>
      <c r="I21" s="863">
        <v>187</v>
      </c>
      <c r="J21" s="862">
        <v>90</v>
      </c>
      <c r="K21" s="863">
        <v>232</v>
      </c>
      <c r="L21" s="862">
        <v>90</v>
      </c>
      <c r="M21" s="863">
        <v>193</v>
      </c>
      <c r="N21" s="860">
        <f t="shared" si="0"/>
        <v>540</v>
      </c>
      <c r="O21" s="860">
        <f t="shared" si="1"/>
        <v>1380</v>
      </c>
      <c r="P21" s="824">
        <f t="shared" si="2"/>
        <v>2.5555555555555554</v>
      </c>
    </row>
    <row r="22" spans="1:16" ht="20.25" customHeight="1" x14ac:dyDescent="0.25">
      <c r="A22" s="894" t="s">
        <v>604</v>
      </c>
      <c r="B22" s="862">
        <v>135</v>
      </c>
      <c r="C22" s="863">
        <v>170</v>
      </c>
      <c r="D22" s="862">
        <v>135</v>
      </c>
      <c r="E22" s="863">
        <v>242</v>
      </c>
      <c r="F22" s="862">
        <v>135</v>
      </c>
      <c r="G22" s="863">
        <v>245</v>
      </c>
      <c r="H22" s="862">
        <v>135</v>
      </c>
      <c r="I22" s="863">
        <v>103</v>
      </c>
      <c r="J22" s="862">
        <v>135</v>
      </c>
      <c r="K22" s="863">
        <v>110</v>
      </c>
      <c r="L22" s="862">
        <v>135</v>
      </c>
      <c r="M22" s="863">
        <v>149</v>
      </c>
      <c r="N22" s="860">
        <f t="shared" si="0"/>
        <v>810</v>
      </c>
      <c r="O22" s="860">
        <f t="shared" si="1"/>
        <v>1019</v>
      </c>
      <c r="P22" s="824">
        <f t="shared" si="2"/>
        <v>1.2580246913580246</v>
      </c>
    </row>
    <row r="23" spans="1:16" ht="20.25" customHeight="1" thickBot="1" x14ac:dyDescent="0.3">
      <c r="A23" s="867" t="s">
        <v>616</v>
      </c>
      <c r="B23" s="895">
        <v>405</v>
      </c>
      <c r="C23" s="881">
        <v>118</v>
      </c>
      <c r="D23" s="895">
        <v>405</v>
      </c>
      <c r="E23" s="881">
        <v>106</v>
      </c>
      <c r="F23" s="895">
        <v>405</v>
      </c>
      <c r="G23" s="881">
        <v>202</v>
      </c>
      <c r="H23" s="895">
        <v>405</v>
      </c>
      <c r="I23" s="881">
        <v>194</v>
      </c>
      <c r="J23" s="895">
        <v>405</v>
      </c>
      <c r="K23" s="881">
        <v>155</v>
      </c>
      <c r="L23" s="895">
        <v>405</v>
      </c>
      <c r="M23" s="881">
        <v>201</v>
      </c>
      <c r="N23" s="870">
        <f t="shared" si="0"/>
        <v>2430</v>
      </c>
      <c r="O23" s="870">
        <f t="shared" si="1"/>
        <v>976</v>
      </c>
      <c r="P23" s="871">
        <f>IF(N23=0,"-",O23/N23)</f>
        <v>0.40164609053497941</v>
      </c>
    </row>
    <row r="24" spans="1:16" s="832" customFormat="1" ht="21" customHeight="1" x14ac:dyDescent="0.25">
      <c r="A24" s="864" t="s">
        <v>6</v>
      </c>
      <c r="B24" s="865">
        <f>SUM(B9:B23)</f>
        <v>4070</v>
      </c>
      <c r="C24" s="865">
        <f>SUM(C9:C23)</f>
        <v>4289</v>
      </c>
      <c r="D24" s="865">
        <f>SUM(D9:D23)</f>
        <v>4070</v>
      </c>
      <c r="E24" s="865">
        <f>SUM(E9:E23)</f>
        <v>5577</v>
      </c>
      <c r="F24" s="865">
        <f t="shared" ref="F24:G24" si="3">SUM(F9:F23)</f>
        <v>4070</v>
      </c>
      <c r="G24" s="865">
        <f t="shared" si="3"/>
        <v>5938</v>
      </c>
      <c r="H24" s="865">
        <f t="shared" ref="H24:I24" si="4">SUM(H9:H23)</f>
        <v>4070</v>
      </c>
      <c r="I24" s="865">
        <f t="shared" si="4"/>
        <v>5475</v>
      </c>
      <c r="J24" s="865">
        <f t="shared" ref="J24:K24" si="5">SUM(J9:J23)</f>
        <v>4070</v>
      </c>
      <c r="K24" s="865">
        <f t="shared" si="5"/>
        <v>5420</v>
      </c>
      <c r="L24" s="865">
        <f>SUM(L9:L23)</f>
        <v>4070</v>
      </c>
      <c r="M24" s="865">
        <f>SUM(M9:M23)</f>
        <v>5731</v>
      </c>
      <c r="N24" s="865">
        <f>SUM(N9:N23)</f>
        <v>24420</v>
      </c>
      <c r="O24" s="865">
        <f>SUM(O9:O23)</f>
        <v>32430</v>
      </c>
      <c r="P24" s="866">
        <f>IF(N24=0,"-",O24/N24)</f>
        <v>1.328009828009828</v>
      </c>
    </row>
    <row r="25" spans="1:16" x14ac:dyDescent="0.25">
      <c r="A25" s="954" t="str">
        <f>'Pque N Mundo I'!$A$37</f>
        <v>Nota: as metas apresentadas serão ajustadas na avaliação do CTA com os descontos de déficits de vagas e ausênsias legais.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838"/>
      <c r="O25" s="838"/>
    </row>
    <row r="26" spans="1:16" x14ac:dyDescent="0.25">
      <c r="A26" s="826" t="s">
        <v>679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838"/>
      <c r="O26" s="838"/>
    </row>
    <row r="27" spans="1:16" x14ac:dyDescent="0.25">
      <c r="N27" s="834"/>
      <c r="O27" s="834"/>
    </row>
    <row r="28" spans="1:16" x14ac:dyDescent="0.25">
      <c r="N28" s="834"/>
      <c r="O28" s="834"/>
    </row>
    <row r="29" spans="1:16" x14ac:dyDescent="0.25">
      <c r="N29" s="834"/>
      <c r="O29" s="834"/>
    </row>
    <row r="30" spans="1:16" x14ac:dyDescent="0.25">
      <c r="N30" s="834"/>
      <c r="O30" s="834"/>
    </row>
    <row r="31" spans="1:16" x14ac:dyDescent="0.25"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P243"/>
  <sheetViews>
    <sheetView showGridLines="0" tabSelected="1" zoomScaleNormal="100" workbookViewId="0">
      <selection activeCell="A9" sqref="A9"/>
    </sheetView>
  </sheetViews>
  <sheetFormatPr defaultColWidth="8.85546875" defaultRowHeight="15" x14ac:dyDescent="0.25"/>
  <cols>
    <col min="1" max="1" width="46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9.42578125" bestFit="1" customWidth="1"/>
    <col min="15" max="15" width="9" customWidth="1"/>
    <col min="16" max="16" width="8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645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24.95" customHeight="1" x14ac:dyDescent="0.25">
      <c r="A9" s="808" t="s">
        <v>134</v>
      </c>
      <c r="B9" s="865">
        <v>80</v>
      </c>
      <c r="C9" s="904">
        <v>142</v>
      </c>
      <c r="D9" s="865">
        <v>80</v>
      </c>
      <c r="E9" s="904">
        <v>117</v>
      </c>
      <c r="F9" s="865">
        <v>80</v>
      </c>
      <c r="G9" s="904">
        <v>151</v>
      </c>
      <c r="H9" s="865">
        <v>80</v>
      </c>
      <c r="I9" s="904">
        <v>137</v>
      </c>
      <c r="J9" s="865">
        <v>80</v>
      </c>
      <c r="K9" s="904">
        <v>112</v>
      </c>
      <c r="L9" s="865">
        <v>80</v>
      </c>
      <c r="M9" s="904">
        <v>122</v>
      </c>
      <c r="N9" s="860">
        <f>B9+D9+F9+H9+J9+L9</f>
        <v>480</v>
      </c>
      <c r="O9" s="860">
        <f>C9+E9+G9+I9+K9+M9</f>
        <v>781</v>
      </c>
      <c r="P9" s="824">
        <f>IF(N9=0,"-",O9/N9)</f>
        <v>1.6270833333333334</v>
      </c>
    </row>
    <row r="10" spans="1:16" ht="24.95" customHeight="1" x14ac:dyDescent="0.25">
      <c r="A10" s="858" t="s">
        <v>605</v>
      </c>
      <c r="B10" s="859">
        <v>205</v>
      </c>
      <c r="C10" s="863">
        <v>282</v>
      </c>
      <c r="D10" s="859">
        <v>205</v>
      </c>
      <c r="E10" s="863">
        <v>191</v>
      </c>
      <c r="F10" s="859">
        <v>205</v>
      </c>
      <c r="G10" s="863">
        <v>249</v>
      </c>
      <c r="H10" s="859">
        <v>205</v>
      </c>
      <c r="I10" s="863">
        <v>240</v>
      </c>
      <c r="J10" s="859">
        <v>205</v>
      </c>
      <c r="K10" s="863">
        <v>104</v>
      </c>
      <c r="L10" s="859">
        <v>205</v>
      </c>
      <c r="M10" s="863">
        <v>226</v>
      </c>
      <c r="N10" s="860">
        <f t="shared" ref="N10:N11" si="0">B10+D10+F10+H10+J10+L10</f>
        <v>1230</v>
      </c>
      <c r="O10" s="860">
        <f t="shared" ref="O10:O11" si="1">C10+E10+G10+I10+K10+M10</f>
        <v>1292</v>
      </c>
      <c r="P10" s="824">
        <f t="shared" ref="P10:P11" si="2">IF(N10=0,"-",O10/N10)</f>
        <v>1.0504065040650405</v>
      </c>
    </row>
    <row r="11" spans="1:16" ht="24.95" customHeight="1" thickBot="1" x14ac:dyDescent="0.3">
      <c r="A11" s="867" t="s">
        <v>525</v>
      </c>
      <c r="B11" s="868">
        <v>324</v>
      </c>
      <c r="C11" s="881">
        <v>291</v>
      </c>
      <c r="D11" s="868">
        <v>324</v>
      </c>
      <c r="E11" s="881">
        <v>254</v>
      </c>
      <c r="F11" s="868">
        <v>324</v>
      </c>
      <c r="G11" s="881">
        <v>218</v>
      </c>
      <c r="H11" s="868">
        <v>324</v>
      </c>
      <c r="I11" s="881">
        <v>381</v>
      </c>
      <c r="J11" s="868">
        <v>324</v>
      </c>
      <c r="K11" s="881">
        <v>234</v>
      </c>
      <c r="L11" s="868">
        <v>324</v>
      </c>
      <c r="M11" s="881">
        <v>353</v>
      </c>
      <c r="N11" s="870">
        <f t="shared" si="0"/>
        <v>1944</v>
      </c>
      <c r="O11" s="870">
        <f t="shared" si="1"/>
        <v>1731</v>
      </c>
      <c r="P11" s="871">
        <f t="shared" si="2"/>
        <v>0.89043209876543206</v>
      </c>
    </row>
    <row r="12" spans="1:16" s="832" customFormat="1" ht="22.5" customHeight="1" x14ac:dyDescent="0.25">
      <c r="A12" s="864" t="s">
        <v>562</v>
      </c>
      <c r="B12" s="865">
        <f>SUM(B9:B11)</f>
        <v>609</v>
      </c>
      <c r="C12" s="865">
        <f t="shared" ref="C12:E12" si="3">SUM(C9:C11)</f>
        <v>715</v>
      </c>
      <c r="D12" s="865">
        <f>SUM(D9:D11)</f>
        <v>609</v>
      </c>
      <c r="E12" s="865">
        <f t="shared" si="3"/>
        <v>562</v>
      </c>
      <c r="F12" s="865">
        <f>SUM(F9:F11)</f>
        <v>609</v>
      </c>
      <c r="G12" s="865">
        <f t="shared" ref="G12:I12" si="4">SUM(G9:G11)</f>
        <v>618</v>
      </c>
      <c r="H12" s="865">
        <f>SUM(H9:H11)</f>
        <v>609</v>
      </c>
      <c r="I12" s="865">
        <f t="shared" si="4"/>
        <v>758</v>
      </c>
      <c r="J12" s="865">
        <f>SUM(J9:J11)</f>
        <v>609</v>
      </c>
      <c r="K12" s="865">
        <f t="shared" ref="K12:M12" si="5">SUM(K9:K11)</f>
        <v>450</v>
      </c>
      <c r="L12" s="865">
        <f>SUM(L9:L11)</f>
        <v>609</v>
      </c>
      <c r="M12" s="865">
        <f t="shared" si="5"/>
        <v>701</v>
      </c>
      <c r="N12" s="865">
        <f>SUM(N9:N11)</f>
        <v>3654</v>
      </c>
      <c r="O12" s="865">
        <f>SUM(O9:O11)</f>
        <v>3804</v>
      </c>
      <c r="P12" s="866">
        <f>IF(N12=0,"-",O12/N12)</f>
        <v>1.0410509031198687</v>
      </c>
    </row>
    <row r="13" spans="1:16" x14ac:dyDescent="0.25">
      <c r="A13" s="954" t="str">
        <f>'Pque N Mundo I'!$A$37</f>
        <v>Nota: as metas apresentadas serão ajustadas na avaliação do CTA com os descontos de déficits de vagas e ausênsias legais.</v>
      </c>
      <c r="N13" s="838"/>
      <c r="O13" s="838"/>
    </row>
    <row r="14" spans="1:16" x14ac:dyDescent="0.25">
      <c r="A14" s="826" t="s">
        <v>679</v>
      </c>
      <c r="N14" s="834"/>
      <c r="O14" s="834"/>
    </row>
    <row r="15" spans="1:16" x14ac:dyDescent="0.25">
      <c r="N15" s="834"/>
      <c r="O15" s="834"/>
    </row>
    <row r="16" spans="1:16" x14ac:dyDescent="0.25">
      <c r="N16" s="834"/>
      <c r="O16" s="834"/>
    </row>
    <row r="17" spans="14:15" x14ac:dyDescent="0.25">
      <c r="N17" s="834"/>
      <c r="O17" s="834"/>
    </row>
    <row r="18" spans="14:15" x14ac:dyDescent="0.25">
      <c r="N18" s="834"/>
      <c r="O18" s="834"/>
    </row>
    <row r="19" spans="14:15" x14ac:dyDescent="0.25">
      <c r="N19" s="834"/>
      <c r="O19" s="834"/>
    </row>
    <row r="20" spans="14:15" x14ac:dyDescent="0.25">
      <c r="N20" s="834"/>
      <c r="O20" s="834"/>
    </row>
    <row r="21" spans="14:15" x14ac:dyDescent="0.25">
      <c r="N21" s="834"/>
      <c r="O21" s="834"/>
    </row>
    <row r="22" spans="14:15" x14ac:dyDescent="0.25">
      <c r="N22" s="834"/>
      <c r="O22" s="834"/>
    </row>
    <row r="23" spans="14:15" x14ac:dyDescent="0.25">
      <c r="N23" s="834"/>
      <c r="O23" s="834"/>
    </row>
    <row r="24" spans="14:15" x14ac:dyDescent="0.25">
      <c r="N24" s="834"/>
      <c r="O24" s="834"/>
    </row>
    <row r="25" spans="14:15" x14ac:dyDescent="0.25">
      <c r="N25" s="834"/>
      <c r="O25" s="834"/>
    </row>
    <row r="26" spans="14:15" x14ac:dyDescent="0.25">
      <c r="N26" s="834"/>
      <c r="O26" s="834"/>
    </row>
    <row r="27" spans="14:15" x14ac:dyDescent="0.25">
      <c r="N27" s="834"/>
      <c r="O27" s="834"/>
    </row>
    <row r="28" spans="14:15" x14ac:dyDescent="0.25">
      <c r="N28" s="834"/>
      <c r="O28" s="834"/>
    </row>
    <row r="29" spans="14:15" x14ac:dyDescent="0.25">
      <c r="N29" s="834"/>
      <c r="O29" s="834"/>
    </row>
    <row r="30" spans="14:15" x14ac:dyDescent="0.25">
      <c r="N30" s="834"/>
      <c r="O30" s="834"/>
    </row>
    <row r="31" spans="14:15" x14ac:dyDescent="0.25">
      <c r="N31" s="834"/>
      <c r="O31" s="834"/>
    </row>
    <row r="32" spans="14:15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P240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9.28515625" bestFit="1" customWidth="1"/>
    <col min="15" max="15" width="8" customWidth="1"/>
    <col min="16" max="16" width="7.71093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646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29.25" customHeight="1" x14ac:dyDescent="0.25">
      <c r="A9" s="808" t="s">
        <v>542</v>
      </c>
      <c r="B9" s="865">
        <v>155</v>
      </c>
      <c r="C9" s="831">
        <v>270</v>
      </c>
      <c r="D9" s="865">
        <v>155</v>
      </c>
      <c r="E9" s="831">
        <v>284</v>
      </c>
      <c r="F9" s="865">
        <v>155</v>
      </c>
      <c r="G9" s="831">
        <v>299</v>
      </c>
      <c r="H9" s="865">
        <v>155</v>
      </c>
      <c r="I9" s="831">
        <v>303</v>
      </c>
      <c r="J9" s="865">
        <v>155</v>
      </c>
      <c r="K9" s="831">
        <v>341</v>
      </c>
      <c r="L9" s="865">
        <v>155</v>
      </c>
      <c r="M9" s="831">
        <v>317</v>
      </c>
      <c r="N9" s="860">
        <f>B9+D9+F9+H9+J9+L9</f>
        <v>930</v>
      </c>
      <c r="O9" s="860">
        <f>C9+E9+G9+I9+K9+M9</f>
        <v>1814</v>
      </c>
      <c r="P9" s="824">
        <f>IF(N9=0,"-",O9/N9)</f>
        <v>1.9505376344086021</v>
      </c>
    </row>
    <row r="10" spans="1:16" ht="31.5" customHeight="1" x14ac:dyDescent="0.25">
      <c r="A10" s="858" t="s">
        <v>543</v>
      </c>
      <c r="B10" s="859">
        <v>13</v>
      </c>
      <c r="C10" s="853">
        <v>14</v>
      </c>
      <c r="D10" s="859">
        <v>13</v>
      </c>
      <c r="E10" s="853">
        <v>16</v>
      </c>
      <c r="F10" s="859">
        <v>13</v>
      </c>
      <c r="G10" s="853">
        <v>13</v>
      </c>
      <c r="H10" s="859">
        <v>13</v>
      </c>
      <c r="I10" s="853">
        <v>17</v>
      </c>
      <c r="J10" s="859">
        <v>13</v>
      </c>
      <c r="K10" s="853">
        <v>14</v>
      </c>
      <c r="L10" s="859">
        <v>13</v>
      </c>
      <c r="M10" s="853">
        <v>13</v>
      </c>
      <c r="N10" s="860">
        <f t="shared" ref="N10:N12" si="0">B10+D10+F10+H10+J10+L10</f>
        <v>78</v>
      </c>
      <c r="O10" s="860">
        <f t="shared" ref="O10:O12" si="1">C10+E10+G10+I10+K10+M10</f>
        <v>87</v>
      </c>
      <c r="P10" s="824">
        <f t="shared" ref="P10:P12" si="2">IF(N10=0,"-",O10/N10)</f>
        <v>1.1153846153846154</v>
      </c>
    </row>
    <row r="11" spans="1:16" ht="33" customHeight="1" x14ac:dyDescent="0.25">
      <c r="A11" s="858" t="s">
        <v>544</v>
      </c>
      <c r="B11" s="859">
        <v>1</v>
      </c>
      <c r="C11" s="853">
        <v>1</v>
      </c>
      <c r="D11" s="859">
        <v>1</v>
      </c>
      <c r="E11" s="853">
        <v>1</v>
      </c>
      <c r="F11" s="859">
        <v>1</v>
      </c>
      <c r="G11" s="853">
        <v>1</v>
      </c>
      <c r="H11" s="859">
        <v>1</v>
      </c>
      <c r="I11" s="853">
        <v>1</v>
      </c>
      <c r="J11" s="859">
        <v>1</v>
      </c>
      <c r="K11" s="853">
        <v>3</v>
      </c>
      <c r="L11" s="859">
        <v>1</v>
      </c>
      <c r="M11" s="853">
        <v>1</v>
      </c>
      <c r="N11" s="860">
        <f t="shared" si="0"/>
        <v>6</v>
      </c>
      <c r="O11" s="860">
        <f t="shared" si="1"/>
        <v>8</v>
      </c>
      <c r="P11" s="824">
        <f t="shared" si="2"/>
        <v>1.3333333333333333</v>
      </c>
    </row>
    <row r="12" spans="1:16" ht="30" customHeight="1" thickBot="1" x14ac:dyDescent="0.3">
      <c r="A12" s="867" t="s">
        <v>545</v>
      </c>
      <c r="B12" s="868">
        <v>30</v>
      </c>
      <c r="C12" s="869">
        <v>34</v>
      </c>
      <c r="D12" s="868">
        <v>30</v>
      </c>
      <c r="E12" s="869">
        <v>32</v>
      </c>
      <c r="F12" s="868">
        <v>30</v>
      </c>
      <c r="G12" s="869">
        <v>32</v>
      </c>
      <c r="H12" s="868">
        <v>30</v>
      </c>
      <c r="I12" s="869">
        <v>31</v>
      </c>
      <c r="J12" s="868">
        <v>30</v>
      </c>
      <c r="K12" s="869">
        <v>41</v>
      </c>
      <c r="L12" s="868">
        <v>30</v>
      </c>
      <c r="M12" s="869">
        <v>33</v>
      </c>
      <c r="N12" s="870">
        <f t="shared" si="0"/>
        <v>180</v>
      </c>
      <c r="O12" s="870">
        <f t="shared" si="1"/>
        <v>203</v>
      </c>
      <c r="P12" s="871">
        <f t="shared" si="2"/>
        <v>1.1277777777777778</v>
      </c>
    </row>
    <row r="13" spans="1:16" s="832" customFormat="1" ht="21.75" customHeight="1" x14ac:dyDescent="0.25">
      <c r="A13" s="864" t="s">
        <v>562</v>
      </c>
      <c r="B13" s="865">
        <f t="shared" ref="B13:E13" si="3">SUM(B9:B12)</f>
        <v>199</v>
      </c>
      <c r="C13" s="865">
        <f t="shared" si="3"/>
        <v>319</v>
      </c>
      <c r="D13" s="865">
        <f t="shared" si="3"/>
        <v>199</v>
      </c>
      <c r="E13" s="865">
        <f t="shared" si="3"/>
        <v>333</v>
      </c>
      <c r="F13" s="865">
        <f t="shared" ref="F13:G13" si="4">SUM(F9:F12)</f>
        <v>199</v>
      </c>
      <c r="G13" s="865">
        <f t="shared" si="4"/>
        <v>345</v>
      </c>
      <c r="H13" s="865">
        <f t="shared" ref="H13:I13" si="5">SUM(H9:H12)</f>
        <v>199</v>
      </c>
      <c r="I13" s="865">
        <f t="shared" si="5"/>
        <v>352</v>
      </c>
      <c r="J13" s="865">
        <f t="shared" ref="J13:K13" si="6">SUM(J9:J12)</f>
        <v>199</v>
      </c>
      <c r="K13" s="865">
        <f t="shared" si="6"/>
        <v>399</v>
      </c>
      <c r="L13" s="865">
        <f t="shared" ref="L13:M13" si="7">SUM(L9:L12)</f>
        <v>199</v>
      </c>
      <c r="M13" s="865">
        <f t="shared" si="7"/>
        <v>364</v>
      </c>
      <c r="N13" s="865">
        <f>SUM(N9:N12)</f>
        <v>1194</v>
      </c>
      <c r="O13" s="865">
        <f>SUM(O9:O12)</f>
        <v>2112</v>
      </c>
      <c r="P13" s="866">
        <f>IF(N13=0,"-",O13/N13)</f>
        <v>1.7688442211055277</v>
      </c>
    </row>
    <row r="14" spans="1:16" x14ac:dyDescent="0.25">
      <c r="A14" s="954" t="str">
        <f>'Pque N Mundo I'!$A$37</f>
        <v>Nota: as metas apresentadas serão ajustadas na avaliação do CTA com os descontos de déficits de vagas e ausênsias legais.</v>
      </c>
      <c r="N14" s="838"/>
      <c r="O14" s="838"/>
    </row>
    <row r="15" spans="1:16" x14ac:dyDescent="0.25">
      <c r="A15" s="826" t="s">
        <v>679</v>
      </c>
      <c r="N15" s="834"/>
      <c r="O15" s="834"/>
    </row>
    <row r="16" spans="1:16" x14ac:dyDescent="0.25">
      <c r="N16" s="834"/>
      <c r="O16" s="834"/>
    </row>
    <row r="17" spans="14:15" x14ac:dyDescent="0.25">
      <c r="N17" s="834"/>
      <c r="O17" s="834"/>
    </row>
    <row r="18" spans="14:15" x14ac:dyDescent="0.25">
      <c r="N18" s="834"/>
      <c r="O18" s="834"/>
    </row>
    <row r="19" spans="14:15" x14ac:dyDescent="0.25">
      <c r="N19" s="834"/>
      <c r="O19" s="834"/>
    </row>
    <row r="20" spans="14:15" x14ac:dyDescent="0.25">
      <c r="N20" s="834"/>
      <c r="O20" s="834"/>
    </row>
    <row r="21" spans="14:15" x14ac:dyDescent="0.25">
      <c r="N21" s="834"/>
      <c r="O21" s="834"/>
    </row>
    <row r="22" spans="14:15" x14ac:dyDescent="0.25">
      <c r="N22" s="834"/>
      <c r="O22" s="834"/>
    </row>
    <row r="23" spans="14:15" x14ac:dyDescent="0.25">
      <c r="N23" s="834"/>
      <c r="O23" s="834"/>
    </row>
    <row r="24" spans="14:15" x14ac:dyDescent="0.25">
      <c r="N24" s="834"/>
      <c r="O24" s="834"/>
    </row>
    <row r="25" spans="14:15" x14ac:dyDescent="0.25">
      <c r="N25" s="834"/>
      <c r="O25" s="834"/>
    </row>
    <row r="26" spans="14:15" x14ac:dyDescent="0.25">
      <c r="N26" s="834"/>
      <c r="O26" s="834"/>
    </row>
    <row r="27" spans="14:15" x14ac:dyDescent="0.25">
      <c r="N27" s="834"/>
      <c r="O27" s="834"/>
    </row>
    <row r="28" spans="14:15" x14ac:dyDescent="0.25">
      <c r="N28" s="834"/>
      <c r="O28" s="834"/>
    </row>
    <row r="29" spans="14:15" x14ac:dyDescent="0.25">
      <c r="N29" s="834"/>
      <c r="O29" s="834"/>
    </row>
    <row r="30" spans="14:15" x14ac:dyDescent="0.25">
      <c r="N30" s="834"/>
      <c r="O30" s="834"/>
    </row>
    <row r="31" spans="14:15" x14ac:dyDescent="0.25">
      <c r="N31" s="834"/>
      <c r="O31" s="834"/>
    </row>
    <row r="32" spans="14:15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</sheetData>
  <mergeCells count="12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L7:M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P254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7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7.42578125" customWidth="1"/>
    <col min="15" max="15" width="10.7109375" customWidth="1"/>
    <col min="16" max="16" width="7.4257812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678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idden="1" x14ac:dyDescent="0.25">
      <c r="A9" s="809" t="s">
        <v>175</v>
      </c>
      <c r="B9" s="908">
        <v>40</v>
      </c>
      <c r="C9" s="915"/>
      <c r="D9" s="908">
        <v>40</v>
      </c>
      <c r="E9" s="915"/>
      <c r="F9" s="908">
        <v>40</v>
      </c>
      <c r="G9" s="915"/>
      <c r="H9" s="908">
        <v>40</v>
      </c>
      <c r="I9" s="915"/>
      <c r="J9" s="908">
        <v>40</v>
      </c>
      <c r="K9" s="915"/>
      <c r="L9" s="908">
        <v>40</v>
      </c>
      <c r="M9" s="915"/>
      <c r="N9" s="837">
        <f>B9</f>
        <v>40</v>
      </c>
      <c r="O9" s="837">
        <f>C9</f>
        <v>0</v>
      </c>
      <c r="P9" s="824">
        <f>IF(N9=0,"-",O9/N9)</f>
        <v>0</v>
      </c>
    </row>
    <row r="10" spans="1:16" hidden="1" x14ac:dyDescent="0.25">
      <c r="A10" s="809" t="s">
        <v>174</v>
      </c>
      <c r="B10" s="813">
        <v>1</v>
      </c>
      <c r="C10" s="811"/>
      <c r="D10" s="813">
        <v>1</v>
      </c>
      <c r="E10" s="811"/>
      <c r="F10" s="813">
        <v>1</v>
      </c>
      <c r="G10" s="811"/>
      <c r="H10" s="813">
        <v>1</v>
      </c>
      <c r="I10" s="811"/>
      <c r="J10" s="813">
        <v>1</v>
      </c>
      <c r="K10" s="811"/>
      <c r="L10" s="813">
        <v>1</v>
      </c>
      <c r="M10" s="811"/>
      <c r="N10" s="835" t="e">
        <f>#REF!/$B10</f>
        <v>#REF!</v>
      </c>
      <c r="O10" s="836" t="e">
        <f>SUM(#REF!,#REF!,#REF!)</f>
        <v>#REF!</v>
      </c>
      <c r="P10" s="814" t="e">
        <f t="shared" ref="P10:P13" si="0">O10/($B10*3)</f>
        <v>#REF!</v>
      </c>
    </row>
    <row r="11" spans="1:16" hidden="1" x14ac:dyDescent="0.25">
      <c r="A11" s="809" t="s">
        <v>176</v>
      </c>
      <c r="B11" s="815">
        <v>14</v>
      </c>
      <c r="C11" s="811"/>
      <c r="D11" s="815">
        <v>14</v>
      </c>
      <c r="E11" s="811"/>
      <c r="F11" s="815">
        <v>14</v>
      </c>
      <c r="G11" s="811"/>
      <c r="H11" s="815">
        <v>14</v>
      </c>
      <c r="I11" s="811"/>
      <c r="J11" s="815">
        <v>14</v>
      </c>
      <c r="K11" s="811"/>
      <c r="L11" s="815">
        <v>14</v>
      </c>
      <c r="M11" s="811"/>
      <c r="N11" s="835" t="e">
        <f>#REF!/$B11</f>
        <v>#REF!</v>
      </c>
      <c r="O11" s="836" t="e">
        <f>SUM(#REF!,#REF!,#REF!)</f>
        <v>#REF!</v>
      </c>
      <c r="P11" s="814" t="e">
        <f t="shared" si="0"/>
        <v>#REF!</v>
      </c>
    </row>
    <row r="12" spans="1:16" hidden="1" x14ac:dyDescent="0.25">
      <c r="A12" s="809" t="s">
        <v>177</v>
      </c>
      <c r="B12" s="813">
        <v>28</v>
      </c>
      <c r="C12" s="811"/>
      <c r="D12" s="813">
        <v>28</v>
      </c>
      <c r="E12" s="811"/>
      <c r="F12" s="813">
        <v>28</v>
      </c>
      <c r="G12" s="811"/>
      <c r="H12" s="813">
        <v>28</v>
      </c>
      <c r="I12" s="811"/>
      <c r="J12" s="813">
        <v>28</v>
      </c>
      <c r="K12" s="811"/>
      <c r="L12" s="813">
        <v>28</v>
      </c>
      <c r="M12" s="811"/>
      <c r="N12" s="835" t="e">
        <f>#REF!/$B12</f>
        <v>#REF!</v>
      </c>
      <c r="O12" s="836" t="e">
        <f>SUM(#REF!,#REF!,#REF!)</f>
        <v>#REF!</v>
      </c>
      <c r="P12" s="814" t="e">
        <f t="shared" si="0"/>
        <v>#REF!</v>
      </c>
    </row>
    <row r="13" spans="1:16" hidden="1" x14ac:dyDescent="0.25">
      <c r="A13" s="809" t="s">
        <v>178</v>
      </c>
      <c r="B13" s="813">
        <v>1</v>
      </c>
      <c r="C13" s="811"/>
      <c r="D13" s="813">
        <v>1</v>
      </c>
      <c r="E13" s="811"/>
      <c r="F13" s="813">
        <v>1</v>
      </c>
      <c r="G13" s="811"/>
      <c r="H13" s="813">
        <v>1</v>
      </c>
      <c r="I13" s="811"/>
      <c r="J13" s="813">
        <v>1</v>
      </c>
      <c r="K13" s="811"/>
      <c r="L13" s="813">
        <v>1</v>
      </c>
      <c r="M13" s="811"/>
      <c r="N13" s="835" t="e">
        <f>#REF!/$B13</f>
        <v>#REF!</v>
      </c>
      <c r="O13" s="836" t="e">
        <f>SUM(#REF!,#REF!,#REF!)</f>
        <v>#REF!</v>
      </c>
      <c r="P13" s="814" t="e">
        <f t="shared" si="0"/>
        <v>#REF!</v>
      </c>
    </row>
    <row r="14" spans="1:16" ht="24.95" customHeight="1" x14ac:dyDescent="0.25">
      <c r="A14" s="875" t="s">
        <v>421</v>
      </c>
      <c r="B14" s="978" t="s">
        <v>484</v>
      </c>
      <c r="C14" s="853">
        <v>17160</v>
      </c>
      <c r="D14" s="978" t="s">
        <v>484</v>
      </c>
      <c r="E14" s="853">
        <v>18544</v>
      </c>
      <c r="F14" s="978" t="s">
        <v>484</v>
      </c>
      <c r="G14" s="853">
        <v>21517</v>
      </c>
      <c r="H14" s="978" t="s">
        <v>484</v>
      </c>
      <c r="I14" s="853">
        <v>22458</v>
      </c>
      <c r="J14" s="978" t="s">
        <v>484</v>
      </c>
      <c r="K14" s="853">
        <v>23108</v>
      </c>
      <c r="L14" s="978" t="s">
        <v>484</v>
      </c>
      <c r="M14" s="853">
        <v>19935</v>
      </c>
      <c r="N14" s="886" t="s">
        <v>186</v>
      </c>
      <c r="O14" s="860">
        <f>C14+E14+G14+I14+K14+M14</f>
        <v>122722</v>
      </c>
      <c r="P14" s="851" t="s">
        <v>186</v>
      </c>
    </row>
    <row r="15" spans="1:16" ht="24.95" customHeight="1" x14ac:dyDescent="0.25">
      <c r="A15" s="875" t="s">
        <v>420</v>
      </c>
      <c r="B15" s="979"/>
      <c r="C15" s="853">
        <v>303</v>
      </c>
      <c r="D15" s="979"/>
      <c r="E15" s="853">
        <v>353</v>
      </c>
      <c r="F15" s="979"/>
      <c r="G15" s="853">
        <v>395</v>
      </c>
      <c r="H15" s="979"/>
      <c r="I15" s="853">
        <v>324</v>
      </c>
      <c r="J15" s="979"/>
      <c r="K15" s="853">
        <v>252</v>
      </c>
      <c r="L15" s="979"/>
      <c r="M15" s="853">
        <v>212</v>
      </c>
      <c r="N15" s="886" t="s">
        <v>186</v>
      </c>
      <c r="O15" s="860">
        <f t="shared" ref="O15:O16" si="1">C15+E15+G15+I15+K15+M15</f>
        <v>1839</v>
      </c>
      <c r="P15" s="851" t="s">
        <v>186</v>
      </c>
    </row>
    <row r="16" spans="1:16" ht="24.95" customHeight="1" thickBot="1" x14ac:dyDescent="0.3">
      <c r="A16" s="887" t="s">
        <v>418</v>
      </c>
      <c r="B16" s="980"/>
      <c r="C16" s="869">
        <v>869</v>
      </c>
      <c r="D16" s="980"/>
      <c r="E16" s="869">
        <v>756</v>
      </c>
      <c r="F16" s="980"/>
      <c r="G16" s="869">
        <v>782</v>
      </c>
      <c r="H16" s="980"/>
      <c r="I16" s="869">
        <v>1015</v>
      </c>
      <c r="J16" s="980"/>
      <c r="K16" s="869">
        <v>747</v>
      </c>
      <c r="L16" s="980"/>
      <c r="M16" s="869">
        <v>655</v>
      </c>
      <c r="N16" s="888" t="s">
        <v>186</v>
      </c>
      <c r="O16" s="870">
        <f t="shared" si="1"/>
        <v>4824</v>
      </c>
      <c r="P16" s="889" t="s">
        <v>186</v>
      </c>
    </row>
    <row r="17" spans="1:16" s="807" customFormat="1" ht="21" customHeight="1" x14ac:dyDescent="0.25">
      <c r="A17" s="864" t="s">
        <v>562</v>
      </c>
      <c r="B17" s="883"/>
      <c r="C17" s="884">
        <f>SUM(C14:C16)</f>
        <v>18332</v>
      </c>
      <c r="D17" s="883"/>
      <c r="E17" s="884">
        <f>SUM(E14:E16)</f>
        <v>19653</v>
      </c>
      <c r="F17" s="883"/>
      <c r="G17" s="884">
        <f>SUM(G14:G16)</f>
        <v>22694</v>
      </c>
      <c r="H17" s="883"/>
      <c r="I17" s="884">
        <f>SUM(I14:I16)</f>
        <v>23797</v>
      </c>
      <c r="J17" s="883"/>
      <c r="K17" s="884">
        <f>SUM(K14:K16)</f>
        <v>24107</v>
      </c>
      <c r="L17" s="883"/>
      <c r="M17" s="884">
        <f>SUM(M14:M16)</f>
        <v>20802</v>
      </c>
      <c r="N17" s="884" t="s">
        <v>186</v>
      </c>
      <c r="O17" s="884">
        <f>SUM(O14:O16)</f>
        <v>129385</v>
      </c>
      <c r="P17" s="885" t="s">
        <v>186</v>
      </c>
    </row>
    <row r="18" spans="1:16" x14ac:dyDescent="0.25">
      <c r="A18" s="954" t="str">
        <f>'Pque N Mundo I'!$A$37</f>
        <v>Nota: as metas apresentadas serão ajustadas na avaliação do CTA com os descontos de déficits de vagas e ausênsias legais.</v>
      </c>
      <c r="N18" s="834"/>
      <c r="O18" s="834"/>
    </row>
    <row r="19" spans="1:16" x14ac:dyDescent="0.25">
      <c r="A19" s="826" t="s">
        <v>679</v>
      </c>
      <c r="N19" s="834"/>
      <c r="O19" s="834"/>
    </row>
    <row r="20" spans="1:16" x14ac:dyDescent="0.25">
      <c r="N20" s="834"/>
      <c r="O20" s="834"/>
    </row>
    <row r="21" spans="1:16" x14ac:dyDescent="0.25">
      <c r="N21" s="834"/>
      <c r="O21" s="834"/>
    </row>
    <row r="22" spans="1:16" x14ac:dyDescent="0.25">
      <c r="N22" s="834"/>
      <c r="O22" s="834"/>
    </row>
    <row r="23" spans="1:16" x14ac:dyDescent="0.25">
      <c r="N23" s="834"/>
      <c r="O23" s="834"/>
    </row>
    <row r="24" spans="1:16" x14ac:dyDescent="0.25">
      <c r="N24" s="834"/>
      <c r="O24" s="834"/>
    </row>
    <row r="25" spans="1:16" x14ac:dyDescent="0.25">
      <c r="N25" s="834"/>
      <c r="O25" s="834"/>
    </row>
    <row r="26" spans="1:16" x14ac:dyDescent="0.25">
      <c r="N26" s="834"/>
      <c r="O26" s="834"/>
    </row>
    <row r="27" spans="1:16" x14ac:dyDescent="0.25">
      <c r="N27" s="834"/>
      <c r="O27" s="834"/>
    </row>
    <row r="28" spans="1:16" x14ac:dyDescent="0.25">
      <c r="N28" s="834"/>
      <c r="O28" s="834"/>
    </row>
    <row r="29" spans="1:16" x14ac:dyDescent="0.25">
      <c r="N29" s="834"/>
      <c r="O29" s="834"/>
    </row>
    <row r="30" spans="1:16" x14ac:dyDescent="0.25">
      <c r="N30" s="834"/>
      <c r="O30" s="834"/>
    </row>
    <row r="31" spans="1:16" x14ac:dyDescent="0.25"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</sheetData>
  <mergeCells count="18">
    <mergeCell ref="A2:C2"/>
    <mergeCell ref="A3:C3"/>
    <mergeCell ref="A6:P6"/>
    <mergeCell ref="A5:P5"/>
    <mergeCell ref="N7:P7"/>
    <mergeCell ref="A7:A8"/>
    <mergeCell ref="B7:C7"/>
    <mergeCell ref="D7:E7"/>
    <mergeCell ref="F7:G7"/>
    <mergeCell ref="H7:I7"/>
    <mergeCell ref="J7:K7"/>
    <mergeCell ref="J14:J16"/>
    <mergeCell ref="L7:M7"/>
    <mergeCell ref="L14:L16"/>
    <mergeCell ref="B14:B16"/>
    <mergeCell ref="D14:D16"/>
    <mergeCell ref="F14:F16"/>
    <mergeCell ref="H14:H16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Q260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48.42578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9.85546875" customWidth="1"/>
    <col min="15" max="15" width="9.28515625" customWidth="1"/>
    <col min="16" max="16" width="8.855468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20.25" customHeight="1" x14ac:dyDescent="0.25">
      <c r="A6" s="968" t="s">
        <v>647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8"/>
      <c r="O6" s="968"/>
      <c r="P6" s="968"/>
    </row>
    <row r="7" spans="1:16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1" t="s">
        <v>487</v>
      </c>
      <c r="O7" s="971"/>
      <c r="P7" s="972"/>
    </row>
    <row r="8" spans="1:16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4" t="s">
        <v>489</v>
      </c>
      <c r="O8" s="812" t="s">
        <v>488</v>
      </c>
      <c r="P8" s="812" t="s">
        <v>1</v>
      </c>
    </row>
    <row r="9" spans="1:16" ht="16.5" customHeight="1" x14ac:dyDescent="0.25">
      <c r="A9" s="808" t="s">
        <v>469</v>
      </c>
      <c r="B9" s="865">
        <v>396</v>
      </c>
      <c r="C9" s="831">
        <v>321</v>
      </c>
      <c r="D9" s="865">
        <v>396</v>
      </c>
      <c r="E9" s="831">
        <v>331</v>
      </c>
      <c r="F9" s="865">
        <v>396</v>
      </c>
      <c r="G9" s="831">
        <v>435</v>
      </c>
      <c r="H9" s="865">
        <v>396</v>
      </c>
      <c r="I9" s="831">
        <v>410</v>
      </c>
      <c r="J9" s="865">
        <v>396</v>
      </c>
      <c r="K9" s="831">
        <v>362</v>
      </c>
      <c r="L9" s="865">
        <v>396</v>
      </c>
      <c r="M9" s="831">
        <v>372</v>
      </c>
      <c r="N9" s="837">
        <f>B9+D9+F9+H9+J9+L9</f>
        <v>2376</v>
      </c>
      <c r="O9" s="837">
        <f>C9+E9+G9+I9+K9+M9</f>
        <v>2231</v>
      </c>
      <c r="P9" s="824">
        <f t="shared" ref="P9" si="0">IF(N9=0,"-",O9/N9)</f>
        <v>0.93897306397306401</v>
      </c>
    </row>
    <row r="10" spans="1:16" ht="16.5" customHeight="1" x14ac:dyDescent="0.25">
      <c r="A10" s="808" t="s">
        <v>470</v>
      </c>
      <c r="B10" s="822">
        <v>792</v>
      </c>
      <c r="C10" s="823">
        <v>478</v>
      </c>
      <c r="D10" s="822">
        <v>792</v>
      </c>
      <c r="E10" s="823">
        <v>487</v>
      </c>
      <c r="F10" s="822">
        <v>792</v>
      </c>
      <c r="G10" s="823">
        <v>495</v>
      </c>
      <c r="H10" s="822">
        <v>792</v>
      </c>
      <c r="I10" s="823">
        <v>483</v>
      </c>
      <c r="J10" s="822">
        <v>792</v>
      </c>
      <c r="K10" s="823">
        <v>558</v>
      </c>
      <c r="L10" s="822">
        <v>792</v>
      </c>
      <c r="M10" s="823">
        <v>754</v>
      </c>
      <c r="N10" s="837">
        <f t="shared" ref="N10:N15" si="1">B10+D10+F10+H10+J10+L10</f>
        <v>4752</v>
      </c>
      <c r="O10" s="837">
        <f t="shared" ref="O10:O22" si="2">C10+E10+G10+I10+K10+M10</f>
        <v>3255</v>
      </c>
      <c r="P10" s="824">
        <f t="shared" ref="P10:P25" si="3">IF(N10=0,"-",O10/N10)</f>
        <v>0.68497474747474751</v>
      </c>
    </row>
    <row r="11" spans="1:16" ht="16.5" customHeight="1" x14ac:dyDescent="0.25">
      <c r="A11" s="808" t="s">
        <v>473</v>
      </c>
      <c r="B11" s="822">
        <v>660</v>
      </c>
      <c r="C11" s="823">
        <v>596</v>
      </c>
      <c r="D11" s="822">
        <v>660</v>
      </c>
      <c r="E11" s="823">
        <v>605</v>
      </c>
      <c r="F11" s="822">
        <v>660</v>
      </c>
      <c r="G11" s="823">
        <v>678</v>
      </c>
      <c r="H11" s="822">
        <v>660</v>
      </c>
      <c r="I11" s="823">
        <v>567</v>
      </c>
      <c r="J11" s="822">
        <v>660</v>
      </c>
      <c r="K11" s="823">
        <v>660</v>
      </c>
      <c r="L11" s="822">
        <v>660</v>
      </c>
      <c r="M11" s="823">
        <v>640</v>
      </c>
      <c r="N11" s="837">
        <f t="shared" si="1"/>
        <v>3960</v>
      </c>
      <c r="O11" s="837">
        <f t="shared" si="2"/>
        <v>3746</v>
      </c>
      <c r="P11" s="824">
        <f t="shared" si="3"/>
        <v>0.945959595959596</v>
      </c>
    </row>
    <row r="12" spans="1:16" ht="16.5" customHeight="1" x14ac:dyDescent="0.25">
      <c r="A12" s="808" t="s">
        <v>496</v>
      </c>
      <c r="B12" s="859">
        <v>264</v>
      </c>
      <c r="C12" s="853">
        <v>303</v>
      </c>
      <c r="D12" s="859">
        <v>264</v>
      </c>
      <c r="E12" s="853">
        <v>227</v>
      </c>
      <c r="F12" s="859">
        <v>264</v>
      </c>
      <c r="G12" s="853">
        <v>99</v>
      </c>
      <c r="H12" s="859">
        <v>264</v>
      </c>
      <c r="I12" s="853">
        <v>169</v>
      </c>
      <c r="J12" s="859">
        <v>264</v>
      </c>
      <c r="K12" s="853">
        <v>292</v>
      </c>
      <c r="L12" s="859">
        <v>264</v>
      </c>
      <c r="M12" s="853">
        <f>125+151</f>
        <v>276</v>
      </c>
      <c r="N12" s="837">
        <f t="shared" si="1"/>
        <v>1584</v>
      </c>
      <c r="O12" s="837">
        <f t="shared" si="2"/>
        <v>1366</v>
      </c>
      <c r="P12" s="824">
        <f t="shared" si="3"/>
        <v>0.86237373737373735</v>
      </c>
    </row>
    <row r="13" spans="1:16" ht="16.5" customHeight="1" x14ac:dyDescent="0.25">
      <c r="A13" s="808" t="s">
        <v>475</v>
      </c>
      <c r="B13" s="822">
        <v>132</v>
      </c>
      <c r="C13" s="823">
        <v>69</v>
      </c>
      <c r="D13" s="822">
        <v>132</v>
      </c>
      <c r="E13" s="823">
        <v>133</v>
      </c>
      <c r="F13" s="822">
        <v>132</v>
      </c>
      <c r="G13" s="823">
        <v>138</v>
      </c>
      <c r="H13" s="822">
        <v>132</v>
      </c>
      <c r="I13" s="823">
        <v>114</v>
      </c>
      <c r="J13" s="822">
        <v>132</v>
      </c>
      <c r="K13" s="823">
        <v>176</v>
      </c>
      <c r="L13" s="822">
        <v>132</v>
      </c>
      <c r="M13" s="823">
        <v>137</v>
      </c>
      <c r="N13" s="837">
        <f t="shared" si="1"/>
        <v>792</v>
      </c>
      <c r="O13" s="837">
        <f t="shared" si="2"/>
        <v>767</v>
      </c>
      <c r="P13" s="824">
        <f t="shared" si="3"/>
        <v>0.96843434343434343</v>
      </c>
    </row>
    <row r="14" spans="1:16" ht="16.5" customHeight="1" x14ac:dyDescent="0.25">
      <c r="A14" s="808" t="s">
        <v>526</v>
      </c>
      <c r="B14" s="822">
        <v>264</v>
      </c>
      <c r="C14" s="823">
        <v>83</v>
      </c>
      <c r="D14" s="822">
        <v>264</v>
      </c>
      <c r="E14" s="823">
        <v>243</v>
      </c>
      <c r="F14" s="822">
        <v>264</v>
      </c>
      <c r="G14" s="823">
        <v>255</v>
      </c>
      <c r="H14" s="822">
        <v>264</v>
      </c>
      <c r="I14" s="823">
        <v>283</v>
      </c>
      <c r="J14" s="822">
        <v>264</v>
      </c>
      <c r="K14" s="823">
        <v>220</v>
      </c>
      <c r="L14" s="822">
        <v>264</v>
      </c>
      <c r="M14" s="823">
        <v>216</v>
      </c>
      <c r="N14" s="837">
        <f t="shared" si="1"/>
        <v>1584</v>
      </c>
      <c r="O14" s="837">
        <f t="shared" si="2"/>
        <v>1300</v>
      </c>
      <c r="P14" s="824">
        <f t="shared" si="3"/>
        <v>0.82070707070707072</v>
      </c>
    </row>
    <row r="15" spans="1:16" ht="16.5" customHeight="1" x14ac:dyDescent="0.25">
      <c r="A15" s="808" t="s">
        <v>472</v>
      </c>
      <c r="B15" s="822">
        <v>504</v>
      </c>
      <c r="C15" s="823">
        <v>436</v>
      </c>
      <c r="D15" s="822">
        <v>504</v>
      </c>
      <c r="E15" s="823">
        <v>379</v>
      </c>
      <c r="F15" s="822">
        <v>504</v>
      </c>
      <c r="G15" s="823">
        <v>335</v>
      </c>
      <c r="H15" s="822">
        <v>504</v>
      </c>
      <c r="I15" s="823">
        <v>347</v>
      </c>
      <c r="J15" s="822">
        <v>504</v>
      </c>
      <c r="K15" s="823">
        <v>370</v>
      </c>
      <c r="L15" s="822">
        <v>504</v>
      </c>
      <c r="M15" s="823">
        <v>394</v>
      </c>
      <c r="N15" s="837">
        <f t="shared" si="1"/>
        <v>3024</v>
      </c>
      <c r="O15" s="837">
        <f t="shared" si="2"/>
        <v>2261</v>
      </c>
      <c r="P15" s="824">
        <f t="shared" si="3"/>
        <v>0.74768518518518523</v>
      </c>
    </row>
    <row r="16" spans="1:16" ht="16.5" customHeight="1" x14ac:dyDescent="0.25">
      <c r="A16" s="858" t="s">
        <v>606</v>
      </c>
      <c r="B16" s="859">
        <v>123</v>
      </c>
      <c r="C16" s="853">
        <v>102</v>
      </c>
      <c r="D16" s="859">
        <v>123</v>
      </c>
      <c r="E16" s="853">
        <v>45</v>
      </c>
      <c r="F16" s="822" t="s">
        <v>457</v>
      </c>
      <c r="G16" s="853">
        <v>81</v>
      </c>
      <c r="H16" s="822" t="s">
        <v>457</v>
      </c>
      <c r="I16" s="853">
        <v>29</v>
      </c>
      <c r="J16" s="822" t="s">
        <v>457</v>
      </c>
      <c r="K16" s="853">
        <v>107</v>
      </c>
      <c r="L16" s="822" t="s">
        <v>457</v>
      </c>
      <c r="M16" s="853">
        <v>52</v>
      </c>
      <c r="N16" s="837">
        <f>B16+D16</f>
        <v>246</v>
      </c>
      <c r="O16" s="837">
        <f t="shared" si="2"/>
        <v>416</v>
      </c>
      <c r="P16" s="824">
        <f t="shared" si="3"/>
        <v>1.6910569105691058</v>
      </c>
    </row>
    <row r="17" spans="1:16" ht="16.5" customHeight="1" x14ac:dyDescent="0.25">
      <c r="A17" s="858" t="s">
        <v>607</v>
      </c>
      <c r="B17" s="859">
        <v>123</v>
      </c>
      <c r="C17" s="853">
        <v>184</v>
      </c>
      <c r="D17" s="859">
        <v>123</v>
      </c>
      <c r="E17" s="853">
        <v>158</v>
      </c>
      <c r="F17" s="822" t="s">
        <v>457</v>
      </c>
      <c r="G17" s="853">
        <v>133</v>
      </c>
      <c r="H17" s="822" t="s">
        <v>457</v>
      </c>
      <c r="I17" s="853">
        <v>83</v>
      </c>
      <c r="J17" s="822" t="s">
        <v>457</v>
      </c>
      <c r="K17" s="853">
        <v>140</v>
      </c>
      <c r="L17" s="822" t="s">
        <v>457</v>
      </c>
      <c r="M17" s="853">
        <v>108</v>
      </c>
      <c r="N17" s="837">
        <f t="shared" ref="N17:N20" si="4">B17+D17</f>
        <v>246</v>
      </c>
      <c r="O17" s="837">
        <f t="shared" si="2"/>
        <v>806</v>
      </c>
      <c r="P17" s="824">
        <f t="shared" si="3"/>
        <v>3.2764227642276422</v>
      </c>
    </row>
    <row r="18" spans="1:16" ht="16.5" customHeight="1" x14ac:dyDescent="0.25">
      <c r="A18" s="858" t="s">
        <v>608</v>
      </c>
      <c r="B18" s="859">
        <v>62</v>
      </c>
      <c r="C18" s="853">
        <v>43</v>
      </c>
      <c r="D18" s="859">
        <v>62</v>
      </c>
      <c r="E18" s="853">
        <v>39</v>
      </c>
      <c r="F18" s="822" t="s">
        <v>457</v>
      </c>
      <c r="G18" s="853">
        <v>47</v>
      </c>
      <c r="H18" s="822" t="s">
        <v>457</v>
      </c>
      <c r="I18" s="853">
        <v>34</v>
      </c>
      <c r="J18" s="822" t="s">
        <v>457</v>
      </c>
      <c r="K18" s="853">
        <v>49</v>
      </c>
      <c r="L18" s="822" t="s">
        <v>457</v>
      </c>
      <c r="M18" s="853">
        <v>0</v>
      </c>
      <c r="N18" s="837">
        <f t="shared" si="4"/>
        <v>124</v>
      </c>
      <c r="O18" s="837">
        <f>C18+E18+G18+I18+K18+M18</f>
        <v>212</v>
      </c>
      <c r="P18" s="824">
        <f t="shared" si="3"/>
        <v>1.7096774193548387</v>
      </c>
    </row>
    <row r="19" spans="1:16" ht="16.5" customHeight="1" x14ac:dyDescent="0.25">
      <c r="A19" s="858" t="s">
        <v>609</v>
      </c>
      <c r="B19" s="859">
        <v>31</v>
      </c>
      <c r="C19" s="853">
        <v>37</v>
      </c>
      <c r="D19" s="859">
        <v>31</v>
      </c>
      <c r="E19" s="853">
        <v>43</v>
      </c>
      <c r="F19" s="822" t="s">
        <v>457</v>
      </c>
      <c r="G19" s="853">
        <v>57</v>
      </c>
      <c r="H19" s="822" t="s">
        <v>457</v>
      </c>
      <c r="I19" s="853">
        <v>26</v>
      </c>
      <c r="J19" s="822" t="s">
        <v>457</v>
      </c>
      <c r="K19" s="853">
        <v>1</v>
      </c>
      <c r="L19" s="822" t="s">
        <v>457</v>
      </c>
      <c r="M19" s="853">
        <v>0</v>
      </c>
      <c r="N19" s="837">
        <f t="shared" si="4"/>
        <v>62</v>
      </c>
      <c r="O19" s="837">
        <f t="shared" si="2"/>
        <v>164</v>
      </c>
      <c r="P19" s="824">
        <f t="shared" si="3"/>
        <v>2.6451612903225805</v>
      </c>
    </row>
    <row r="20" spans="1:16" ht="16.5" customHeight="1" x14ac:dyDescent="0.25">
      <c r="A20" s="858" t="s">
        <v>610</v>
      </c>
      <c r="B20" s="859">
        <v>31</v>
      </c>
      <c r="C20" s="853">
        <v>141</v>
      </c>
      <c r="D20" s="859">
        <v>31</v>
      </c>
      <c r="E20" s="853">
        <v>109</v>
      </c>
      <c r="F20" s="822" t="s">
        <v>457</v>
      </c>
      <c r="G20" s="853">
        <v>39</v>
      </c>
      <c r="H20" s="822" t="s">
        <v>457</v>
      </c>
      <c r="I20" s="853">
        <v>49</v>
      </c>
      <c r="J20" s="822" t="s">
        <v>457</v>
      </c>
      <c r="K20" s="853">
        <v>27</v>
      </c>
      <c r="L20" s="822" t="s">
        <v>457</v>
      </c>
      <c r="M20" s="853">
        <v>78</v>
      </c>
      <c r="N20" s="837">
        <f t="shared" si="4"/>
        <v>62</v>
      </c>
      <c r="O20" s="837">
        <f>C20+E20+G20+I20+K20+M20</f>
        <v>443</v>
      </c>
      <c r="P20" s="824">
        <f>IF(N20=0,"-",O20/N20)</f>
        <v>7.145161290322581</v>
      </c>
    </row>
    <row r="21" spans="1:16" ht="16.5" customHeight="1" x14ac:dyDescent="0.25">
      <c r="A21" s="808" t="s">
        <v>471</v>
      </c>
      <c r="B21" s="822" t="s">
        <v>457</v>
      </c>
      <c r="C21" s="823">
        <v>1312</v>
      </c>
      <c r="D21" s="822" t="s">
        <v>457</v>
      </c>
      <c r="E21" s="823">
        <v>2122</v>
      </c>
      <c r="F21" s="822" t="s">
        <v>457</v>
      </c>
      <c r="G21" s="823">
        <v>2646</v>
      </c>
      <c r="H21" s="822" t="s">
        <v>457</v>
      </c>
      <c r="I21" s="823">
        <v>1920</v>
      </c>
      <c r="J21" s="822" t="s">
        <v>457</v>
      </c>
      <c r="K21" s="823">
        <v>1105</v>
      </c>
      <c r="L21" s="822" t="s">
        <v>457</v>
      </c>
      <c r="M21" s="823">
        <v>1023</v>
      </c>
      <c r="N21" s="822" t="s">
        <v>457</v>
      </c>
      <c r="O21" s="837">
        <f>C21+E21+G21+I21+K21+M21</f>
        <v>10128</v>
      </c>
      <c r="P21" s="824" t="s">
        <v>186</v>
      </c>
    </row>
    <row r="22" spans="1:16" ht="16.5" customHeight="1" x14ac:dyDescent="0.25">
      <c r="A22" s="808" t="s">
        <v>612</v>
      </c>
      <c r="B22" s="822" t="s">
        <v>457</v>
      </c>
      <c r="C22" s="823">
        <v>88</v>
      </c>
      <c r="D22" s="822" t="s">
        <v>457</v>
      </c>
      <c r="E22" s="823">
        <v>132</v>
      </c>
      <c r="F22" s="822" t="s">
        <v>457</v>
      </c>
      <c r="G22" s="823">
        <v>121</v>
      </c>
      <c r="H22" s="822" t="s">
        <v>457</v>
      </c>
      <c r="I22" s="823">
        <v>75</v>
      </c>
      <c r="J22" s="822" t="s">
        <v>457</v>
      </c>
      <c r="K22" s="823">
        <v>109</v>
      </c>
      <c r="L22" s="822" t="s">
        <v>457</v>
      </c>
      <c r="M22" s="823">
        <v>59</v>
      </c>
      <c r="N22" s="822" t="s">
        <v>457</v>
      </c>
      <c r="O22" s="837">
        <f t="shared" si="2"/>
        <v>584</v>
      </c>
      <c r="P22" s="824" t="s">
        <v>186</v>
      </c>
    </row>
    <row r="23" spans="1:16" ht="16.5" customHeight="1" x14ac:dyDescent="0.25">
      <c r="A23" s="808" t="s">
        <v>474</v>
      </c>
      <c r="B23" s="822">
        <v>132</v>
      </c>
      <c r="C23" s="823">
        <v>139</v>
      </c>
      <c r="D23" s="822">
        <v>132</v>
      </c>
      <c r="E23" s="823">
        <v>135</v>
      </c>
      <c r="F23" s="822">
        <v>132</v>
      </c>
      <c r="G23" s="823">
        <v>171</v>
      </c>
      <c r="H23" s="822">
        <v>132</v>
      </c>
      <c r="I23" s="823">
        <v>138</v>
      </c>
      <c r="J23" s="822">
        <v>132</v>
      </c>
      <c r="K23" s="823">
        <v>178</v>
      </c>
      <c r="L23" s="822">
        <v>132</v>
      </c>
      <c r="M23" s="823">
        <v>138</v>
      </c>
      <c r="N23" s="837">
        <f>B23+D23+F23+H23+J23+L23</f>
        <v>792</v>
      </c>
      <c r="O23" s="837">
        <f>C23+E23+G23+I23+K23+M23</f>
        <v>899</v>
      </c>
      <c r="P23" s="824">
        <f t="shared" si="3"/>
        <v>1.1351010101010102</v>
      </c>
    </row>
    <row r="24" spans="1:16" ht="16.5" customHeight="1" x14ac:dyDescent="0.25">
      <c r="A24" s="858" t="s">
        <v>623</v>
      </c>
      <c r="B24" s="859" t="s">
        <v>457</v>
      </c>
      <c r="C24" s="853">
        <v>120</v>
      </c>
      <c r="D24" s="859" t="s">
        <v>457</v>
      </c>
      <c r="E24" s="853">
        <v>93</v>
      </c>
      <c r="F24" s="859" t="s">
        <v>457</v>
      </c>
      <c r="G24" s="853">
        <v>124</v>
      </c>
      <c r="H24" s="859" t="s">
        <v>457</v>
      </c>
      <c r="I24" s="853">
        <v>119</v>
      </c>
      <c r="J24" s="859" t="s">
        <v>457</v>
      </c>
      <c r="K24" s="853">
        <v>130</v>
      </c>
      <c r="L24" s="859" t="s">
        <v>457</v>
      </c>
      <c r="M24" s="853">
        <v>112</v>
      </c>
      <c r="N24" s="859" t="s">
        <v>457</v>
      </c>
      <c r="O24" s="837">
        <f>C24+E24+G24+I24+K24+M24</f>
        <v>698</v>
      </c>
      <c r="P24" s="824" t="s">
        <v>186</v>
      </c>
    </row>
    <row r="25" spans="1:16" ht="16.5" customHeight="1" thickBot="1" x14ac:dyDescent="0.3">
      <c r="A25" s="911" t="s">
        <v>476</v>
      </c>
      <c r="B25" s="897">
        <v>396</v>
      </c>
      <c r="C25" s="898">
        <v>265</v>
      </c>
      <c r="D25" s="897">
        <v>396</v>
      </c>
      <c r="E25" s="898">
        <v>437</v>
      </c>
      <c r="F25" s="897">
        <v>396</v>
      </c>
      <c r="G25" s="898">
        <v>428</v>
      </c>
      <c r="H25" s="897">
        <v>396</v>
      </c>
      <c r="I25" s="898">
        <v>448</v>
      </c>
      <c r="J25" s="897">
        <v>396</v>
      </c>
      <c r="K25" s="898">
        <v>456</v>
      </c>
      <c r="L25" s="897">
        <v>396</v>
      </c>
      <c r="M25" s="898">
        <v>402</v>
      </c>
      <c r="N25" s="870">
        <f>B25+D25+F25+H25+J25+L25</f>
        <v>2376</v>
      </c>
      <c r="O25" s="870">
        <f>C25+E25+G25+I25+K25+M25</f>
        <v>2436</v>
      </c>
      <c r="P25" s="871">
        <f t="shared" si="3"/>
        <v>1.0252525252525253</v>
      </c>
    </row>
    <row r="26" spans="1:16" s="832" customFormat="1" ht="15" customHeight="1" x14ac:dyDescent="0.25">
      <c r="A26" s="864" t="s">
        <v>546</v>
      </c>
      <c r="B26" s="865">
        <f t="shared" ref="B26:C26" si="5">SUM(B9:B25)</f>
        <v>3910</v>
      </c>
      <c r="C26" s="865">
        <f t="shared" si="5"/>
        <v>4717</v>
      </c>
      <c r="D26" s="865">
        <f t="shared" ref="D26:G26" si="6">SUM(D9:D25)</f>
        <v>3910</v>
      </c>
      <c r="E26" s="865">
        <f t="shared" si="6"/>
        <v>5718</v>
      </c>
      <c r="F26" s="865">
        <f t="shared" si="6"/>
        <v>3540</v>
      </c>
      <c r="G26" s="865">
        <f t="shared" si="6"/>
        <v>6282</v>
      </c>
      <c r="H26" s="865">
        <f>SUM(H9:H25)</f>
        <v>3540</v>
      </c>
      <c r="I26" s="865">
        <f t="shared" ref="I26:K26" si="7">SUM(I9:I25)</f>
        <v>5294</v>
      </c>
      <c r="J26" s="865">
        <f>SUM(J9:J25)</f>
        <v>3540</v>
      </c>
      <c r="K26" s="865">
        <f t="shared" si="7"/>
        <v>4940</v>
      </c>
      <c r="L26" s="865">
        <f>SUM(L9:L25)</f>
        <v>3540</v>
      </c>
      <c r="M26" s="865">
        <f t="shared" ref="M26" si="8">SUM(M9:M25)</f>
        <v>4761</v>
      </c>
      <c r="N26" s="865">
        <f>SUM(N9:N25)</f>
        <v>21980</v>
      </c>
      <c r="O26" s="865">
        <f>SUM(O9:O25)</f>
        <v>31712</v>
      </c>
      <c r="P26" s="866">
        <f>IF(N26=0,"-",O26/N26)</f>
        <v>1.4427661510464058</v>
      </c>
    </row>
    <row r="27" spans="1:16" s="832" customFormat="1" ht="12.75" customHeight="1" x14ac:dyDescent="0.25">
      <c r="A27" s="587"/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7"/>
    </row>
    <row r="28" spans="1:16" s="832" customFormat="1" ht="17.25" customHeight="1" x14ac:dyDescent="0.25">
      <c r="A28" s="981" t="s">
        <v>563</v>
      </c>
      <c r="B28" s="983" t="s">
        <v>490</v>
      </c>
      <c r="C28" s="878" t="s">
        <v>486</v>
      </c>
      <c r="D28" s="983" t="s">
        <v>490</v>
      </c>
      <c r="E28" s="878" t="s">
        <v>682</v>
      </c>
      <c r="F28" s="983" t="s">
        <v>490</v>
      </c>
      <c r="G28" s="878" t="s">
        <v>683</v>
      </c>
      <c r="H28" s="983" t="s">
        <v>490</v>
      </c>
      <c r="I28" s="878" t="s">
        <v>684</v>
      </c>
      <c r="J28" s="983" t="s">
        <v>490</v>
      </c>
      <c r="K28" s="878" t="s">
        <v>687</v>
      </c>
      <c r="L28" s="983" t="s">
        <v>490</v>
      </c>
      <c r="M28" s="878" t="s">
        <v>688</v>
      </c>
      <c r="N28" s="975" t="s">
        <v>487</v>
      </c>
      <c r="O28" s="975"/>
      <c r="P28" s="975"/>
    </row>
    <row r="29" spans="1:16" s="832" customFormat="1" ht="17.25" customHeight="1" x14ac:dyDescent="0.25">
      <c r="A29" s="982"/>
      <c r="B29" s="983"/>
      <c r="C29" s="872" t="s">
        <v>488</v>
      </c>
      <c r="D29" s="983"/>
      <c r="E29" s="872" t="s">
        <v>488</v>
      </c>
      <c r="F29" s="983"/>
      <c r="G29" s="872" t="s">
        <v>488</v>
      </c>
      <c r="H29" s="983"/>
      <c r="I29" s="872" t="s">
        <v>488</v>
      </c>
      <c r="J29" s="983"/>
      <c r="K29" s="872" t="s">
        <v>488</v>
      </c>
      <c r="L29" s="983"/>
      <c r="M29" s="872" t="s">
        <v>488</v>
      </c>
      <c r="N29" s="872" t="s">
        <v>489</v>
      </c>
      <c r="O29" s="872" t="s">
        <v>488</v>
      </c>
      <c r="P29" s="872" t="s">
        <v>1</v>
      </c>
    </row>
    <row r="30" spans="1:16" ht="17.25" customHeight="1" x14ac:dyDescent="0.25">
      <c r="A30" s="858" t="s">
        <v>497</v>
      </c>
      <c r="B30" s="862">
        <v>130</v>
      </c>
      <c r="C30" s="831">
        <v>140</v>
      </c>
      <c r="D30" s="862">
        <v>130</v>
      </c>
      <c r="E30" s="831">
        <v>140</v>
      </c>
      <c r="F30" s="862" t="s">
        <v>457</v>
      </c>
      <c r="G30" s="831">
        <v>154</v>
      </c>
      <c r="H30" s="862" t="s">
        <v>457</v>
      </c>
      <c r="I30" s="831">
        <v>148</v>
      </c>
      <c r="J30" s="862" t="s">
        <v>457</v>
      </c>
      <c r="K30" s="831">
        <v>150</v>
      </c>
      <c r="L30" s="862" t="s">
        <v>457</v>
      </c>
      <c r="M30" s="831">
        <v>142</v>
      </c>
      <c r="N30" s="837">
        <f>B30+D30</f>
        <v>260</v>
      </c>
      <c r="O30" s="837">
        <f>C30+E30+G30+I30+K30+M30</f>
        <v>874</v>
      </c>
      <c r="P30" s="824">
        <f t="shared" ref="P30" si="9">IF(N30=0,"-",O30/N30)</f>
        <v>3.3615384615384616</v>
      </c>
    </row>
    <row r="31" spans="1:16" ht="17.25" customHeight="1" x14ac:dyDescent="0.25">
      <c r="A31" s="808" t="s">
        <v>498</v>
      </c>
      <c r="B31" s="822">
        <v>40</v>
      </c>
      <c r="C31" s="823">
        <v>27</v>
      </c>
      <c r="D31" s="822">
        <v>40</v>
      </c>
      <c r="E31" s="823">
        <v>35</v>
      </c>
      <c r="F31" s="822" t="s">
        <v>457</v>
      </c>
      <c r="G31" s="823">
        <v>44</v>
      </c>
      <c r="H31" s="822" t="s">
        <v>457</v>
      </c>
      <c r="I31" s="823">
        <v>44</v>
      </c>
      <c r="J31" s="822" t="s">
        <v>457</v>
      </c>
      <c r="K31" s="823">
        <v>43</v>
      </c>
      <c r="L31" s="822" t="s">
        <v>457</v>
      </c>
      <c r="M31" s="823">
        <v>57</v>
      </c>
      <c r="N31" s="837">
        <f t="shared" ref="N31:N34" si="10">B31+D31</f>
        <v>80</v>
      </c>
      <c r="O31" s="837">
        <f t="shared" ref="O31:O35" si="11">C31+E31+G31+I31+K31+M31</f>
        <v>250</v>
      </c>
      <c r="P31" s="824">
        <f t="shared" ref="P31:P36" si="12">IF(N31=0,"-",O31/N31)</f>
        <v>3.125</v>
      </c>
    </row>
    <row r="32" spans="1:16" ht="17.25" customHeight="1" x14ac:dyDescent="0.25">
      <c r="A32" s="808" t="s">
        <v>499</v>
      </c>
      <c r="B32" s="822">
        <v>40</v>
      </c>
      <c r="C32" s="823">
        <v>42</v>
      </c>
      <c r="D32" s="822">
        <v>40</v>
      </c>
      <c r="E32" s="823">
        <v>37</v>
      </c>
      <c r="F32" s="822" t="s">
        <v>457</v>
      </c>
      <c r="G32" s="823">
        <v>48</v>
      </c>
      <c r="H32" s="822" t="s">
        <v>457</v>
      </c>
      <c r="I32" s="823">
        <v>51</v>
      </c>
      <c r="J32" s="822" t="s">
        <v>457</v>
      </c>
      <c r="K32" s="823">
        <v>59</v>
      </c>
      <c r="L32" s="822" t="s">
        <v>457</v>
      </c>
      <c r="M32" s="823">
        <v>46</v>
      </c>
      <c r="N32" s="837">
        <f>B32+D32</f>
        <v>80</v>
      </c>
      <c r="O32" s="837">
        <f t="shared" si="11"/>
        <v>283</v>
      </c>
      <c r="P32" s="824">
        <f t="shared" si="12"/>
        <v>3.5375000000000001</v>
      </c>
    </row>
    <row r="33" spans="1:16" ht="17.25" customHeight="1" x14ac:dyDescent="0.25">
      <c r="A33" s="808" t="s">
        <v>500</v>
      </c>
      <c r="B33" s="822">
        <v>40</v>
      </c>
      <c r="C33" s="823">
        <v>61</v>
      </c>
      <c r="D33" s="822">
        <v>40</v>
      </c>
      <c r="E33" s="823">
        <v>45</v>
      </c>
      <c r="F33" s="822" t="s">
        <v>457</v>
      </c>
      <c r="G33" s="823">
        <v>53</v>
      </c>
      <c r="H33" s="822" t="s">
        <v>457</v>
      </c>
      <c r="I33" s="823">
        <v>31</v>
      </c>
      <c r="J33" s="822" t="s">
        <v>457</v>
      </c>
      <c r="K33" s="823">
        <v>45</v>
      </c>
      <c r="L33" s="822" t="s">
        <v>457</v>
      </c>
      <c r="M33" s="823">
        <v>26</v>
      </c>
      <c r="N33" s="837">
        <f>B33+D33</f>
        <v>80</v>
      </c>
      <c r="O33" s="837">
        <f t="shared" si="11"/>
        <v>261</v>
      </c>
      <c r="P33" s="824">
        <f t="shared" si="12"/>
        <v>3.2625000000000002</v>
      </c>
    </row>
    <row r="34" spans="1:16" ht="28.5" customHeight="1" x14ac:dyDescent="0.25">
      <c r="A34" s="808" t="s">
        <v>501</v>
      </c>
      <c r="B34" s="822">
        <v>25</v>
      </c>
      <c r="C34" s="823">
        <v>7</v>
      </c>
      <c r="D34" s="822">
        <v>25</v>
      </c>
      <c r="E34" s="823">
        <v>9</v>
      </c>
      <c r="F34" s="822" t="s">
        <v>457</v>
      </c>
      <c r="G34" s="823">
        <v>7</v>
      </c>
      <c r="H34" s="822" t="s">
        <v>457</v>
      </c>
      <c r="I34" s="823">
        <v>15</v>
      </c>
      <c r="J34" s="822" t="s">
        <v>457</v>
      </c>
      <c r="K34" s="823">
        <v>14</v>
      </c>
      <c r="L34" s="822" t="s">
        <v>457</v>
      </c>
      <c r="M34" s="823">
        <v>7</v>
      </c>
      <c r="N34" s="837">
        <f t="shared" si="10"/>
        <v>50</v>
      </c>
      <c r="O34" s="837">
        <f t="shared" si="11"/>
        <v>59</v>
      </c>
      <c r="P34" s="824">
        <f t="shared" si="12"/>
        <v>1.18</v>
      </c>
    </row>
    <row r="35" spans="1:16" ht="27" customHeight="1" x14ac:dyDescent="0.25">
      <c r="A35" s="808" t="s">
        <v>625</v>
      </c>
      <c r="B35" s="822">
        <v>8</v>
      </c>
      <c r="C35" s="823">
        <v>7</v>
      </c>
      <c r="D35" s="822">
        <v>8</v>
      </c>
      <c r="E35" s="823">
        <v>7</v>
      </c>
      <c r="F35" s="822" t="s">
        <v>457</v>
      </c>
      <c r="G35" s="823">
        <v>12</v>
      </c>
      <c r="H35" s="822" t="s">
        <v>457</v>
      </c>
      <c r="I35" s="823">
        <v>9</v>
      </c>
      <c r="J35" s="822" t="s">
        <v>457</v>
      </c>
      <c r="K35" s="823">
        <v>11</v>
      </c>
      <c r="L35" s="822" t="s">
        <v>457</v>
      </c>
      <c r="M35" s="823">
        <v>8</v>
      </c>
      <c r="N35" s="837">
        <f>B35+D35</f>
        <v>16</v>
      </c>
      <c r="O35" s="837">
        <f t="shared" si="11"/>
        <v>54</v>
      </c>
      <c r="P35" s="824">
        <f t="shared" si="12"/>
        <v>3.375</v>
      </c>
    </row>
    <row r="36" spans="1:16" ht="18" customHeight="1" thickBot="1" x14ac:dyDescent="0.3">
      <c r="A36" s="867" t="s">
        <v>502</v>
      </c>
      <c r="B36" s="868">
        <v>130</v>
      </c>
      <c r="C36" s="869">
        <v>554</v>
      </c>
      <c r="D36" s="868">
        <v>130</v>
      </c>
      <c r="E36" s="869">
        <v>2021</v>
      </c>
      <c r="F36" s="868" t="s">
        <v>457</v>
      </c>
      <c r="G36" s="869">
        <v>2682</v>
      </c>
      <c r="H36" s="868" t="s">
        <v>457</v>
      </c>
      <c r="I36" s="869">
        <v>1411</v>
      </c>
      <c r="J36" s="868" t="s">
        <v>457</v>
      </c>
      <c r="K36" s="869">
        <v>216</v>
      </c>
      <c r="L36" s="868" t="s">
        <v>457</v>
      </c>
      <c r="M36" s="869">
        <v>158</v>
      </c>
      <c r="N36" s="870">
        <f>B36+D36</f>
        <v>260</v>
      </c>
      <c r="O36" s="870">
        <f>C36+E36+G36+I36+K36+M36</f>
        <v>7042</v>
      </c>
      <c r="P36" s="871">
        <f t="shared" si="12"/>
        <v>27.084615384615386</v>
      </c>
    </row>
    <row r="37" spans="1:16" s="832" customFormat="1" ht="15.75" customHeight="1" x14ac:dyDescent="0.25">
      <c r="A37" s="864" t="s">
        <v>547</v>
      </c>
      <c r="B37" s="865">
        <f t="shared" ref="B37:E37" si="13">SUM(B30:B36)</f>
        <v>413</v>
      </c>
      <c r="C37" s="865">
        <f t="shared" si="13"/>
        <v>838</v>
      </c>
      <c r="D37" s="865">
        <f t="shared" si="13"/>
        <v>413</v>
      </c>
      <c r="E37" s="865">
        <f t="shared" si="13"/>
        <v>2294</v>
      </c>
      <c r="F37" s="865"/>
      <c r="G37" s="865">
        <f t="shared" ref="G37:I37" si="14">SUM(G30:G36)</f>
        <v>3000</v>
      </c>
      <c r="H37" s="865"/>
      <c r="I37" s="865">
        <f t="shared" si="14"/>
        <v>1709</v>
      </c>
      <c r="J37" s="865"/>
      <c r="K37" s="865">
        <f t="shared" ref="K37" si="15">SUM(K30:K36)</f>
        <v>538</v>
      </c>
      <c r="L37" s="865"/>
      <c r="M37" s="865">
        <f>SUM(M30:M36)</f>
        <v>444</v>
      </c>
      <c r="N37" s="865">
        <f>SUM(N30:N36)</f>
        <v>826</v>
      </c>
      <c r="O37" s="865">
        <f>SUM(O30:O36)</f>
        <v>8823</v>
      </c>
      <c r="P37" s="866">
        <f>IF(N37=0,"-",O37/N37)</f>
        <v>10.681598062953995</v>
      </c>
    </row>
    <row r="38" spans="1:16" s="832" customFormat="1" ht="10.5" customHeight="1" x14ac:dyDescent="0.25">
      <c r="A38" s="587"/>
      <c r="B38" s="876"/>
      <c r="C38" s="876"/>
      <c r="D38" s="876"/>
      <c r="E38" s="876"/>
      <c r="F38" s="876"/>
      <c r="G38" s="876"/>
      <c r="H38" s="876"/>
      <c r="I38" s="876"/>
      <c r="J38" s="876"/>
      <c r="K38" s="876"/>
      <c r="L38" s="876"/>
      <c r="M38" s="876"/>
      <c r="N38" s="876"/>
      <c r="O38" s="876"/>
      <c r="P38" s="877"/>
    </row>
    <row r="39" spans="1:16" s="832" customFormat="1" ht="17.25" customHeight="1" x14ac:dyDescent="0.25">
      <c r="A39" s="984" t="s">
        <v>527</v>
      </c>
      <c r="B39" s="983" t="s">
        <v>490</v>
      </c>
      <c r="C39" s="878" t="s">
        <v>486</v>
      </c>
      <c r="D39" s="983" t="s">
        <v>490</v>
      </c>
      <c r="E39" s="878" t="s">
        <v>682</v>
      </c>
      <c r="F39" s="983" t="s">
        <v>490</v>
      </c>
      <c r="G39" s="878" t="s">
        <v>683</v>
      </c>
      <c r="H39" s="983" t="s">
        <v>490</v>
      </c>
      <c r="I39" s="878" t="s">
        <v>684</v>
      </c>
      <c r="J39" s="983" t="s">
        <v>490</v>
      </c>
      <c r="K39" s="878" t="s">
        <v>687</v>
      </c>
      <c r="L39" s="983" t="s">
        <v>490</v>
      </c>
      <c r="M39" s="878" t="s">
        <v>688</v>
      </c>
      <c r="N39" s="975" t="s">
        <v>487</v>
      </c>
      <c r="O39" s="975"/>
      <c r="P39" s="975"/>
    </row>
    <row r="40" spans="1:16" s="832" customFormat="1" ht="17.25" customHeight="1" x14ac:dyDescent="0.25">
      <c r="A40" s="984"/>
      <c r="B40" s="983"/>
      <c r="C40" s="872" t="s">
        <v>488</v>
      </c>
      <c r="D40" s="983"/>
      <c r="E40" s="872" t="s">
        <v>488</v>
      </c>
      <c r="F40" s="983"/>
      <c r="G40" s="872" t="s">
        <v>488</v>
      </c>
      <c r="H40" s="983"/>
      <c r="I40" s="872" t="s">
        <v>488</v>
      </c>
      <c r="J40" s="983"/>
      <c r="K40" s="872" t="s">
        <v>488</v>
      </c>
      <c r="L40" s="983"/>
      <c r="M40" s="872" t="s">
        <v>488</v>
      </c>
      <c r="N40" s="872" t="s">
        <v>489</v>
      </c>
      <c r="O40" s="872" t="s">
        <v>488</v>
      </c>
      <c r="P40" s="872" t="s">
        <v>1</v>
      </c>
    </row>
    <row r="41" spans="1:16" ht="18" customHeight="1" x14ac:dyDescent="0.25">
      <c r="A41" s="858" t="s">
        <v>548</v>
      </c>
      <c r="B41" s="822">
        <v>100</v>
      </c>
      <c r="C41" s="831">
        <v>554</v>
      </c>
      <c r="D41" s="822">
        <v>100</v>
      </c>
      <c r="E41" s="831">
        <v>309</v>
      </c>
      <c r="F41" s="822" t="s">
        <v>457</v>
      </c>
      <c r="G41" s="831">
        <v>303</v>
      </c>
      <c r="H41" s="822" t="s">
        <v>457</v>
      </c>
      <c r="I41" s="831">
        <v>288</v>
      </c>
      <c r="J41" s="822" t="s">
        <v>457</v>
      </c>
      <c r="K41" s="831">
        <v>346</v>
      </c>
      <c r="L41" s="822" t="s">
        <v>457</v>
      </c>
      <c r="M41" s="831">
        <v>298</v>
      </c>
      <c r="N41" s="837">
        <f>B41+D41</f>
        <v>200</v>
      </c>
      <c r="O41" s="837">
        <f>C41+E41+G41+I41+K41+M41</f>
        <v>2098</v>
      </c>
      <c r="P41" s="824">
        <f t="shared" ref="P41" si="16">IF(N41=0,"-",O41/N41)</f>
        <v>10.49</v>
      </c>
    </row>
    <row r="42" spans="1:16" ht="18" customHeight="1" x14ac:dyDescent="0.25">
      <c r="A42" s="856" t="s">
        <v>549</v>
      </c>
      <c r="B42" s="859">
        <v>180</v>
      </c>
      <c r="C42" s="831">
        <v>30</v>
      </c>
      <c r="D42" s="859">
        <v>180</v>
      </c>
      <c r="E42" s="831">
        <v>267</v>
      </c>
      <c r="F42" s="859" t="s">
        <v>457</v>
      </c>
      <c r="G42" s="831">
        <v>348</v>
      </c>
      <c r="H42" s="859" t="s">
        <v>457</v>
      </c>
      <c r="I42" s="831">
        <v>255</v>
      </c>
      <c r="J42" s="859" t="s">
        <v>457</v>
      </c>
      <c r="K42" s="831">
        <v>278</v>
      </c>
      <c r="L42" s="859" t="s">
        <v>457</v>
      </c>
      <c r="M42" s="831">
        <v>229</v>
      </c>
      <c r="N42" s="837">
        <f t="shared" ref="N42:N43" si="17">B42+D42</f>
        <v>360</v>
      </c>
      <c r="O42" s="837">
        <f t="shared" ref="O42" si="18">C42+E42+G42+I42+K42+M42</f>
        <v>1407</v>
      </c>
      <c r="P42" s="824">
        <f t="shared" ref="P42:P43" si="19">IF(N42=0,"-",O42/N42)</f>
        <v>3.9083333333333332</v>
      </c>
    </row>
    <row r="43" spans="1:16" ht="18" customHeight="1" thickBot="1" x14ac:dyDescent="0.3">
      <c r="A43" s="867" t="s">
        <v>550</v>
      </c>
      <c r="B43" s="868">
        <v>130</v>
      </c>
      <c r="C43" s="869">
        <v>99</v>
      </c>
      <c r="D43" s="868">
        <v>130</v>
      </c>
      <c r="E43" s="869">
        <v>145</v>
      </c>
      <c r="F43" s="868" t="s">
        <v>457</v>
      </c>
      <c r="G43" s="869">
        <v>166</v>
      </c>
      <c r="H43" s="868" t="s">
        <v>457</v>
      </c>
      <c r="I43" s="869">
        <v>120</v>
      </c>
      <c r="J43" s="868" t="s">
        <v>457</v>
      </c>
      <c r="K43" s="869">
        <v>97</v>
      </c>
      <c r="L43" s="868" t="s">
        <v>457</v>
      </c>
      <c r="M43" s="869">
        <v>129</v>
      </c>
      <c r="N43" s="870">
        <f t="shared" si="17"/>
        <v>260</v>
      </c>
      <c r="O43" s="870">
        <f>C43+E43+G43+I43+K43+M43</f>
        <v>756</v>
      </c>
      <c r="P43" s="871">
        <f t="shared" si="19"/>
        <v>2.9076923076923076</v>
      </c>
    </row>
    <row r="44" spans="1:16" s="832" customFormat="1" ht="17.25" customHeight="1" x14ac:dyDescent="0.25">
      <c r="A44" s="864" t="s">
        <v>551</v>
      </c>
      <c r="B44" s="865">
        <f>SUM(B41:B43)</f>
        <v>410</v>
      </c>
      <c r="C44" s="865">
        <f t="shared" ref="C44:E44" si="20">SUM(C41:C43)</f>
        <v>683</v>
      </c>
      <c r="D44" s="865">
        <f>SUM(D41:D43)</f>
        <v>410</v>
      </c>
      <c r="E44" s="865">
        <f t="shared" si="20"/>
        <v>721</v>
      </c>
      <c r="F44" s="865"/>
      <c r="G44" s="865">
        <f t="shared" ref="G44:I44" si="21">SUM(G41:G43)</f>
        <v>817</v>
      </c>
      <c r="H44" s="865"/>
      <c r="I44" s="865">
        <f t="shared" si="21"/>
        <v>663</v>
      </c>
      <c r="J44" s="865"/>
      <c r="K44" s="865">
        <f t="shared" ref="K44:M44" si="22">SUM(K41:K43)</f>
        <v>721</v>
      </c>
      <c r="L44" s="865"/>
      <c r="M44" s="865">
        <f t="shared" si="22"/>
        <v>656</v>
      </c>
      <c r="N44" s="865">
        <f>SUM(N41:N43)</f>
        <v>820</v>
      </c>
      <c r="O44" s="865">
        <f>SUM(O41:O43)</f>
        <v>4261</v>
      </c>
      <c r="P44" s="866">
        <f>IF(N44=0,"-",O44/N44)</f>
        <v>5.1963414634146341</v>
      </c>
    </row>
    <row r="45" spans="1:16" s="832" customFormat="1" ht="9.75" customHeight="1" x14ac:dyDescent="0.25">
      <c r="A45" s="587"/>
      <c r="B45" s="876"/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7"/>
    </row>
    <row r="46" spans="1:16" s="832" customFormat="1" ht="17.25" customHeight="1" x14ac:dyDescent="0.25">
      <c r="A46" s="981" t="s">
        <v>528</v>
      </c>
      <c r="B46" s="983" t="s">
        <v>490</v>
      </c>
      <c r="C46" s="878" t="s">
        <v>486</v>
      </c>
      <c r="D46" s="983" t="s">
        <v>490</v>
      </c>
      <c r="E46" s="878" t="s">
        <v>682</v>
      </c>
      <c r="F46" s="983" t="s">
        <v>490</v>
      </c>
      <c r="G46" s="878" t="s">
        <v>683</v>
      </c>
      <c r="H46" s="983" t="s">
        <v>490</v>
      </c>
      <c r="I46" s="878" t="s">
        <v>684</v>
      </c>
      <c r="J46" s="983" t="s">
        <v>490</v>
      </c>
      <c r="K46" s="878" t="s">
        <v>687</v>
      </c>
      <c r="L46" s="983" t="s">
        <v>490</v>
      </c>
      <c r="M46" s="878" t="s">
        <v>688</v>
      </c>
      <c r="N46" s="975" t="s">
        <v>487</v>
      </c>
      <c r="O46" s="975"/>
      <c r="P46" s="975"/>
    </row>
    <row r="47" spans="1:16" s="832" customFormat="1" ht="17.25" customHeight="1" x14ac:dyDescent="0.25">
      <c r="A47" s="982"/>
      <c r="B47" s="983"/>
      <c r="C47" s="872" t="s">
        <v>488</v>
      </c>
      <c r="D47" s="983"/>
      <c r="E47" s="872" t="s">
        <v>488</v>
      </c>
      <c r="F47" s="983"/>
      <c r="G47" s="872" t="s">
        <v>488</v>
      </c>
      <c r="H47" s="983"/>
      <c r="I47" s="872" t="s">
        <v>488</v>
      </c>
      <c r="J47" s="983"/>
      <c r="K47" s="872" t="s">
        <v>488</v>
      </c>
      <c r="L47" s="983"/>
      <c r="M47" s="872" t="s">
        <v>488</v>
      </c>
      <c r="N47" s="872" t="s">
        <v>489</v>
      </c>
      <c r="O47" s="872" t="s">
        <v>488</v>
      </c>
      <c r="P47" s="872" t="s">
        <v>1</v>
      </c>
    </row>
    <row r="48" spans="1:16" s="832" customFormat="1" ht="17.25" customHeight="1" x14ac:dyDescent="0.25">
      <c r="A48" s="856" t="s">
        <v>552</v>
      </c>
      <c r="B48" s="822">
        <v>100</v>
      </c>
      <c r="C48" s="831">
        <v>41</v>
      </c>
      <c r="D48" s="822">
        <v>100</v>
      </c>
      <c r="E48" s="831">
        <v>28</v>
      </c>
      <c r="F48" s="822" t="s">
        <v>457</v>
      </c>
      <c r="G48" s="831">
        <v>31</v>
      </c>
      <c r="H48" s="822" t="s">
        <v>457</v>
      </c>
      <c r="I48" s="831">
        <v>58</v>
      </c>
      <c r="J48" s="822" t="s">
        <v>457</v>
      </c>
      <c r="K48" s="831">
        <v>82</v>
      </c>
      <c r="L48" s="822" t="s">
        <v>457</v>
      </c>
      <c r="M48" s="831">
        <v>62</v>
      </c>
      <c r="N48" s="837">
        <f>B48+D48</f>
        <v>200</v>
      </c>
      <c r="O48" s="837">
        <f>C48+E48+G48+I48+K48+M48</f>
        <v>302</v>
      </c>
      <c r="P48" s="824">
        <f t="shared" ref="P48" si="23">IF(N48=0,"-",O48/N48)</f>
        <v>1.51</v>
      </c>
    </row>
    <row r="49" spans="1:17" s="832" customFormat="1" ht="17.25" customHeight="1" x14ac:dyDescent="0.25">
      <c r="A49" s="856" t="s">
        <v>553</v>
      </c>
      <c r="B49" s="859">
        <v>95</v>
      </c>
      <c r="C49" s="831">
        <v>110</v>
      </c>
      <c r="D49" s="859">
        <v>95</v>
      </c>
      <c r="E49" s="831">
        <v>97</v>
      </c>
      <c r="F49" s="859" t="s">
        <v>457</v>
      </c>
      <c r="G49" s="831">
        <v>100</v>
      </c>
      <c r="H49" s="859" t="s">
        <v>457</v>
      </c>
      <c r="I49" s="831">
        <v>112</v>
      </c>
      <c r="J49" s="859" t="s">
        <v>457</v>
      </c>
      <c r="K49" s="831">
        <v>117</v>
      </c>
      <c r="L49" s="859" t="s">
        <v>457</v>
      </c>
      <c r="M49" s="831">
        <v>96</v>
      </c>
      <c r="N49" s="837">
        <f t="shared" ref="N49:N51" si="24">B49+D49</f>
        <v>190</v>
      </c>
      <c r="O49" s="837">
        <f t="shared" ref="O49:O52" si="25">C49+E49+G49+I49+K49+M49</f>
        <v>632</v>
      </c>
      <c r="P49" s="824">
        <f t="shared" ref="P49:P52" si="26">IF(N49=0,"-",O49/N49)</f>
        <v>3.3263157894736843</v>
      </c>
    </row>
    <row r="50" spans="1:17" s="832" customFormat="1" ht="17.25" customHeight="1" x14ac:dyDescent="0.25">
      <c r="A50" s="808" t="s">
        <v>554</v>
      </c>
      <c r="B50" s="859">
        <v>140</v>
      </c>
      <c r="C50" s="831">
        <v>146</v>
      </c>
      <c r="D50" s="859">
        <v>140</v>
      </c>
      <c r="E50" s="831">
        <v>131</v>
      </c>
      <c r="F50" s="859" t="s">
        <v>457</v>
      </c>
      <c r="G50" s="831">
        <v>159</v>
      </c>
      <c r="H50" s="859" t="s">
        <v>457</v>
      </c>
      <c r="I50" s="831">
        <v>144</v>
      </c>
      <c r="J50" s="859" t="s">
        <v>457</v>
      </c>
      <c r="K50" s="831">
        <v>158</v>
      </c>
      <c r="L50" s="859" t="s">
        <v>457</v>
      </c>
      <c r="M50" s="831">
        <v>152</v>
      </c>
      <c r="N50" s="837">
        <f t="shared" si="24"/>
        <v>280</v>
      </c>
      <c r="O50" s="837">
        <f t="shared" si="25"/>
        <v>890</v>
      </c>
      <c r="P50" s="824">
        <f t="shared" si="26"/>
        <v>3.1785714285714284</v>
      </c>
    </row>
    <row r="51" spans="1:17" s="832" customFormat="1" ht="17.25" customHeight="1" x14ac:dyDescent="0.25">
      <c r="A51" s="808" t="s">
        <v>555</v>
      </c>
      <c r="B51" s="859">
        <v>170</v>
      </c>
      <c r="C51" s="831">
        <v>217</v>
      </c>
      <c r="D51" s="859">
        <v>170</v>
      </c>
      <c r="E51" s="831">
        <v>200</v>
      </c>
      <c r="F51" s="859" t="s">
        <v>457</v>
      </c>
      <c r="G51" s="831">
        <v>180</v>
      </c>
      <c r="H51" s="859" t="s">
        <v>457</v>
      </c>
      <c r="I51" s="831">
        <v>211</v>
      </c>
      <c r="J51" s="859" t="s">
        <v>457</v>
      </c>
      <c r="K51" s="831">
        <v>173</v>
      </c>
      <c r="L51" s="859" t="s">
        <v>457</v>
      </c>
      <c r="M51" s="831">
        <v>205</v>
      </c>
      <c r="N51" s="837">
        <f t="shared" si="24"/>
        <v>340</v>
      </c>
      <c r="O51" s="837">
        <f>C51+E51+G51+I51+K51+M51</f>
        <v>1186</v>
      </c>
      <c r="P51" s="824">
        <f t="shared" si="26"/>
        <v>3.4882352941176471</v>
      </c>
    </row>
    <row r="52" spans="1:17" ht="17.25" customHeight="1" thickBot="1" x14ac:dyDescent="0.3">
      <c r="A52" s="890" t="s">
        <v>622</v>
      </c>
      <c r="B52" s="868">
        <v>140</v>
      </c>
      <c r="C52" s="869">
        <v>188</v>
      </c>
      <c r="D52" s="868">
        <v>140</v>
      </c>
      <c r="E52" s="869">
        <v>170</v>
      </c>
      <c r="F52" s="868" t="s">
        <v>457</v>
      </c>
      <c r="G52" s="869">
        <v>157</v>
      </c>
      <c r="H52" s="868" t="s">
        <v>457</v>
      </c>
      <c r="I52" s="869">
        <v>173</v>
      </c>
      <c r="J52" s="868" t="s">
        <v>457</v>
      </c>
      <c r="K52" s="869">
        <v>192</v>
      </c>
      <c r="L52" s="868" t="s">
        <v>457</v>
      </c>
      <c r="M52" s="869">
        <v>164</v>
      </c>
      <c r="N52" s="870">
        <f>B52+D52</f>
        <v>280</v>
      </c>
      <c r="O52" s="870">
        <f t="shared" si="25"/>
        <v>1044</v>
      </c>
      <c r="P52" s="871">
        <f t="shared" si="26"/>
        <v>3.7285714285714286</v>
      </c>
      <c r="Q52" s="832"/>
    </row>
    <row r="53" spans="1:17" ht="16.5" customHeight="1" x14ac:dyDescent="0.25">
      <c r="A53" s="864" t="s">
        <v>561</v>
      </c>
      <c r="B53" s="865">
        <f t="shared" ref="B53:E53" si="27">SUM(B48:B52)</f>
        <v>645</v>
      </c>
      <c r="C53" s="865">
        <f t="shared" si="27"/>
        <v>702</v>
      </c>
      <c r="D53" s="865">
        <f t="shared" si="27"/>
        <v>645</v>
      </c>
      <c r="E53" s="865">
        <f t="shared" si="27"/>
        <v>626</v>
      </c>
      <c r="F53" s="865"/>
      <c r="G53" s="865">
        <f t="shared" ref="G53" si="28">SUM(G48:G52)</f>
        <v>627</v>
      </c>
      <c r="H53" s="865"/>
      <c r="I53" s="865">
        <f>SUM(I48:I52)</f>
        <v>698</v>
      </c>
      <c r="J53" s="865"/>
      <c r="K53" s="865">
        <f>SUM(K48:K52)</f>
        <v>722</v>
      </c>
      <c r="L53" s="865"/>
      <c r="M53" s="865">
        <f>SUM(M48:M52)</f>
        <v>679</v>
      </c>
      <c r="N53" s="865">
        <f>SUM(N48:N52)</f>
        <v>1290</v>
      </c>
      <c r="O53" s="865">
        <f>SUM(O48:O52)</f>
        <v>4054</v>
      </c>
      <c r="P53" s="866">
        <f>IF(N53=0,"-",O53/N53)</f>
        <v>3.1426356589147288</v>
      </c>
    </row>
    <row r="54" spans="1:17" x14ac:dyDescent="0.25">
      <c r="A54" s="954" t="str">
        <f>'Pque N Mundo I'!$A$37</f>
        <v>Nota: as metas apresentadas serão ajustadas na avaliação do CTA com os descontos de déficits de vagas e ausênsias legais.</v>
      </c>
      <c r="N54" s="834"/>
      <c r="O54" s="834"/>
    </row>
    <row r="55" spans="1:17" x14ac:dyDescent="0.25">
      <c r="A55" s="954" t="s">
        <v>689</v>
      </c>
      <c r="N55" s="834"/>
      <c r="O55" s="834"/>
    </row>
    <row r="56" spans="1:17" x14ac:dyDescent="0.25">
      <c r="A56" s="826" t="s">
        <v>679</v>
      </c>
      <c r="N56" s="834"/>
      <c r="O56" s="834"/>
    </row>
    <row r="57" spans="1:17" x14ac:dyDescent="0.25">
      <c r="A57" s="825"/>
      <c r="N57" s="834"/>
      <c r="O57" s="834"/>
    </row>
    <row r="58" spans="1:17" x14ac:dyDescent="0.25">
      <c r="N58" s="834"/>
      <c r="O58" s="834"/>
    </row>
    <row r="59" spans="1:17" x14ac:dyDescent="0.25">
      <c r="N59" s="834"/>
      <c r="O59" s="834"/>
    </row>
    <row r="60" spans="1:17" x14ac:dyDescent="0.25">
      <c r="N60" s="834"/>
      <c r="O60" s="834"/>
    </row>
    <row r="61" spans="1:17" x14ac:dyDescent="0.25">
      <c r="N61" s="834"/>
      <c r="O61" s="834"/>
    </row>
    <row r="62" spans="1:17" x14ac:dyDescent="0.25">
      <c r="N62" s="834"/>
      <c r="O62" s="834"/>
    </row>
    <row r="63" spans="1:17" x14ac:dyDescent="0.25">
      <c r="N63" s="834"/>
      <c r="O63" s="834"/>
    </row>
    <row r="64" spans="1:17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  <row r="225" spans="14:15" x14ac:dyDescent="0.25">
      <c r="N225" s="834"/>
      <c r="O225" s="834"/>
    </row>
    <row r="226" spans="14:15" x14ac:dyDescent="0.25">
      <c r="N226" s="834"/>
      <c r="O226" s="834"/>
    </row>
    <row r="227" spans="14:15" x14ac:dyDescent="0.25">
      <c r="N227" s="834"/>
      <c r="O227" s="834"/>
    </row>
    <row r="228" spans="14:15" x14ac:dyDescent="0.25">
      <c r="N228" s="834"/>
      <c r="O228" s="834"/>
    </row>
    <row r="229" spans="14:15" x14ac:dyDescent="0.25">
      <c r="N229" s="834"/>
      <c r="O229" s="834"/>
    </row>
    <row r="230" spans="14:15" x14ac:dyDescent="0.25">
      <c r="N230" s="834"/>
      <c r="O230" s="834"/>
    </row>
    <row r="231" spans="14:15" x14ac:dyDescent="0.25">
      <c r="N231" s="834"/>
      <c r="O231" s="834"/>
    </row>
    <row r="232" spans="14:15" x14ac:dyDescent="0.25">
      <c r="N232" s="834"/>
      <c r="O232" s="834"/>
    </row>
    <row r="233" spans="14:15" x14ac:dyDescent="0.25">
      <c r="N233" s="834"/>
      <c r="O233" s="834"/>
    </row>
    <row r="234" spans="14:15" x14ac:dyDescent="0.25">
      <c r="N234" s="834"/>
      <c r="O234" s="834"/>
    </row>
    <row r="235" spans="14:15" x14ac:dyDescent="0.25">
      <c r="N235" s="834"/>
      <c r="O235" s="834"/>
    </row>
    <row r="236" spans="14:15" x14ac:dyDescent="0.25">
      <c r="N236" s="834"/>
      <c r="O236" s="834"/>
    </row>
    <row r="237" spans="14:15" x14ac:dyDescent="0.25">
      <c r="N237" s="834"/>
      <c r="O237" s="834"/>
    </row>
    <row r="238" spans="14:15" x14ac:dyDescent="0.25">
      <c r="N238" s="834"/>
      <c r="O238" s="834"/>
    </row>
    <row r="239" spans="14:15" x14ac:dyDescent="0.25">
      <c r="N239" s="834"/>
      <c r="O239" s="834"/>
    </row>
    <row r="240" spans="14:15" x14ac:dyDescent="0.25">
      <c r="N240" s="834"/>
      <c r="O240" s="834"/>
    </row>
    <row r="241" spans="14:15" x14ac:dyDescent="0.25">
      <c r="N241" s="834"/>
      <c r="O241" s="834"/>
    </row>
    <row r="242" spans="14:15" x14ac:dyDescent="0.25">
      <c r="N242" s="834"/>
      <c r="O242" s="834"/>
    </row>
    <row r="243" spans="14:15" x14ac:dyDescent="0.25">
      <c r="N243" s="834"/>
      <c r="O243" s="834"/>
    </row>
    <row r="244" spans="14:15" x14ac:dyDescent="0.25">
      <c r="N244" s="834"/>
      <c r="O244" s="834"/>
    </row>
    <row r="245" spans="14:15" x14ac:dyDescent="0.25">
      <c r="N245" s="834"/>
      <c r="O245" s="834"/>
    </row>
    <row r="246" spans="14:15" x14ac:dyDescent="0.25">
      <c r="N246" s="834"/>
      <c r="O246" s="834"/>
    </row>
    <row r="247" spans="14:15" x14ac:dyDescent="0.25">
      <c r="N247" s="834"/>
      <c r="O247" s="834"/>
    </row>
    <row r="248" spans="14:15" x14ac:dyDescent="0.25">
      <c r="N248" s="834"/>
      <c r="O248" s="834"/>
    </row>
    <row r="249" spans="14:15" x14ac:dyDescent="0.25">
      <c r="N249" s="834"/>
      <c r="O249" s="834"/>
    </row>
    <row r="250" spans="14:15" x14ac:dyDescent="0.25">
      <c r="N250" s="834"/>
      <c r="O250" s="834"/>
    </row>
    <row r="251" spans="14:15" x14ac:dyDescent="0.25">
      <c r="N251" s="834"/>
      <c r="O251" s="834"/>
    </row>
    <row r="252" spans="14:15" x14ac:dyDescent="0.25">
      <c r="N252" s="834"/>
      <c r="O252" s="834"/>
    </row>
    <row r="253" spans="14:15" x14ac:dyDescent="0.25">
      <c r="N253" s="834"/>
      <c r="O253" s="834"/>
    </row>
    <row r="254" spans="14:15" x14ac:dyDescent="0.25">
      <c r="N254" s="834"/>
      <c r="O254" s="834"/>
    </row>
    <row r="255" spans="14:15" x14ac:dyDescent="0.25">
      <c r="N255" s="834"/>
      <c r="O255" s="834"/>
    </row>
    <row r="256" spans="14:15" x14ac:dyDescent="0.25">
      <c r="N256" s="834"/>
      <c r="O256" s="834"/>
    </row>
    <row r="257" spans="14:15" x14ac:dyDescent="0.25">
      <c r="N257" s="834"/>
      <c r="O257" s="834"/>
    </row>
    <row r="258" spans="14:15" x14ac:dyDescent="0.25">
      <c r="N258" s="834"/>
      <c r="O258" s="834"/>
    </row>
    <row r="259" spans="14:15" x14ac:dyDescent="0.25">
      <c r="N259" s="834"/>
      <c r="O259" s="834"/>
    </row>
    <row r="260" spans="14:15" x14ac:dyDescent="0.25">
      <c r="N260" s="834"/>
      <c r="O260" s="834"/>
    </row>
  </sheetData>
  <mergeCells count="36">
    <mergeCell ref="L7:M7"/>
    <mergeCell ref="L28:L29"/>
    <mergeCell ref="L39:L40"/>
    <mergeCell ref="L46:L47"/>
    <mergeCell ref="A28:A29"/>
    <mergeCell ref="B28:B29"/>
    <mergeCell ref="A39:A40"/>
    <mergeCell ref="N28:P28"/>
    <mergeCell ref="A2:C2"/>
    <mergeCell ref="A3:C3"/>
    <mergeCell ref="A6:P6"/>
    <mergeCell ref="A5:P5"/>
    <mergeCell ref="N7:P7"/>
    <mergeCell ref="A7:A8"/>
    <mergeCell ref="B7:C7"/>
    <mergeCell ref="D7:E7"/>
    <mergeCell ref="D28:D29"/>
    <mergeCell ref="F7:G7"/>
    <mergeCell ref="F28:F29"/>
    <mergeCell ref="H7:I7"/>
    <mergeCell ref="H28:H29"/>
    <mergeCell ref="J7:K7"/>
    <mergeCell ref="J28:J29"/>
    <mergeCell ref="N39:P39"/>
    <mergeCell ref="A46:A47"/>
    <mergeCell ref="B46:B47"/>
    <mergeCell ref="N46:P46"/>
    <mergeCell ref="D39:D40"/>
    <mergeCell ref="D46:D47"/>
    <mergeCell ref="F39:F40"/>
    <mergeCell ref="F46:F47"/>
    <mergeCell ref="H39:H40"/>
    <mergeCell ref="H46:H47"/>
    <mergeCell ref="J39:J40"/>
    <mergeCell ref="J46:J47"/>
    <mergeCell ref="B39:B40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8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P224"/>
  <sheetViews>
    <sheetView showGridLines="0" tabSelected="1" zoomScaleNormal="100" workbookViewId="0">
      <pane xSplit="1" topLeftCell="B1" activePane="topRight" state="frozen"/>
      <selection activeCell="A9" sqref="A9"/>
      <selection pane="topRight" activeCell="A9" sqref="A9"/>
    </sheetView>
  </sheetViews>
  <sheetFormatPr defaultColWidth="8.85546875" defaultRowHeight="15" x14ac:dyDescent="0.25"/>
  <cols>
    <col min="1" max="1" width="51.42578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9.42578125" customWidth="1"/>
    <col min="15" max="15" width="8" customWidth="1"/>
    <col min="16" max="16" width="8.85546875" customWidth="1"/>
  </cols>
  <sheetData>
    <row r="1" spans="1:16" ht="42" customHeight="1" x14ac:dyDescent="0.25"/>
    <row r="2" spans="1:16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</row>
    <row r="3" spans="1:16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5" spans="1:16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68"/>
      <c r="O5" s="968"/>
      <c r="P5" s="968"/>
    </row>
    <row r="6" spans="1:16" ht="15.75" x14ac:dyDescent="0.25">
      <c r="A6" s="968" t="s">
        <v>648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89"/>
      <c r="O6" s="989"/>
      <c r="P6" s="968"/>
    </row>
    <row r="7" spans="1:16" ht="19.5" customHeight="1" x14ac:dyDescent="0.25">
      <c r="A7" s="973" t="s">
        <v>14</v>
      </c>
      <c r="B7" s="986" t="s">
        <v>490</v>
      </c>
      <c r="C7" s="827" t="s">
        <v>486</v>
      </c>
      <c r="D7" s="986" t="s">
        <v>490</v>
      </c>
      <c r="E7" s="827" t="s">
        <v>682</v>
      </c>
      <c r="F7" s="986" t="s">
        <v>490</v>
      </c>
      <c r="G7" s="827" t="s">
        <v>683</v>
      </c>
      <c r="H7" s="986" t="s">
        <v>490</v>
      </c>
      <c r="I7" s="827" t="s">
        <v>684</v>
      </c>
      <c r="J7" s="986" t="s">
        <v>490</v>
      </c>
      <c r="K7" s="827" t="s">
        <v>687</v>
      </c>
      <c r="L7" s="986" t="s">
        <v>490</v>
      </c>
      <c r="M7" s="827" t="s">
        <v>688</v>
      </c>
      <c r="N7" s="988" t="s">
        <v>487</v>
      </c>
      <c r="O7" s="971"/>
      <c r="P7" s="972"/>
    </row>
    <row r="8" spans="1:16" ht="18" customHeight="1" x14ac:dyDescent="0.25">
      <c r="A8" s="974"/>
      <c r="B8" s="987"/>
      <c r="C8" s="812" t="s">
        <v>488</v>
      </c>
      <c r="D8" s="987"/>
      <c r="E8" s="812" t="s">
        <v>488</v>
      </c>
      <c r="F8" s="987"/>
      <c r="G8" s="812" t="s">
        <v>488</v>
      </c>
      <c r="H8" s="987"/>
      <c r="I8" s="812" t="s">
        <v>488</v>
      </c>
      <c r="J8" s="987"/>
      <c r="K8" s="812" t="s">
        <v>488</v>
      </c>
      <c r="L8" s="987"/>
      <c r="M8" s="812" t="s">
        <v>488</v>
      </c>
      <c r="N8" s="812" t="s">
        <v>489</v>
      </c>
      <c r="O8" s="812" t="s">
        <v>488</v>
      </c>
      <c r="P8" s="812" t="s">
        <v>1</v>
      </c>
    </row>
    <row r="9" spans="1:16" ht="18.75" customHeight="1" x14ac:dyDescent="0.25">
      <c r="A9" s="808" t="s">
        <v>556</v>
      </c>
      <c r="B9" s="865">
        <v>170</v>
      </c>
      <c r="C9" s="831">
        <v>172</v>
      </c>
      <c r="D9" s="865">
        <v>170</v>
      </c>
      <c r="E9" s="831">
        <v>166</v>
      </c>
      <c r="F9" s="865" t="s">
        <v>457</v>
      </c>
      <c r="G9" s="831">
        <v>199</v>
      </c>
      <c r="H9" s="865" t="s">
        <v>457</v>
      </c>
      <c r="I9" s="831">
        <v>209</v>
      </c>
      <c r="J9" s="865" t="s">
        <v>457</v>
      </c>
      <c r="K9" s="831">
        <v>230</v>
      </c>
      <c r="L9" s="865" t="s">
        <v>457</v>
      </c>
      <c r="M9" s="831">
        <v>210</v>
      </c>
      <c r="N9" s="837">
        <f>B9+D9</f>
        <v>340</v>
      </c>
      <c r="O9" s="837">
        <f>C9+E9+G9+I9+K9+M9</f>
        <v>1186</v>
      </c>
      <c r="P9" s="824">
        <f>IF(N9=0,"-",O9/N9)</f>
        <v>3.4882352941176471</v>
      </c>
    </row>
    <row r="10" spans="1:16" ht="18.75" customHeight="1" x14ac:dyDescent="0.25">
      <c r="A10" s="808" t="s">
        <v>557</v>
      </c>
      <c r="B10" s="822">
        <v>160</v>
      </c>
      <c r="C10" s="823">
        <v>162</v>
      </c>
      <c r="D10" s="822">
        <v>160</v>
      </c>
      <c r="E10" s="823">
        <v>92</v>
      </c>
      <c r="F10" s="822" t="s">
        <v>457</v>
      </c>
      <c r="G10" s="823">
        <v>118</v>
      </c>
      <c r="H10" s="822" t="s">
        <v>457</v>
      </c>
      <c r="I10" s="823">
        <v>156</v>
      </c>
      <c r="J10" s="822" t="s">
        <v>457</v>
      </c>
      <c r="K10" s="823">
        <v>177</v>
      </c>
      <c r="L10" s="822" t="s">
        <v>457</v>
      </c>
      <c r="M10" s="823">
        <v>103</v>
      </c>
      <c r="N10" s="837">
        <f>B10+D10</f>
        <v>320</v>
      </c>
      <c r="O10" s="837">
        <f t="shared" ref="O10:O15" si="0">C10+E10+G10+I10+K10+M10</f>
        <v>808</v>
      </c>
      <c r="P10" s="824">
        <f t="shared" ref="P10:P14" si="1">IF(N10=0,"-",O10/N10)</f>
        <v>2.5249999999999999</v>
      </c>
    </row>
    <row r="11" spans="1:16" ht="18.75" customHeight="1" x14ac:dyDescent="0.25">
      <c r="A11" s="808" t="s">
        <v>570</v>
      </c>
      <c r="B11" s="822">
        <v>210</v>
      </c>
      <c r="C11" s="823">
        <v>225</v>
      </c>
      <c r="D11" s="822">
        <v>210</v>
      </c>
      <c r="E11" s="823">
        <v>62</v>
      </c>
      <c r="F11" s="822" t="s">
        <v>457</v>
      </c>
      <c r="G11" s="823">
        <v>189</v>
      </c>
      <c r="H11" s="822" t="s">
        <v>457</v>
      </c>
      <c r="I11" s="823">
        <v>192</v>
      </c>
      <c r="J11" s="822" t="s">
        <v>457</v>
      </c>
      <c r="K11" s="823">
        <v>217</v>
      </c>
      <c r="L11" s="822" t="s">
        <v>457</v>
      </c>
      <c r="M11" s="823">
        <v>215</v>
      </c>
      <c r="N11" s="837">
        <f t="shared" ref="N11:N13" si="2">B11+D11</f>
        <v>420</v>
      </c>
      <c r="O11" s="837">
        <f t="shared" si="0"/>
        <v>1100</v>
      </c>
      <c r="P11" s="824">
        <f t="shared" si="1"/>
        <v>2.6190476190476191</v>
      </c>
    </row>
    <row r="12" spans="1:16" ht="18.75" customHeight="1" x14ac:dyDescent="0.25">
      <c r="A12" s="808" t="s">
        <v>558</v>
      </c>
      <c r="B12" s="822">
        <v>350</v>
      </c>
      <c r="C12" s="823">
        <v>220</v>
      </c>
      <c r="D12" s="822">
        <v>350</v>
      </c>
      <c r="E12" s="823">
        <v>193</v>
      </c>
      <c r="F12" s="822" t="s">
        <v>457</v>
      </c>
      <c r="G12" s="823">
        <v>385</v>
      </c>
      <c r="H12" s="822" t="s">
        <v>457</v>
      </c>
      <c r="I12" s="823">
        <v>206</v>
      </c>
      <c r="J12" s="822" t="s">
        <v>457</v>
      </c>
      <c r="K12" s="823">
        <v>433</v>
      </c>
      <c r="L12" s="822" t="s">
        <v>457</v>
      </c>
      <c r="M12" s="823">
        <v>417</v>
      </c>
      <c r="N12" s="837">
        <f t="shared" si="2"/>
        <v>700</v>
      </c>
      <c r="O12" s="837">
        <f t="shared" si="0"/>
        <v>1854</v>
      </c>
      <c r="P12" s="824">
        <f t="shared" si="1"/>
        <v>2.6485714285714286</v>
      </c>
    </row>
    <row r="13" spans="1:16" ht="18.75" customHeight="1" x14ac:dyDescent="0.25">
      <c r="A13" s="808" t="s">
        <v>559</v>
      </c>
      <c r="B13" s="822">
        <v>220</v>
      </c>
      <c r="C13" s="823">
        <v>304</v>
      </c>
      <c r="D13" s="822">
        <v>220</v>
      </c>
      <c r="E13" s="823">
        <v>290</v>
      </c>
      <c r="F13" s="822" t="s">
        <v>457</v>
      </c>
      <c r="G13" s="823">
        <v>364</v>
      </c>
      <c r="H13" s="822" t="s">
        <v>457</v>
      </c>
      <c r="I13" s="823">
        <v>325</v>
      </c>
      <c r="J13" s="822" t="s">
        <v>457</v>
      </c>
      <c r="K13" s="823">
        <v>238</v>
      </c>
      <c r="L13" s="822" t="s">
        <v>457</v>
      </c>
      <c r="M13" s="823">
        <v>92</v>
      </c>
      <c r="N13" s="837">
        <f t="shared" si="2"/>
        <v>440</v>
      </c>
      <c r="O13" s="837">
        <f t="shared" si="0"/>
        <v>1613</v>
      </c>
      <c r="P13" s="824">
        <f t="shared" si="1"/>
        <v>3.665909090909091</v>
      </c>
    </row>
    <row r="14" spans="1:16" ht="18.75" customHeight="1" x14ac:dyDescent="0.25">
      <c r="A14" s="808" t="s">
        <v>560</v>
      </c>
      <c r="B14" s="822">
        <v>220</v>
      </c>
      <c r="C14" s="823">
        <v>356</v>
      </c>
      <c r="D14" s="822">
        <v>220</v>
      </c>
      <c r="E14" s="823">
        <v>309</v>
      </c>
      <c r="F14" s="822" t="s">
        <v>457</v>
      </c>
      <c r="G14" s="823">
        <v>321</v>
      </c>
      <c r="H14" s="822" t="s">
        <v>457</v>
      </c>
      <c r="I14" s="823">
        <v>202</v>
      </c>
      <c r="J14" s="822" t="s">
        <v>457</v>
      </c>
      <c r="K14" s="823">
        <v>362</v>
      </c>
      <c r="L14" s="822" t="s">
        <v>457</v>
      </c>
      <c r="M14" s="823">
        <v>278</v>
      </c>
      <c r="N14" s="837">
        <f>B14+D14</f>
        <v>440</v>
      </c>
      <c r="O14" s="837">
        <f t="shared" si="0"/>
        <v>1828</v>
      </c>
      <c r="P14" s="824">
        <f t="shared" si="1"/>
        <v>4.1545454545454543</v>
      </c>
    </row>
    <row r="15" spans="1:16" ht="21" customHeight="1" thickBot="1" x14ac:dyDescent="0.3">
      <c r="A15" s="909" t="s">
        <v>415</v>
      </c>
      <c r="B15" s="868" t="s">
        <v>457</v>
      </c>
      <c r="C15" s="869">
        <v>495</v>
      </c>
      <c r="D15" s="868" t="s">
        <v>457</v>
      </c>
      <c r="E15" s="869">
        <v>512</v>
      </c>
      <c r="F15" s="868" t="s">
        <v>457</v>
      </c>
      <c r="G15" s="869">
        <v>477</v>
      </c>
      <c r="H15" s="868" t="s">
        <v>457</v>
      </c>
      <c r="I15" s="869">
        <v>439</v>
      </c>
      <c r="J15" s="868" t="s">
        <v>457</v>
      </c>
      <c r="K15" s="869">
        <v>564</v>
      </c>
      <c r="L15" s="868" t="s">
        <v>457</v>
      </c>
      <c r="M15" s="869">
        <v>518</v>
      </c>
      <c r="N15" s="870" t="str">
        <f t="shared" ref="N15" si="3">B15</f>
        <v>s/ meta</v>
      </c>
      <c r="O15" s="870">
        <f t="shared" si="0"/>
        <v>3005</v>
      </c>
      <c r="P15" s="871" t="s">
        <v>186</v>
      </c>
    </row>
    <row r="16" spans="1:16" s="832" customFormat="1" ht="20.25" customHeight="1" x14ac:dyDescent="0.25">
      <c r="A16" s="864" t="s">
        <v>562</v>
      </c>
      <c r="B16" s="865">
        <f t="shared" ref="B16" si="4">SUM(B9:B15)</f>
        <v>1330</v>
      </c>
      <c r="C16" s="865">
        <f t="shared" ref="C16:G16" si="5">SUM(C9:C15)</f>
        <v>1934</v>
      </c>
      <c r="D16" s="865">
        <f t="shared" si="5"/>
        <v>1330</v>
      </c>
      <c r="E16" s="865">
        <f t="shared" si="5"/>
        <v>1624</v>
      </c>
      <c r="F16" s="865"/>
      <c r="G16" s="865">
        <f t="shared" si="5"/>
        <v>2053</v>
      </c>
      <c r="H16" s="865"/>
      <c r="I16" s="865">
        <f t="shared" ref="I16" si="6">SUM(I9:I15)</f>
        <v>1729</v>
      </c>
      <c r="J16" s="865"/>
      <c r="K16" s="865">
        <f>SUM(K9:K15)</f>
        <v>2221</v>
      </c>
      <c r="L16" s="865"/>
      <c r="M16" s="865">
        <f>SUM(M9:M15)</f>
        <v>1833</v>
      </c>
      <c r="N16" s="865">
        <f>SUM(N9:N15)</f>
        <v>2660</v>
      </c>
      <c r="O16" s="865">
        <f>SUM(O9:O15)</f>
        <v>11394</v>
      </c>
      <c r="P16" s="866">
        <f>IF(N16=0,"-",O16/N16)</f>
        <v>4.2834586466165412</v>
      </c>
    </row>
    <row r="17" spans="1:16" ht="21" customHeight="1" x14ac:dyDescent="0.25">
      <c r="N17" s="834"/>
      <c r="O17" s="834"/>
    </row>
    <row r="18" spans="1:16" ht="15.75" x14ac:dyDescent="0.25">
      <c r="A18" s="968" t="s">
        <v>649</v>
      </c>
      <c r="B18" s="968"/>
      <c r="C18" s="968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85"/>
      <c r="O18" s="985"/>
      <c r="P18" s="968"/>
    </row>
    <row r="19" spans="1:16" ht="21.75" customHeight="1" x14ac:dyDescent="0.25">
      <c r="A19" s="981" t="s">
        <v>14</v>
      </c>
      <c r="B19" s="986" t="s">
        <v>490</v>
      </c>
      <c r="C19" s="827" t="s">
        <v>486</v>
      </c>
      <c r="D19" s="986" t="s">
        <v>490</v>
      </c>
      <c r="E19" s="827" t="s">
        <v>682</v>
      </c>
      <c r="F19" s="986" t="s">
        <v>490</v>
      </c>
      <c r="G19" s="827" t="s">
        <v>683</v>
      </c>
      <c r="H19" s="986" t="s">
        <v>490</v>
      </c>
      <c r="I19" s="827" t="s">
        <v>684</v>
      </c>
      <c r="J19" s="986" t="s">
        <v>490</v>
      </c>
      <c r="K19" s="827" t="s">
        <v>687</v>
      </c>
      <c r="L19" s="986" t="s">
        <v>490</v>
      </c>
      <c r="M19" s="827" t="s">
        <v>688</v>
      </c>
      <c r="N19" s="988" t="s">
        <v>487</v>
      </c>
      <c r="O19" s="971"/>
      <c r="P19" s="972"/>
    </row>
    <row r="20" spans="1:16" x14ac:dyDescent="0.25">
      <c r="A20" s="982"/>
      <c r="B20" s="987"/>
      <c r="C20" s="812" t="s">
        <v>488</v>
      </c>
      <c r="D20" s="987"/>
      <c r="E20" s="812" t="s">
        <v>488</v>
      </c>
      <c r="F20" s="987"/>
      <c r="G20" s="812" t="s">
        <v>488</v>
      </c>
      <c r="H20" s="987"/>
      <c r="I20" s="812" t="s">
        <v>488</v>
      </c>
      <c r="J20" s="987"/>
      <c r="K20" s="812" t="s">
        <v>488</v>
      </c>
      <c r="L20" s="987"/>
      <c r="M20" s="812" t="s">
        <v>488</v>
      </c>
      <c r="N20" s="812" t="s">
        <v>489</v>
      </c>
      <c r="O20" s="812" t="s">
        <v>488</v>
      </c>
      <c r="P20" s="812" t="s">
        <v>1</v>
      </c>
    </row>
    <row r="21" spans="1:16" ht="21" customHeight="1" x14ac:dyDescent="0.25">
      <c r="A21" s="857" t="s">
        <v>415</v>
      </c>
      <c r="B21" s="833" t="s">
        <v>457</v>
      </c>
      <c r="C21" s="823">
        <v>919</v>
      </c>
      <c r="D21" s="833" t="s">
        <v>457</v>
      </c>
      <c r="E21" s="823">
        <v>898</v>
      </c>
      <c r="F21" s="865" t="s">
        <v>457</v>
      </c>
      <c r="G21" s="823">
        <v>706</v>
      </c>
      <c r="H21" s="865" t="s">
        <v>457</v>
      </c>
      <c r="I21" s="823">
        <v>860</v>
      </c>
      <c r="J21" s="865" t="s">
        <v>457</v>
      </c>
      <c r="K21" s="823">
        <v>838</v>
      </c>
      <c r="L21" s="865" t="s">
        <v>457</v>
      </c>
      <c r="M21" s="823">
        <v>604</v>
      </c>
      <c r="N21" s="837" t="str">
        <f>B21</f>
        <v>s/ meta</v>
      </c>
      <c r="O21" s="837">
        <f>C21+E21+G21+I21+K21+M21</f>
        <v>4825</v>
      </c>
      <c r="P21" s="824" t="s">
        <v>186</v>
      </c>
    </row>
    <row r="22" spans="1:16" ht="21" customHeight="1" x14ac:dyDescent="0.25">
      <c r="A22" s="821" t="s">
        <v>407</v>
      </c>
      <c r="B22" s="822">
        <v>420</v>
      </c>
      <c r="C22" s="823">
        <v>430</v>
      </c>
      <c r="D22" s="822">
        <v>420</v>
      </c>
      <c r="E22" s="823">
        <v>439</v>
      </c>
      <c r="F22" s="865" t="s">
        <v>457</v>
      </c>
      <c r="G22" s="823">
        <v>312</v>
      </c>
      <c r="H22" s="865" t="s">
        <v>457</v>
      </c>
      <c r="I22" s="823">
        <v>433</v>
      </c>
      <c r="J22" s="865" t="s">
        <v>457</v>
      </c>
      <c r="K22" s="823">
        <v>516</v>
      </c>
      <c r="L22" s="865" t="s">
        <v>457</v>
      </c>
      <c r="M22" s="823">
        <v>499</v>
      </c>
      <c r="N22" s="837">
        <f>B22+D22</f>
        <v>840</v>
      </c>
      <c r="O22" s="837">
        <f>C22+E22+G22+I22+K22+M22</f>
        <v>2629</v>
      </c>
      <c r="P22" s="824">
        <f t="shared" ref="P22:P27" si="7">IF(N22=0,"-",O22/N22)</f>
        <v>3.1297619047619047</v>
      </c>
    </row>
    <row r="23" spans="1:16" ht="21" customHeight="1" x14ac:dyDescent="0.25">
      <c r="A23" s="821" t="s">
        <v>408</v>
      </c>
      <c r="B23" s="822">
        <v>44</v>
      </c>
      <c r="C23" s="823">
        <v>47</v>
      </c>
      <c r="D23" s="822">
        <v>44</v>
      </c>
      <c r="E23" s="823">
        <v>66</v>
      </c>
      <c r="F23" s="865" t="s">
        <v>457</v>
      </c>
      <c r="G23" s="823">
        <v>50</v>
      </c>
      <c r="H23" s="865" t="s">
        <v>457</v>
      </c>
      <c r="I23" s="823">
        <v>69</v>
      </c>
      <c r="J23" s="865" t="s">
        <v>457</v>
      </c>
      <c r="K23" s="823">
        <v>98</v>
      </c>
      <c r="L23" s="865" t="s">
        <v>457</v>
      </c>
      <c r="M23" s="823">
        <v>87</v>
      </c>
      <c r="N23" s="837">
        <f>B23+D23</f>
        <v>88</v>
      </c>
      <c r="O23" s="837">
        <f t="shared" ref="O23:O27" si="8">C23+E23+G23+I23+K23+M23</f>
        <v>417</v>
      </c>
      <c r="P23" s="824">
        <f t="shared" si="7"/>
        <v>4.7386363636363633</v>
      </c>
    </row>
    <row r="24" spans="1:16" ht="21" customHeight="1" x14ac:dyDescent="0.25">
      <c r="A24" s="821" t="s">
        <v>409</v>
      </c>
      <c r="B24" s="822">
        <v>80</v>
      </c>
      <c r="C24" s="823">
        <v>52</v>
      </c>
      <c r="D24" s="822">
        <v>80</v>
      </c>
      <c r="E24" s="823">
        <v>129</v>
      </c>
      <c r="F24" s="865" t="s">
        <v>457</v>
      </c>
      <c r="G24" s="823">
        <v>12</v>
      </c>
      <c r="H24" s="865" t="s">
        <v>457</v>
      </c>
      <c r="I24" s="823">
        <v>181</v>
      </c>
      <c r="J24" s="865" t="s">
        <v>457</v>
      </c>
      <c r="K24" s="823">
        <v>101</v>
      </c>
      <c r="L24" s="865" t="s">
        <v>457</v>
      </c>
      <c r="M24" s="823">
        <v>96</v>
      </c>
      <c r="N24" s="837">
        <f t="shared" ref="N24:N26" si="9">B24+D24</f>
        <v>160</v>
      </c>
      <c r="O24" s="837">
        <f t="shared" si="8"/>
        <v>571</v>
      </c>
      <c r="P24" s="824">
        <f t="shared" si="7"/>
        <v>3.5687500000000001</v>
      </c>
    </row>
    <row r="25" spans="1:16" ht="29.25" customHeight="1" x14ac:dyDescent="0.25">
      <c r="A25" s="808" t="s">
        <v>458</v>
      </c>
      <c r="B25" s="822">
        <v>48</v>
      </c>
      <c r="C25" s="823">
        <v>93</v>
      </c>
      <c r="D25" s="822">
        <v>48</v>
      </c>
      <c r="E25" s="823">
        <v>83</v>
      </c>
      <c r="F25" s="865" t="s">
        <v>457</v>
      </c>
      <c r="G25" s="823">
        <v>63</v>
      </c>
      <c r="H25" s="865" t="s">
        <v>457</v>
      </c>
      <c r="I25" s="823">
        <v>125</v>
      </c>
      <c r="J25" s="865" t="s">
        <v>457</v>
      </c>
      <c r="K25" s="823">
        <v>86</v>
      </c>
      <c r="L25" s="865" t="s">
        <v>457</v>
      </c>
      <c r="M25" s="823">
        <v>85</v>
      </c>
      <c r="N25" s="837">
        <f t="shared" si="9"/>
        <v>96</v>
      </c>
      <c r="O25" s="837">
        <f t="shared" si="8"/>
        <v>535</v>
      </c>
      <c r="P25" s="824">
        <f t="shared" si="7"/>
        <v>5.572916666666667</v>
      </c>
    </row>
    <row r="26" spans="1:16" ht="21" customHeight="1" x14ac:dyDescent="0.25">
      <c r="A26" s="875" t="s">
        <v>410</v>
      </c>
      <c r="B26" s="859">
        <v>75</v>
      </c>
      <c r="C26" s="853">
        <v>77</v>
      </c>
      <c r="D26" s="859">
        <v>75</v>
      </c>
      <c r="E26" s="853">
        <v>62</v>
      </c>
      <c r="F26" s="865" t="s">
        <v>457</v>
      </c>
      <c r="G26" s="853">
        <v>66</v>
      </c>
      <c r="H26" s="865" t="s">
        <v>457</v>
      </c>
      <c r="I26" s="853">
        <v>69</v>
      </c>
      <c r="J26" s="865" t="s">
        <v>457</v>
      </c>
      <c r="K26" s="853">
        <v>52</v>
      </c>
      <c r="L26" s="865" t="s">
        <v>457</v>
      </c>
      <c r="M26" s="853">
        <v>0</v>
      </c>
      <c r="N26" s="837">
        <f t="shared" si="9"/>
        <v>150</v>
      </c>
      <c r="O26" s="837">
        <f t="shared" si="8"/>
        <v>326</v>
      </c>
      <c r="P26" s="824">
        <f t="shared" si="7"/>
        <v>2.1733333333333333</v>
      </c>
    </row>
    <row r="27" spans="1:16" ht="21" customHeight="1" thickBot="1" x14ac:dyDescent="0.3">
      <c r="A27" s="896" t="s">
        <v>573</v>
      </c>
      <c r="B27" s="897">
        <v>58</v>
      </c>
      <c r="C27" s="898">
        <v>47</v>
      </c>
      <c r="D27" s="897">
        <v>58</v>
      </c>
      <c r="E27" s="898">
        <v>37</v>
      </c>
      <c r="F27" s="868" t="s">
        <v>457</v>
      </c>
      <c r="G27" s="898">
        <v>38</v>
      </c>
      <c r="H27" s="868" t="s">
        <v>457</v>
      </c>
      <c r="I27" s="898">
        <v>47</v>
      </c>
      <c r="J27" s="868" t="s">
        <v>457</v>
      </c>
      <c r="K27" s="898">
        <v>53</v>
      </c>
      <c r="L27" s="868" t="s">
        <v>457</v>
      </c>
      <c r="M27" s="898">
        <v>26</v>
      </c>
      <c r="N27" s="870">
        <f>B27+D27</f>
        <v>116</v>
      </c>
      <c r="O27" s="870">
        <f t="shared" si="8"/>
        <v>248</v>
      </c>
      <c r="P27" s="871">
        <f t="shared" si="7"/>
        <v>2.1379310344827585</v>
      </c>
    </row>
    <row r="28" spans="1:16" s="832" customFormat="1" ht="18.75" customHeight="1" x14ac:dyDescent="0.25">
      <c r="A28" s="864" t="s">
        <v>562</v>
      </c>
      <c r="B28" s="865">
        <f t="shared" ref="B28:E28" si="10">SUM(B21:B27)</f>
        <v>725</v>
      </c>
      <c r="C28" s="865">
        <f t="shared" si="10"/>
        <v>1665</v>
      </c>
      <c r="D28" s="865">
        <f t="shared" si="10"/>
        <v>725</v>
      </c>
      <c r="E28" s="865">
        <f t="shared" si="10"/>
        <v>1714</v>
      </c>
      <c r="F28" s="865"/>
      <c r="G28" s="865">
        <f t="shared" ref="G28" si="11">SUM(G21:G27)</f>
        <v>1247</v>
      </c>
      <c r="H28" s="865"/>
      <c r="I28" s="865">
        <f t="shared" ref="I28" si="12">SUM(I21:I27)</f>
        <v>1784</v>
      </c>
      <c r="J28" s="865"/>
      <c r="K28" s="865">
        <f>SUM(K21:K27)</f>
        <v>1744</v>
      </c>
      <c r="L28" s="865"/>
      <c r="M28" s="865">
        <f>SUM(M21:M27)</f>
        <v>1397</v>
      </c>
      <c r="N28" s="865">
        <f>SUM(N21:N27)</f>
        <v>1450</v>
      </c>
      <c r="O28" s="865">
        <f>SUM(O21:O27)</f>
        <v>9551</v>
      </c>
      <c r="P28" s="866">
        <f>IF(N28=0,"-",O28/N28)</f>
        <v>6.5868965517241378</v>
      </c>
    </row>
    <row r="29" spans="1:16" s="832" customFormat="1" ht="18.75" customHeight="1" x14ac:dyDescent="0.25">
      <c r="A29" s="954" t="str">
        <f>'Pque N Mundo I'!$A$37</f>
        <v>Nota: as metas apresentadas serão ajustadas na avaliação do CTA com os descontos de déficits de vagas e ausênsias legais.</v>
      </c>
      <c r="B29" s="876"/>
      <c r="C29" s="876"/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6"/>
      <c r="O29" s="876"/>
      <c r="P29" s="877"/>
    </row>
    <row r="30" spans="1:16" s="832" customFormat="1" ht="18.75" customHeight="1" x14ac:dyDescent="0.25">
      <c r="A30" s="954" t="s">
        <v>686</v>
      </c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876"/>
      <c r="M30" s="876"/>
      <c r="N30" s="876"/>
      <c r="O30" s="876"/>
      <c r="P30" s="877"/>
    </row>
    <row r="31" spans="1:16" x14ac:dyDescent="0.25">
      <c r="A31" s="826" t="s">
        <v>679</v>
      </c>
      <c r="C31" s="798"/>
      <c r="E31" s="798"/>
      <c r="G31" s="798"/>
      <c r="I31" s="798"/>
      <c r="K31" s="798"/>
      <c r="M31" s="798"/>
      <c r="N31" s="834"/>
      <c r="O31" s="834"/>
    </row>
    <row r="32" spans="1:16" x14ac:dyDescent="0.25">
      <c r="N32" s="834"/>
      <c r="O32" s="834"/>
    </row>
    <row r="33" spans="14:15" x14ac:dyDescent="0.25">
      <c r="N33" s="834"/>
      <c r="O33" s="834"/>
    </row>
    <row r="34" spans="14:15" x14ac:dyDescent="0.25">
      <c r="N34" s="834"/>
      <c r="O34" s="834"/>
    </row>
    <row r="35" spans="14:15" x14ac:dyDescent="0.25">
      <c r="N35" s="834"/>
      <c r="O35" s="834"/>
    </row>
    <row r="36" spans="14:15" x14ac:dyDescent="0.25">
      <c r="N36" s="834"/>
      <c r="O36" s="834"/>
    </row>
    <row r="37" spans="14:15" x14ac:dyDescent="0.25">
      <c r="N37" s="834"/>
      <c r="O37" s="834"/>
    </row>
    <row r="38" spans="14:15" x14ac:dyDescent="0.25">
      <c r="N38" s="834"/>
      <c r="O38" s="834"/>
    </row>
    <row r="39" spans="14:15" x14ac:dyDescent="0.25">
      <c r="N39" s="834"/>
      <c r="O39" s="834"/>
    </row>
    <row r="40" spans="14:15" x14ac:dyDescent="0.25">
      <c r="N40" s="834"/>
      <c r="O40" s="834"/>
    </row>
    <row r="41" spans="14:15" x14ac:dyDescent="0.25">
      <c r="N41" s="834"/>
      <c r="O41" s="834"/>
    </row>
    <row r="42" spans="14:15" x14ac:dyDescent="0.25">
      <c r="N42" s="834"/>
      <c r="O42" s="834"/>
    </row>
    <row r="43" spans="14:15" x14ac:dyDescent="0.25">
      <c r="N43" s="834"/>
      <c r="O43" s="834"/>
    </row>
    <row r="44" spans="14:15" x14ac:dyDescent="0.25">
      <c r="N44" s="834"/>
      <c r="O44" s="834"/>
    </row>
    <row r="45" spans="14:15" x14ac:dyDescent="0.25">
      <c r="N45" s="834"/>
      <c r="O45" s="834"/>
    </row>
    <row r="46" spans="14:15" x14ac:dyDescent="0.25">
      <c r="N46" s="834"/>
      <c r="O46" s="834"/>
    </row>
    <row r="47" spans="14:15" x14ac:dyDescent="0.25">
      <c r="N47" s="834"/>
      <c r="O47" s="834"/>
    </row>
    <row r="48" spans="14:15" x14ac:dyDescent="0.25">
      <c r="N48" s="834"/>
      <c r="O48" s="834"/>
    </row>
    <row r="49" spans="14:15" x14ac:dyDescent="0.25">
      <c r="N49" s="834"/>
      <c r="O49" s="834"/>
    </row>
    <row r="50" spans="14:15" x14ac:dyDescent="0.25">
      <c r="N50" s="834"/>
      <c r="O50" s="834"/>
    </row>
    <row r="51" spans="14:15" x14ac:dyDescent="0.25">
      <c r="N51" s="834"/>
      <c r="O51" s="834"/>
    </row>
    <row r="52" spans="14:15" x14ac:dyDescent="0.25">
      <c r="N52" s="834"/>
      <c r="O52" s="834"/>
    </row>
    <row r="53" spans="14:15" x14ac:dyDescent="0.25">
      <c r="N53" s="834"/>
      <c r="O53" s="834"/>
    </row>
    <row r="54" spans="14:15" x14ac:dyDescent="0.25">
      <c r="N54" s="834"/>
      <c r="O54" s="834"/>
    </row>
    <row r="55" spans="14:15" x14ac:dyDescent="0.25">
      <c r="N55" s="834"/>
      <c r="O55" s="834"/>
    </row>
    <row r="56" spans="14:15" x14ac:dyDescent="0.25">
      <c r="N56" s="834"/>
      <c r="O56" s="834"/>
    </row>
    <row r="57" spans="14:15" x14ac:dyDescent="0.25">
      <c r="N57" s="834"/>
      <c r="O57" s="834"/>
    </row>
    <row r="58" spans="14:15" x14ac:dyDescent="0.25">
      <c r="N58" s="834"/>
      <c r="O58" s="834"/>
    </row>
    <row r="59" spans="14:15" x14ac:dyDescent="0.25">
      <c r="N59" s="834"/>
      <c r="O59" s="834"/>
    </row>
    <row r="60" spans="14:15" x14ac:dyDescent="0.25">
      <c r="N60" s="834"/>
      <c r="O60" s="834"/>
    </row>
    <row r="61" spans="14:15" x14ac:dyDescent="0.25">
      <c r="N61" s="834"/>
      <c r="O61" s="834"/>
    </row>
    <row r="62" spans="14:15" x14ac:dyDescent="0.25">
      <c r="N62" s="834"/>
      <c r="O62" s="834"/>
    </row>
    <row r="63" spans="14:15" x14ac:dyDescent="0.25">
      <c r="N63" s="834"/>
      <c r="O63" s="834"/>
    </row>
    <row r="64" spans="14:15" x14ac:dyDescent="0.25">
      <c r="N64" s="834"/>
      <c r="O64" s="834"/>
    </row>
    <row r="65" spans="14:15" x14ac:dyDescent="0.25">
      <c r="N65" s="834"/>
      <c r="O65" s="834"/>
    </row>
    <row r="66" spans="14:15" x14ac:dyDescent="0.25">
      <c r="N66" s="834"/>
      <c r="O66" s="834"/>
    </row>
    <row r="67" spans="14:15" x14ac:dyDescent="0.25">
      <c r="N67" s="834"/>
      <c r="O67" s="834"/>
    </row>
    <row r="68" spans="14:15" x14ac:dyDescent="0.25">
      <c r="N68" s="834"/>
      <c r="O68" s="834"/>
    </row>
    <row r="69" spans="14:15" x14ac:dyDescent="0.25">
      <c r="N69" s="834"/>
      <c r="O69" s="834"/>
    </row>
    <row r="70" spans="14:15" x14ac:dyDescent="0.25">
      <c r="N70" s="834"/>
      <c r="O70" s="834"/>
    </row>
    <row r="71" spans="14:15" x14ac:dyDescent="0.25">
      <c r="N71" s="834"/>
      <c r="O71" s="834"/>
    </row>
    <row r="72" spans="14:15" x14ac:dyDescent="0.25">
      <c r="N72" s="834"/>
      <c r="O72" s="834"/>
    </row>
    <row r="73" spans="14:15" x14ac:dyDescent="0.25">
      <c r="N73" s="834"/>
      <c r="O73" s="834"/>
    </row>
    <row r="74" spans="14:15" x14ac:dyDescent="0.25">
      <c r="N74" s="834"/>
      <c r="O74" s="834"/>
    </row>
    <row r="75" spans="14:15" x14ac:dyDescent="0.25">
      <c r="N75" s="834"/>
      <c r="O75" s="834"/>
    </row>
    <row r="76" spans="14:15" x14ac:dyDescent="0.25">
      <c r="N76" s="834"/>
      <c r="O76" s="834"/>
    </row>
    <row r="77" spans="14:15" x14ac:dyDescent="0.25">
      <c r="N77" s="834"/>
      <c r="O77" s="834"/>
    </row>
    <row r="78" spans="14:15" x14ac:dyDescent="0.25">
      <c r="N78" s="834"/>
      <c r="O78" s="834"/>
    </row>
    <row r="79" spans="14:15" x14ac:dyDescent="0.25">
      <c r="N79" s="834"/>
      <c r="O79" s="834"/>
    </row>
    <row r="80" spans="14:15" x14ac:dyDescent="0.25">
      <c r="N80" s="834"/>
      <c r="O80" s="834"/>
    </row>
    <row r="81" spans="14:15" x14ac:dyDescent="0.25">
      <c r="N81" s="834"/>
      <c r="O81" s="834"/>
    </row>
    <row r="82" spans="14:15" x14ac:dyDescent="0.25">
      <c r="N82" s="834"/>
      <c r="O82" s="834"/>
    </row>
    <row r="83" spans="14:15" x14ac:dyDescent="0.25">
      <c r="N83" s="834"/>
      <c r="O83" s="834"/>
    </row>
    <row r="84" spans="14:15" x14ac:dyDescent="0.25">
      <c r="N84" s="834"/>
      <c r="O84" s="834"/>
    </row>
    <row r="85" spans="14:15" x14ac:dyDescent="0.25">
      <c r="N85" s="834"/>
      <c r="O85" s="834"/>
    </row>
    <row r="86" spans="14:15" x14ac:dyDescent="0.25">
      <c r="N86" s="834"/>
      <c r="O86" s="834"/>
    </row>
    <row r="87" spans="14:15" x14ac:dyDescent="0.25">
      <c r="N87" s="834"/>
      <c r="O87" s="834"/>
    </row>
    <row r="88" spans="14:15" x14ac:dyDescent="0.25">
      <c r="N88" s="834"/>
      <c r="O88" s="834"/>
    </row>
    <row r="89" spans="14:15" x14ac:dyDescent="0.25">
      <c r="N89" s="834"/>
      <c r="O89" s="834"/>
    </row>
    <row r="90" spans="14:15" x14ac:dyDescent="0.25">
      <c r="N90" s="834"/>
      <c r="O90" s="834"/>
    </row>
    <row r="91" spans="14:15" x14ac:dyDescent="0.25">
      <c r="N91" s="834"/>
      <c r="O91" s="834"/>
    </row>
    <row r="92" spans="14:15" x14ac:dyDescent="0.25">
      <c r="N92" s="834"/>
      <c r="O92" s="834"/>
    </row>
    <row r="93" spans="14:15" x14ac:dyDescent="0.25">
      <c r="N93" s="834"/>
      <c r="O93" s="834"/>
    </row>
    <row r="94" spans="14:15" x14ac:dyDescent="0.25">
      <c r="N94" s="834"/>
      <c r="O94" s="834"/>
    </row>
    <row r="95" spans="14:15" x14ac:dyDescent="0.25">
      <c r="N95" s="834"/>
      <c r="O95" s="834"/>
    </row>
    <row r="96" spans="14:15" x14ac:dyDescent="0.25">
      <c r="N96" s="834"/>
      <c r="O96" s="834"/>
    </row>
    <row r="97" spans="14:15" x14ac:dyDescent="0.25">
      <c r="N97" s="834"/>
      <c r="O97" s="834"/>
    </row>
    <row r="98" spans="14:15" x14ac:dyDescent="0.25">
      <c r="N98" s="834"/>
      <c r="O98" s="834"/>
    </row>
    <row r="99" spans="14:15" x14ac:dyDescent="0.25">
      <c r="N99" s="834"/>
      <c r="O99" s="834"/>
    </row>
    <row r="100" spans="14:15" x14ac:dyDescent="0.25">
      <c r="N100" s="834"/>
      <c r="O100" s="834"/>
    </row>
    <row r="101" spans="14:15" x14ac:dyDescent="0.25">
      <c r="N101" s="834"/>
      <c r="O101" s="834"/>
    </row>
    <row r="102" spans="14:15" x14ac:dyDescent="0.25">
      <c r="N102" s="834"/>
      <c r="O102" s="834"/>
    </row>
    <row r="103" spans="14:15" x14ac:dyDescent="0.25">
      <c r="N103" s="834"/>
      <c r="O103" s="834"/>
    </row>
    <row r="104" spans="14:15" x14ac:dyDescent="0.25">
      <c r="N104" s="834"/>
      <c r="O104" s="834"/>
    </row>
    <row r="105" spans="14:15" x14ac:dyDescent="0.25">
      <c r="N105" s="834"/>
      <c r="O105" s="834"/>
    </row>
    <row r="106" spans="14:15" x14ac:dyDescent="0.25">
      <c r="N106" s="834"/>
      <c r="O106" s="834"/>
    </row>
    <row r="107" spans="14:15" x14ac:dyDescent="0.25">
      <c r="N107" s="834"/>
      <c r="O107" s="834"/>
    </row>
    <row r="108" spans="14:15" x14ac:dyDescent="0.25">
      <c r="N108" s="834"/>
      <c r="O108" s="834"/>
    </row>
    <row r="109" spans="14:15" x14ac:dyDescent="0.25">
      <c r="N109" s="834"/>
      <c r="O109" s="834"/>
    </row>
    <row r="110" spans="14:15" x14ac:dyDescent="0.25">
      <c r="N110" s="834"/>
      <c r="O110" s="834"/>
    </row>
    <row r="111" spans="14:15" x14ac:dyDescent="0.25">
      <c r="N111" s="834"/>
      <c r="O111" s="834"/>
    </row>
    <row r="112" spans="14:15" x14ac:dyDescent="0.25">
      <c r="N112" s="834"/>
      <c r="O112" s="834"/>
    </row>
    <row r="113" spans="14:15" x14ac:dyDescent="0.25">
      <c r="N113" s="834"/>
      <c r="O113" s="834"/>
    </row>
    <row r="114" spans="14:15" x14ac:dyDescent="0.25">
      <c r="N114" s="834"/>
      <c r="O114" s="834"/>
    </row>
    <row r="115" spans="14:15" x14ac:dyDescent="0.25">
      <c r="N115" s="834"/>
      <c r="O115" s="834"/>
    </row>
    <row r="116" spans="14:15" x14ac:dyDescent="0.25">
      <c r="N116" s="834"/>
      <c r="O116" s="834"/>
    </row>
    <row r="117" spans="14:15" x14ac:dyDescent="0.25">
      <c r="N117" s="834"/>
      <c r="O117" s="834"/>
    </row>
    <row r="118" spans="14:15" x14ac:dyDescent="0.25">
      <c r="N118" s="834"/>
      <c r="O118" s="834"/>
    </row>
    <row r="119" spans="14:15" x14ac:dyDescent="0.25">
      <c r="N119" s="834"/>
      <c r="O119" s="834"/>
    </row>
    <row r="120" spans="14:15" x14ac:dyDescent="0.25">
      <c r="N120" s="834"/>
      <c r="O120" s="834"/>
    </row>
    <row r="121" spans="14:15" x14ac:dyDescent="0.25">
      <c r="N121" s="834"/>
      <c r="O121" s="834"/>
    </row>
    <row r="122" spans="14:15" x14ac:dyDescent="0.25">
      <c r="N122" s="834"/>
      <c r="O122" s="834"/>
    </row>
    <row r="123" spans="14:15" x14ac:dyDescent="0.25">
      <c r="N123" s="834"/>
      <c r="O123" s="834"/>
    </row>
    <row r="124" spans="14:15" x14ac:dyDescent="0.25">
      <c r="N124" s="834"/>
      <c r="O124" s="834"/>
    </row>
    <row r="125" spans="14:15" x14ac:dyDescent="0.25">
      <c r="N125" s="834"/>
      <c r="O125" s="834"/>
    </row>
    <row r="126" spans="14:15" x14ac:dyDescent="0.25">
      <c r="N126" s="834"/>
      <c r="O126" s="834"/>
    </row>
    <row r="127" spans="14:15" x14ac:dyDescent="0.25">
      <c r="N127" s="834"/>
      <c r="O127" s="834"/>
    </row>
    <row r="128" spans="14:15" x14ac:dyDescent="0.25">
      <c r="N128" s="834"/>
      <c r="O128" s="834"/>
    </row>
    <row r="129" spans="14:15" x14ac:dyDescent="0.25">
      <c r="N129" s="834"/>
      <c r="O129" s="834"/>
    </row>
    <row r="130" spans="14:15" x14ac:dyDescent="0.25">
      <c r="N130" s="834"/>
      <c r="O130" s="834"/>
    </row>
    <row r="131" spans="14:15" x14ac:dyDescent="0.25">
      <c r="N131" s="834"/>
      <c r="O131" s="834"/>
    </row>
    <row r="132" spans="14:15" x14ac:dyDescent="0.25">
      <c r="N132" s="834"/>
      <c r="O132" s="834"/>
    </row>
    <row r="133" spans="14:15" x14ac:dyDescent="0.25">
      <c r="N133" s="834"/>
      <c r="O133" s="834"/>
    </row>
    <row r="134" spans="14:15" x14ac:dyDescent="0.25">
      <c r="N134" s="834"/>
      <c r="O134" s="834"/>
    </row>
    <row r="135" spans="14:15" x14ac:dyDescent="0.25">
      <c r="N135" s="834"/>
      <c r="O135" s="834"/>
    </row>
    <row r="136" spans="14:15" x14ac:dyDescent="0.25">
      <c r="N136" s="834"/>
      <c r="O136" s="834"/>
    </row>
    <row r="137" spans="14:15" x14ac:dyDescent="0.25">
      <c r="N137" s="834"/>
      <c r="O137" s="834"/>
    </row>
    <row r="138" spans="14:15" x14ac:dyDescent="0.25">
      <c r="N138" s="834"/>
      <c r="O138" s="834"/>
    </row>
    <row r="139" spans="14:15" x14ac:dyDescent="0.25">
      <c r="N139" s="834"/>
      <c r="O139" s="834"/>
    </row>
    <row r="140" spans="14:15" x14ac:dyDescent="0.25">
      <c r="N140" s="834"/>
      <c r="O140" s="834"/>
    </row>
    <row r="141" spans="14:15" x14ac:dyDescent="0.25">
      <c r="N141" s="834"/>
      <c r="O141" s="834"/>
    </row>
    <row r="142" spans="14:15" x14ac:dyDescent="0.25">
      <c r="N142" s="834"/>
      <c r="O142" s="834"/>
    </row>
    <row r="143" spans="14:15" x14ac:dyDescent="0.25">
      <c r="N143" s="834"/>
      <c r="O143" s="834"/>
    </row>
    <row r="144" spans="14:15" x14ac:dyDescent="0.25">
      <c r="N144" s="834"/>
      <c r="O144" s="834"/>
    </row>
    <row r="145" spans="14:15" x14ac:dyDescent="0.25">
      <c r="N145" s="834"/>
      <c r="O145" s="834"/>
    </row>
    <row r="146" spans="14:15" x14ac:dyDescent="0.25">
      <c r="N146" s="834"/>
      <c r="O146" s="834"/>
    </row>
    <row r="147" spans="14:15" x14ac:dyDescent="0.25">
      <c r="N147" s="834"/>
      <c r="O147" s="834"/>
    </row>
    <row r="148" spans="14:15" x14ac:dyDescent="0.25">
      <c r="N148" s="834"/>
      <c r="O148" s="834"/>
    </row>
    <row r="149" spans="14:15" x14ac:dyDescent="0.25">
      <c r="N149" s="834"/>
      <c r="O149" s="834"/>
    </row>
    <row r="150" spans="14:15" x14ac:dyDescent="0.25">
      <c r="N150" s="834"/>
      <c r="O150" s="834"/>
    </row>
    <row r="151" spans="14:15" x14ac:dyDescent="0.25">
      <c r="N151" s="834"/>
      <c r="O151" s="834"/>
    </row>
    <row r="152" spans="14:15" x14ac:dyDescent="0.25">
      <c r="N152" s="834"/>
      <c r="O152" s="834"/>
    </row>
    <row r="153" spans="14:15" x14ac:dyDescent="0.25">
      <c r="N153" s="834"/>
      <c r="O153" s="834"/>
    </row>
    <row r="154" spans="14:15" x14ac:dyDescent="0.25">
      <c r="N154" s="834"/>
      <c r="O154" s="834"/>
    </row>
    <row r="155" spans="14:15" x14ac:dyDescent="0.25">
      <c r="N155" s="834"/>
      <c r="O155" s="834"/>
    </row>
    <row r="156" spans="14:15" x14ac:dyDescent="0.25">
      <c r="N156" s="834"/>
      <c r="O156" s="834"/>
    </row>
    <row r="157" spans="14:15" x14ac:dyDescent="0.25">
      <c r="N157" s="834"/>
      <c r="O157" s="834"/>
    </row>
    <row r="158" spans="14:15" x14ac:dyDescent="0.25">
      <c r="N158" s="834"/>
      <c r="O158" s="834"/>
    </row>
    <row r="159" spans="14:15" x14ac:dyDescent="0.25">
      <c r="N159" s="834"/>
      <c r="O159" s="834"/>
    </row>
    <row r="160" spans="14:15" x14ac:dyDescent="0.25">
      <c r="N160" s="834"/>
      <c r="O160" s="834"/>
    </row>
    <row r="161" spans="14:15" x14ac:dyDescent="0.25">
      <c r="N161" s="834"/>
      <c r="O161" s="834"/>
    </row>
    <row r="162" spans="14:15" x14ac:dyDescent="0.25">
      <c r="N162" s="834"/>
      <c r="O162" s="834"/>
    </row>
    <row r="163" spans="14:15" x14ac:dyDescent="0.25">
      <c r="N163" s="834"/>
      <c r="O163" s="834"/>
    </row>
    <row r="164" spans="14:15" x14ac:dyDescent="0.25">
      <c r="N164" s="834"/>
      <c r="O164" s="834"/>
    </row>
    <row r="165" spans="14:15" x14ac:dyDescent="0.25">
      <c r="N165" s="834"/>
      <c r="O165" s="834"/>
    </row>
    <row r="166" spans="14:15" x14ac:dyDescent="0.25">
      <c r="N166" s="834"/>
      <c r="O166" s="834"/>
    </row>
    <row r="167" spans="14:15" x14ac:dyDescent="0.25">
      <c r="N167" s="834"/>
      <c r="O167" s="834"/>
    </row>
    <row r="168" spans="14:15" x14ac:dyDescent="0.25">
      <c r="N168" s="834"/>
      <c r="O168" s="834"/>
    </row>
    <row r="169" spans="14:15" x14ac:dyDescent="0.25">
      <c r="N169" s="834"/>
      <c r="O169" s="834"/>
    </row>
    <row r="170" spans="14:15" x14ac:dyDescent="0.25">
      <c r="N170" s="834"/>
      <c r="O170" s="834"/>
    </row>
    <row r="171" spans="14:15" x14ac:dyDescent="0.25">
      <c r="N171" s="834"/>
      <c r="O171" s="834"/>
    </row>
    <row r="172" spans="14:15" x14ac:dyDescent="0.25">
      <c r="N172" s="834"/>
      <c r="O172" s="834"/>
    </row>
    <row r="173" spans="14:15" x14ac:dyDescent="0.25">
      <c r="N173" s="834"/>
      <c r="O173" s="834"/>
    </row>
    <row r="174" spans="14:15" x14ac:dyDescent="0.25">
      <c r="N174" s="834"/>
      <c r="O174" s="834"/>
    </row>
    <row r="175" spans="14:15" x14ac:dyDescent="0.25">
      <c r="N175" s="834"/>
      <c r="O175" s="834"/>
    </row>
    <row r="176" spans="14:15" x14ac:dyDescent="0.25">
      <c r="N176" s="834"/>
      <c r="O176" s="834"/>
    </row>
    <row r="177" spans="14:15" x14ac:dyDescent="0.25">
      <c r="N177" s="834"/>
      <c r="O177" s="834"/>
    </row>
    <row r="178" spans="14:15" x14ac:dyDescent="0.25">
      <c r="N178" s="834"/>
      <c r="O178" s="834"/>
    </row>
    <row r="179" spans="14:15" x14ac:dyDescent="0.25">
      <c r="N179" s="834"/>
      <c r="O179" s="834"/>
    </row>
    <row r="180" spans="14:15" x14ac:dyDescent="0.25">
      <c r="N180" s="834"/>
      <c r="O180" s="834"/>
    </row>
    <row r="181" spans="14:15" x14ac:dyDescent="0.25">
      <c r="N181" s="834"/>
      <c r="O181" s="834"/>
    </row>
    <row r="182" spans="14:15" x14ac:dyDescent="0.25">
      <c r="N182" s="834"/>
      <c r="O182" s="834"/>
    </row>
    <row r="183" spans="14:15" x14ac:dyDescent="0.25">
      <c r="N183" s="834"/>
      <c r="O183" s="834"/>
    </row>
    <row r="184" spans="14:15" x14ac:dyDescent="0.25">
      <c r="N184" s="834"/>
      <c r="O184" s="834"/>
    </row>
    <row r="185" spans="14:15" x14ac:dyDescent="0.25">
      <c r="N185" s="834"/>
      <c r="O185" s="834"/>
    </row>
    <row r="186" spans="14:15" x14ac:dyDescent="0.25">
      <c r="N186" s="834"/>
      <c r="O186" s="834"/>
    </row>
    <row r="187" spans="14:15" x14ac:dyDescent="0.25">
      <c r="N187" s="834"/>
      <c r="O187" s="834"/>
    </row>
    <row r="188" spans="14:15" x14ac:dyDescent="0.25">
      <c r="N188" s="834"/>
      <c r="O188" s="834"/>
    </row>
    <row r="189" spans="14:15" x14ac:dyDescent="0.25">
      <c r="N189" s="834"/>
      <c r="O189" s="834"/>
    </row>
    <row r="190" spans="14:15" x14ac:dyDescent="0.25">
      <c r="N190" s="834"/>
      <c r="O190" s="834"/>
    </row>
    <row r="191" spans="14:15" x14ac:dyDescent="0.25">
      <c r="N191" s="834"/>
      <c r="O191" s="834"/>
    </row>
    <row r="192" spans="14:15" x14ac:dyDescent="0.25">
      <c r="N192" s="834"/>
      <c r="O192" s="834"/>
    </row>
    <row r="193" spans="14:15" x14ac:dyDescent="0.25">
      <c r="N193" s="834"/>
      <c r="O193" s="834"/>
    </row>
    <row r="194" spans="14:15" x14ac:dyDescent="0.25">
      <c r="N194" s="834"/>
      <c r="O194" s="834"/>
    </row>
    <row r="195" spans="14:15" x14ac:dyDescent="0.25">
      <c r="N195" s="834"/>
      <c r="O195" s="834"/>
    </row>
    <row r="196" spans="14:15" x14ac:dyDescent="0.25">
      <c r="N196" s="834"/>
      <c r="O196" s="834"/>
    </row>
    <row r="197" spans="14:15" x14ac:dyDescent="0.25">
      <c r="N197" s="834"/>
      <c r="O197" s="834"/>
    </row>
    <row r="198" spans="14:15" x14ac:dyDescent="0.25">
      <c r="N198" s="834"/>
      <c r="O198" s="834"/>
    </row>
    <row r="199" spans="14:15" x14ac:dyDescent="0.25">
      <c r="N199" s="834"/>
      <c r="O199" s="834"/>
    </row>
    <row r="200" spans="14:15" x14ac:dyDescent="0.25">
      <c r="N200" s="834"/>
      <c r="O200" s="834"/>
    </row>
    <row r="201" spans="14:15" x14ac:dyDescent="0.25">
      <c r="N201" s="834"/>
      <c r="O201" s="834"/>
    </row>
    <row r="202" spans="14:15" x14ac:dyDescent="0.25">
      <c r="N202" s="834"/>
      <c r="O202" s="834"/>
    </row>
    <row r="203" spans="14:15" x14ac:dyDescent="0.25">
      <c r="N203" s="834"/>
      <c r="O203" s="834"/>
    </row>
    <row r="204" spans="14:15" x14ac:dyDescent="0.25">
      <c r="N204" s="834"/>
      <c r="O204" s="834"/>
    </row>
    <row r="205" spans="14:15" x14ac:dyDescent="0.25">
      <c r="N205" s="834"/>
      <c r="O205" s="834"/>
    </row>
    <row r="206" spans="14:15" x14ac:dyDescent="0.25">
      <c r="N206" s="834"/>
      <c r="O206" s="834"/>
    </row>
    <row r="207" spans="14:15" x14ac:dyDescent="0.25">
      <c r="N207" s="834"/>
      <c r="O207" s="834"/>
    </row>
    <row r="208" spans="14:15" x14ac:dyDescent="0.25">
      <c r="N208" s="834"/>
      <c r="O208" s="834"/>
    </row>
    <row r="209" spans="14:15" x14ac:dyDescent="0.25">
      <c r="N209" s="834"/>
      <c r="O209" s="834"/>
    </row>
    <row r="210" spans="14:15" x14ac:dyDescent="0.25">
      <c r="N210" s="834"/>
      <c r="O210" s="834"/>
    </row>
    <row r="211" spans="14:15" x14ac:dyDescent="0.25">
      <c r="N211" s="834"/>
      <c r="O211" s="834"/>
    </row>
    <row r="212" spans="14:15" x14ac:dyDescent="0.25">
      <c r="N212" s="834"/>
      <c r="O212" s="834"/>
    </row>
    <row r="213" spans="14:15" x14ac:dyDescent="0.25">
      <c r="N213" s="834"/>
      <c r="O213" s="834"/>
    </row>
    <row r="214" spans="14:15" x14ac:dyDescent="0.25">
      <c r="N214" s="834"/>
      <c r="O214" s="834"/>
    </row>
    <row r="215" spans="14:15" x14ac:dyDescent="0.25">
      <c r="N215" s="834"/>
      <c r="O215" s="834"/>
    </row>
    <row r="216" spans="14:15" x14ac:dyDescent="0.25">
      <c r="N216" s="834"/>
      <c r="O216" s="834"/>
    </row>
    <row r="217" spans="14:15" x14ac:dyDescent="0.25">
      <c r="N217" s="834"/>
      <c r="O217" s="834"/>
    </row>
    <row r="218" spans="14:15" x14ac:dyDescent="0.25">
      <c r="N218" s="834"/>
      <c r="O218" s="834"/>
    </row>
    <row r="219" spans="14:15" x14ac:dyDescent="0.25">
      <c r="N219" s="834"/>
      <c r="O219" s="834"/>
    </row>
    <row r="220" spans="14:15" x14ac:dyDescent="0.25">
      <c r="N220" s="834"/>
      <c r="O220" s="834"/>
    </row>
    <row r="221" spans="14:15" x14ac:dyDescent="0.25">
      <c r="N221" s="834"/>
      <c r="O221" s="834"/>
    </row>
    <row r="222" spans="14:15" x14ac:dyDescent="0.25">
      <c r="N222" s="834"/>
      <c r="O222" s="834"/>
    </row>
    <row r="223" spans="14:15" x14ac:dyDescent="0.25">
      <c r="N223" s="834"/>
      <c r="O223" s="834"/>
    </row>
    <row r="224" spans="14:15" x14ac:dyDescent="0.25">
      <c r="N224" s="834"/>
      <c r="O224" s="834"/>
    </row>
  </sheetData>
  <mergeCells count="21">
    <mergeCell ref="J19:J20"/>
    <mergeCell ref="H7:H8"/>
    <mergeCell ref="H19:H20"/>
    <mergeCell ref="L7:L8"/>
    <mergeCell ref="L19:L20"/>
    <mergeCell ref="A2:C2"/>
    <mergeCell ref="A3:C3"/>
    <mergeCell ref="A5:P5"/>
    <mergeCell ref="A18:P18"/>
    <mergeCell ref="A19:A20"/>
    <mergeCell ref="B19:B20"/>
    <mergeCell ref="N19:P19"/>
    <mergeCell ref="A6:P6"/>
    <mergeCell ref="A7:A8"/>
    <mergeCell ref="N7:P7"/>
    <mergeCell ref="D19:D20"/>
    <mergeCell ref="B7:B8"/>
    <mergeCell ref="D7:D8"/>
    <mergeCell ref="F7:F8"/>
    <mergeCell ref="F19:F20"/>
    <mergeCell ref="J7:J8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P549"/>
  <sheetViews>
    <sheetView showGridLines="0" zoomScaleNormal="100" zoomScaleSheetLayoutView="90" workbookViewId="0">
      <selection sqref="A1:P1"/>
    </sheetView>
  </sheetViews>
  <sheetFormatPr defaultColWidth="8.85546875" defaultRowHeight="15" x14ac:dyDescent="0.25"/>
  <cols>
    <col min="1" max="1" width="52.85546875" style="847" customWidth="1"/>
    <col min="2" max="2" width="8.5703125" style="939" customWidth="1"/>
    <col min="3" max="3" width="7.140625" style="843" bestFit="1" customWidth="1"/>
    <col min="4" max="4" width="9" style="843" customWidth="1"/>
    <col min="5" max="5" width="7.140625" style="843" customWidth="1"/>
    <col min="6" max="6" width="8.5703125" style="843" customWidth="1"/>
    <col min="7" max="9" width="7.140625" style="843" customWidth="1"/>
    <col min="10" max="10" width="8.85546875" style="843" customWidth="1"/>
    <col min="11" max="11" width="7.140625" style="843" customWidth="1"/>
    <col min="12" max="12" width="9.5703125" style="843" customWidth="1"/>
    <col min="13" max="13" width="7.140625" style="843" customWidth="1"/>
    <col min="14" max="14" width="10" style="591" bestFit="1" customWidth="1"/>
    <col min="15" max="15" width="8.85546875" style="591" bestFit="1" customWidth="1"/>
    <col min="16" max="16" width="9.140625" style="921" customWidth="1"/>
  </cols>
  <sheetData>
    <row r="1" spans="1:16" ht="18" x14ac:dyDescent="0.35">
      <c r="A1" s="967" t="s">
        <v>650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</row>
    <row r="2" spans="1:16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</row>
    <row r="3" spans="1:16" x14ac:dyDescent="0.25">
      <c r="A3" s="842"/>
    </row>
    <row r="4" spans="1:16" ht="15.75" x14ac:dyDescent="0.25">
      <c r="A4" s="991" t="s">
        <v>651</v>
      </c>
      <c r="B4" s="992"/>
      <c r="C4" s="992"/>
      <c r="D4" s="993"/>
      <c r="E4" s="993"/>
      <c r="F4" s="993"/>
      <c r="G4" s="993"/>
      <c r="H4" s="993"/>
      <c r="I4" s="993"/>
      <c r="J4" s="993"/>
      <c r="K4" s="993"/>
      <c r="L4" s="993"/>
      <c r="M4" s="993"/>
      <c r="N4" s="992"/>
      <c r="O4" s="992"/>
      <c r="P4" s="992"/>
    </row>
    <row r="5" spans="1:16" x14ac:dyDescent="0.25">
      <c r="A5" s="919"/>
      <c r="B5" s="975" t="s">
        <v>486</v>
      </c>
      <c r="C5" s="975"/>
      <c r="D5" s="975" t="s">
        <v>682</v>
      </c>
      <c r="E5" s="975"/>
      <c r="F5" s="975" t="s">
        <v>683</v>
      </c>
      <c r="G5" s="975"/>
      <c r="H5" s="975" t="s">
        <v>684</v>
      </c>
      <c r="I5" s="975"/>
      <c r="J5" s="975" t="s">
        <v>687</v>
      </c>
      <c r="K5" s="975"/>
      <c r="L5" s="975" t="s">
        <v>688</v>
      </c>
      <c r="M5" s="975"/>
      <c r="N5" s="990" t="s">
        <v>487</v>
      </c>
      <c r="O5" s="990"/>
      <c r="P5" s="990"/>
    </row>
    <row r="6" spans="1:16" ht="15.75" thickBot="1" x14ac:dyDescent="0.3">
      <c r="A6" s="844" t="s">
        <v>14</v>
      </c>
      <c r="B6" s="940" t="s">
        <v>489</v>
      </c>
      <c r="C6" s="850" t="s">
        <v>488</v>
      </c>
      <c r="D6" s="920" t="s">
        <v>489</v>
      </c>
      <c r="E6" s="850" t="s">
        <v>488</v>
      </c>
      <c r="F6" s="920" t="s">
        <v>489</v>
      </c>
      <c r="G6" s="850" t="s">
        <v>488</v>
      </c>
      <c r="H6" s="920" t="s">
        <v>489</v>
      </c>
      <c r="I6" s="850" t="s">
        <v>488</v>
      </c>
      <c r="J6" s="920" t="s">
        <v>489</v>
      </c>
      <c r="K6" s="850" t="s">
        <v>488</v>
      </c>
      <c r="L6" s="920" t="s">
        <v>489</v>
      </c>
      <c r="M6" s="850" t="s">
        <v>488</v>
      </c>
      <c r="N6" s="850" t="s">
        <v>680</v>
      </c>
      <c r="O6" s="850" t="s">
        <v>681</v>
      </c>
      <c r="P6" s="922" t="s">
        <v>1</v>
      </c>
    </row>
    <row r="7" spans="1:16" ht="15.75" thickTop="1" x14ac:dyDescent="0.25">
      <c r="A7" s="845" t="str">
        <f>'Pque N Mundo I'!A9</f>
        <v>ACS (Visita Domiciliar) - ESF - 40hrs</v>
      </c>
      <c r="B7" s="941">
        <f>'Pque N Mundo I'!B9</f>
        <v>7200</v>
      </c>
      <c r="C7" s="201">
        <f>'Pque N Mundo I'!C9</f>
        <v>5015</v>
      </c>
      <c r="D7" s="201">
        <f>'Pque N Mundo I'!D9</f>
        <v>7200</v>
      </c>
      <c r="E7" s="201">
        <f>'Pque N Mundo I'!E9</f>
        <v>6694</v>
      </c>
      <c r="F7" s="201">
        <f>'Pque N Mundo I'!F9</f>
        <v>7200</v>
      </c>
      <c r="G7" s="201">
        <f>'Pque N Mundo I'!G9</f>
        <v>6823</v>
      </c>
      <c r="H7" s="201">
        <f>'Pque N Mundo I'!H9</f>
        <v>7200</v>
      </c>
      <c r="I7" s="201">
        <f>'Pque N Mundo I'!I9</f>
        <v>7130</v>
      </c>
      <c r="J7" s="201">
        <f>'Pque N Mundo I'!J9</f>
        <v>7200</v>
      </c>
      <c r="K7" s="201">
        <f>'Pque N Mundo I'!K9</f>
        <v>6618</v>
      </c>
      <c r="L7" s="201">
        <f>'Pque N Mundo I'!L9</f>
        <v>7200</v>
      </c>
      <c r="M7" s="201">
        <f>'Pque N Mundo I'!M9</f>
        <v>7163</v>
      </c>
      <c r="N7" s="201">
        <f>'Pque N Mundo I'!N9</f>
        <v>43200</v>
      </c>
      <c r="O7" s="201">
        <f>'Pque N Mundo I'!O9</f>
        <v>39443</v>
      </c>
      <c r="P7" s="923">
        <f>'Pque N Mundo I'!P9</f>
        <v>0.91303240740740743</v>
      </c>
    </row>
    <row r="8" spans="1:16" x14ac:dyDescent="0.25">
      <c r="A8" s="913" t="str">
        <f>'Pque N Mundo I'!A10</f>
        <v>Médico Generelista (consulta) - ESF - 40hrs</v>
      </c>
      <c r="B8" s="942">
        <f>'Pque N Mundo I'!B10</f>
        <v>2496</v>
      </c>
      <c r="C8" s="918">
        <f>'Pque N Mundo I'!C10</f>
        <v>2661</v>
      </c>
      <c r="D8" s="918">
        <f>'Pque N Mundo I'!D10</f>
        <v>2496</v>
      </c>
      <c r="E8" s="918">
        <f>'Pque N Mundo I'!E10</f>
        <v>2106</v>
      </c>
      <c r="F8" s="918">
        <f>'Pque N Mundo I'!F10</f>
        <v>2496</v>
      </c>
      <c r="G8" s="918">
        <f>'Pque N Mundo I'!G10</f>
        <v>1766</v>
      </c>
      <c r="H8" s="918">
        <f>'Pque N Mundo I'!H10</f>
        <v>2496</v>
      </c>
      <c r="I8" s="918">
        <f>'Pque N Mundo I'!I10</f>
        <v>2398</v>
      </c>
      <c r="J8" s="918">
        <f>'Pque N Mundo I'!J10</f>
        <v>2496</v>
      </c>
      <c r="K8" s="918">
        <f>'Pque N Mundo I'!K10</f>
        <v>2145</v>
      </c>
      <c r="L8" s="918">
        <f>'Pque N Mundo I'!L10</f>
        <v>2496</v>
      </c>
      <c r="M8" s="918">
        <f>'Pque N Mundo I'!M10</f>
        <v>2219</v>
      </c>
      <c r="N8" s="918">
        <f>'Pque N Mundo I'!N10</f>
        <v>14976</v>
      </c>
      <c r="O8" s="918">
        <f>'Pque N Mundo I'!O10</f>
        <v>13295</v>
      </c>
      <c r="P8" s="924">
        <f>'Pque N Mundo I'!P10</f>
        <v>0.88775373931623935</v>
      </c>
    </row>
    <row r="9" spans="1:16" x14ac:dyDescent="0.25">
      <c r="A9" s="913" t="str">
        <f>'Pque N Mundo I'!A11</f>
        <v xml:space="preserve">Médico Generelista (VD) - ESF </v>
      </c>
      <c r="B9" s="942">
        <f>'Pque N Mundo I'!B11</f>
        <v>96</v>
      </c>
      <c r="C9" s="918">
        <f>'Pque N Mundo I'!C11</f>
        <v>109</v>
      </c>
      <c r="D9" s="918">
        <f>'Pque N Mundo I'!D11</f>
        <v>96</v>
      </c>
      <c r="E9" s="918">
        <f>'Pque N Mundo I'!E11</f>
        <v>70</v>
      </c>
      <c r="F9" s="918">
        <f>'Pque N Mundo I'!F11</f>
        <v>96</v>
      </c>
      <c r="G9" s="918">
        <f>'Pque N Mundo I'!G11</f>
        <v>64</v>
      </c>
      <c r="H9" s="918">
        <f>'Pque N Mundo I'!H11</f>
        <v>96</v>
      </c>
      <c r="I9" s="918">
        <f>'Pque N Mundo I'!I11</f>
        <v>82</v>
      </c>
      <c r="J9" s="918">
        <f>'Pque N Mundo I'!J11</f>
        <v>96</v>
      </c>
      <c r="K9" s="918">
        <f>'Pque N Mundo I'!K11</f>
        <v>79</v>
      </c>
      <c r="L9" s="918">
        <f>'Pque N Mundo I'!L11</f>
        <v>96</v>
      </c>
      <c r="M9" s="918">
        <f>'Pque N Mundo I'!M11</f>
        <v>70</v>
      </c>
      <c r="N9" s="918">
        <f>'Pque N Mundo I'!N11</f>
        <v>576</v>
      </c>
      <c r="O9" s="918">
        <f>'Pque N Mundo I'!O11</f>
        <v>474</v>
      </c>
      <c r="P9" s="924">
        <f>'Pque N Mundo I'!P11</f>
        <v>0.82291666666666663</v>
      </c>
    </row>
    <row r="10" spans="1:16" x14ac:dyDescent="0.25">
      <c r="A10" s="891" t="str">
        <f>'Pque N Mundo I'!A12</f>
        <v>Enfermeiro (consulta) - ESF - 40hrs</v>
      </c>
      <c r="B10" s="943">
        <f>'Pque N Mundo I'!B12</f>
        <v>1080</v>
      </c>
      <c r="C10" s="789">
        <f>'Pque N Mundo I'!C12</f>
        <v>1000</v>
      </c>
      <c r="D10" s="789">
        <f>'Pque N Mundo I'!D12</f>
        <v>1080</v>
      </c>
      <c r="E10" s="789">
        <f>'Pque N Mundo I'!E12</f>
        <v>916</v>
      </c>
      <c r="F10" s="789">
        <f>'Pque N Mundo I'!F12</f>
        <v>1080</v>
      </c>
      <c r="G10" s="789">
        <f>'Pque N Mundo I'!G12</f>
        <v>941</v>
      </c>
      <c r="H10" s="789">
        <f>'Pque N Mundo I'!H12</f>
        <v>1080</v>
      </c>
      <c r="I10" s="789">
        <f>'Pque N Mundo I'!I12</f>
        <v>1064</v>
      </c>
      <c r="J10" s="789">
        <f>'Pque N Mundo I'!J12</f>
        <v>1080</v>
      </c>
      <c r="K10" s="789">
        <f>'Pque N Mundo I'!K12</f>
        <v>934</v>
      </c>
      <c r="L10" s="789">
        <f>'Pque N Mundo I'!L12</f>
        <v>1080</v>
      </c>
      <c r="M10" s="789">
        <f>'Pque N Mundo I'!M12</f>
        <v>1157</v>
      </c>
      <c r="N10" s="789">
        <f>'Pque N Mundo I'!N12</f>
        <v>6480</v>
      </c>
      <c r="O10" s="789">
        <f>'Pque N Mundo I'!O12</f>
        <v>6012</v>
      </c>
      <c r="P10" s="925">
        <f>'Pque N Mundo I'!P12</f>
        <v>0.92777777777777781</v>
      </c>
    </row>
    <row r="11" spans="1:16" x14ac:dyDescent="0.25">
      <c r="A11" s="891" t="str">
        <f>'Pque N Mundo I'!A13</f>
        <v>Enfermeiro (VD) - ESF</v>
      </c>
      <c r="B11" s="944">
        <f>'Pque N Mundo I'!B13</f>
        <v>96</v>
      </c>
      <c r="C11" s="849">
        <f>'Pque N Mundo I'!C13</f>
        <v>84</v>
      </c>
      <c r="D11" s="849">
        <f>'Pque N Mundo I'!D13</f>
        <v>96</v>
      </c>
      <c r="E11" s="849">
        <f>'Pque N Mundo I'!E13</f>
        <v>86</v>
      </c>
      <c r="F11" s="849">
        <f>'Pque N Mundo I'!F13</f>
        <v>96</v>
      </c>
      <c r="G11" s="849">
        <f>'Pque N Mundo I'!G13</f>
        <v>108</v>
      </c>
      <c r="H11" s="849">
        <f>'Pque N Mundo I'!H13</f>
        <v>96</v>
      </c>
      <c r="I11" s="849">
        <f>'Pque N Mundo I'!I13</f>
        <v>107</v>
      </c>
      <c r="J11" s="849">
        <f>'Pque N Mundo I'!J13</f>
        <v>96</v>
      </c>
      <c r="K11" s="849">
        <f>'Pque N Mundo I'!K13</f>
        <v>117</v>
      </c>
      <c r="L11" s="849">
        <f>'Pque N Mundo I'!L13</f>
        <v>96</v>
      </c>
      <c r="M11" s="849">
        <f>'Pque N Mundo I'!M13</f>
        <v>100</v>
      </c>
      <c r="N11" s="849">
        <f>'Pque N Mundo I'!N13</f>
        <v>576</v>
      </c>
      <c r="O11" s="849">
        <f>'Pque N Mundo I'!O13</f>
        <v>602</v>
      </c>
      <c r="P11" s="926">
        <f>'Pque N Mundo I'!P13</f>
        <v>1.0451388888888888</v>
      </c>
    </row>
    <row r="12" spans="1:16" x14ac:dyDescent="0.25">
      <c r="A12" s="891" t="str">
        <f>'Pque N Mundo I'!A14</f>
        <v>Cirurgião Dentista (consulta/ atendimento) - ESF - 40hrs</v>
      </c>
      <c r="B12" s="944">
        <f>'Pque N Mundo I'!B14</f>
        <v>576</v>
      </c>
      <c r="C12" s="849">
        <f>'Pque N Mundo I'!C14</f>
        <v>415</v>
      </c>
      <c r="D12" s="849">
        <f>'Pque N Mundo I'!D14</f>
        <v>576</v>
      </c>
      <c r="E12" s="849">
        <f>'Pque N Mundo I'!E14</f>
        <v>545</v>
      </c>
      <c r="F12" s="849">
        <f>'Pque N Mundo I'!F14</f>
        <v>576</v>
      </c>
      <c r="G12" s="849">
        <f>'Pque N Mundo I'!G14</f>
        <v>521</v>
      </c>
      <c r="H12" s="849">
        <f>'Pque N Mundo I'!H14</f>
        <v>576</v>
      </c>
      <c r="I12" s="849">
        <f>'Pque N Mundo I'!I14</f>
        <v>415</v>
      </c>
      <c r="J12" s="849">
        <f>'Pque N Mundo I'!J14</f>
        <v>576</v>
      </c>
      <c r="K12" s="849">
        <f>'Pque N Mundo I'!K14</f>
        <v>520</v>
      </c>
      <c r="L12" s="849">
        <f>'Pque N Mundo I'!L14</f>
        <v>576</v>
      </c>
      <c r="M12" s="849">
        <f>'Pque N Mundo I'!M14</f>
        <v>398</v>
      </c>
      <c r="N12" s="849">
        <f>'Pque N Mundo I'!N14</f>
        <v>3456</v>
      </c>
      <c r="O12" s="849">
        <f>'Pque N Mundo I'!O14</f>
        <v>2814</v>
      </c>
      <c r="P12" s="926">
        <f>'Pque N Mundo I'!P14</f>
        <v>0.81423611111111116</v>
      </c>
    </row>
    <row r="13" spans="1:16" x14ac:dyDescent="0.25">
      <c r="A13" s="891" t="str">
        <f>'Pque N Mundo I'!A15</f>
        <v>Cirurgião Dentista (TI clínico restaurador) - ESF - 40hrs</v>
      </c>
      <c r="B13" s="944">
        <f>'Pque N Mundo I'!B15</f>
        <v>87</v>
      </c>
      <c r="C13" s="849">
        <f>'Pque N Mundo I'!C15</f>
        <v>121</v>
      </c>
      <c r="D13" s="849">
        <f>'Pque N Mundo I'!D15</f>
        <v>87</v>
      </c>
      <c r="E13" s="849">
        <f>'Pque N Mundo I'!E15</f>
        <v>158</v>
      </c>
      <c r="F13" s="849">
        <f>'Pque N Mundo I'!F15</f>
        <v>87</v>
      </c>
      <c r="G13" s="849">
        <f>'Pque N Mundo I'!G15</f>
        <v>104</v>
      </c>
      <c r="H13" s="849">
        <f>'Pque N Mundo I'!H15</f>
        <v>87</v>
      </c>
      <c r="I13" s="849">
        <f>'Pque N Mundo I'!I15</f>
        <v>107</v>
      </c>
      <c r="J13" s="849">
        <f>'Pque N Mundo I'!J15</f>
        <v>87</v>
      </c>
      <c r="K13" s="849">
        <f>'Pque N Mundo I'!K15</f>
        <v>108</v>
      </c>
      <c r="L13" s="849">
        <f>'Pque N Mundo I'!L15</f>
        <v>87</v>
      </c>
      <c r="M13" s="849">
        <f>'Pque N Mundo I'!M15</f>
        <v>98</v>
      </c>
      <c r="N13" s="849">
        <f>'Pque N Mundo I'!N15</f>
        <v>522</v>
      </c>
      <c r="O13" s="849">
        <f>'Pque N Mundo I'!O15</f>
        <v>696</v>
      </c>
      <c r="P13" s="926">
        <f>'Pque N Mundo I'!P15</f>
        <v>1.3333333333333333</v>
      </c>
    </row>
    <row r="14" spans="1:16" x14ac:dyDescent="0.25">
      <c r="A14" s="891" t="str">
        <f>'Pque N Mundo I'!A16</f>
        <v>Cirurgião Dentista (TI prótese) ESF - 40hrs</v>
      </c>
      <c r="B14" s="944">
        <f>'Pque N Mundo I'!B16</f>
        <v>24</v>
      </c>
      <c r="C14" s="849">
        <f>'Pque N Mundo I'!C16</f>
        <v>16</v>
      </c>
      <c r="D14" s="849">
        <f>'Pque N Mundo I'!D16</f>
        <v>24</v>
      </c>
      <c r="E14" s="849">
        <f>'Pque N Mundo I'!E16</f>
        <v>18</v>
      </c>
      <c r="F14" s="849">
        <f>'Pque N Mundo I'!F16</f>
        <v>24</v>
      </c>
      <c r="G14" s="849">
        <f>'Pque N Mundo I'!G16</f>
        <v>25</v>
      </c>
      <c r="H14" s="849">
        <f>'Pque N Mundo I'!H16</f>
        <v>24</v>
      </c>
      <c r="I14" s="849">
        <f>'Pque N Mundo I'!I16</f>
        <v>25</v>
      </c>
      <c r="J14" s="849">
        <f>'Pque N Mundo I'!J16</f>
        <v>24</v>
      </c>
      <c r="K14" s="849">
        <f>'Pque N Mundo I'!K16</f>
        <v>24</v>
      </c>
      <c r="L14" s="849">
        <f>'Pque N Mundo I'!L16</f>
        <v>24</v>
      </c>
      <c r="M14" s="849">
        <f>'Pque N Mundo I'!M16</f>
        <v>21</v>
      </c>
      <c r="N14" s="849">
        <f>'Pque N Mundo I'!N16</f>
        <v>144</v>
      </c>
      <c r="O14" s="849">
        <f>'Pque N Mundo I'!O16</f>
        <v>129</v>
      </c>
      <c r="P14" s="926">
        <f>'Pque N Mundo I'!P16</f>
        <v>0.89583333333333337</v>
      </c>
    </row>
    <row r="15" spans="1:16" x14ac:dyDescent="0.25">
      <c r="A15" s="891" t="str">
        <f>'Pque N Mundo I'!A17</f>
        <v>Cirurgião Dentista (consulta/ atendimento) - 20hrs</v>
      </c>
      <c r="B15" s="944">
        <f>'Pque N Mundo I'!B17</f>
        <v>261</v>
      </c>
      <c r="C15" s="849">
        <f>'Pque N Mundo I'!C17</f>
        <v>278</v>
      </c>
      <c r="D15" s="849">
        <f>'Pque N Mundo I'!D17</f>
        <v>261</v>
      </c>
      <c r="E15" s="849">
        <f>'Pque N Mundo I'!E17</f>
        <v>148</v>
      </c>
      <c r="F15" s="849">
        <f>'Pque N Mundo I'!F17</f>
        <v>261</v>
      </c>
      <c r="G15" s="849">
        <f>'Pque N Mundo I'!G17</f>
        <v>204</v>
      </c>
      <c r="H15" s="849">
        <f>'Pque N Mundo I'!H17</f>
        <v>261</v>
      </c>
      <c r="I15" s="849">
        <f>'Pque N Mundo I'!I17</f>
        <v>134</v>
      </c>
      <c r="J15" s="849">
        <f>'Pque N Mundo I'!J17</f>
        <v>261</v>
      </c>
      <c r="K15" s="849">
        <f>'Pque N Mundo I'!K17</f>
        <v>248</v>
      </c>
      <c r="L15" s="849">
        <f>'Pque N Mundo I'!L17</f>
        <v>261</v>
      </c>
      <c r="M15" s="849">
        <f>'Pque N Mundo I'!M17</f>
        <v>234</v>
      </c>
      <c r="N15" s="849">
        <f>'Pque N Mundo I'!N17</f>
        <v>1566</v>
      </c>
      <c r="O15" s="849">
        <f>'Pque N Mundo I'!O17</f>
        <v>1246</v>
      </c>
      <c r="P15" s="926">
        <f>'Pque N Mundo I'!P17</f>
        <v>0.79565772669220947</v>
      </c>
    </row>
    <row r="16" spans="1:16" x14ac:dyDescent="0.25">
      <c r="A16" s="891" t="str">
        <f>'Pque N Mundo I'!A18</f>
        <v>Cirurgião Dentista (TI clínico restaurador) - 20hrs</v>
      </c>
      <c r="B16" s="944">
        <f>'Pque N Mundo I'!B18</f>
        <v>39</v>
      </c>
      <c r="C16" s="849">
        <f>'Pque N Mundo I'!C18</f>
        <v>84</v>
      </c>
      <c r="D16" s="849">
        <f>'Pque N Mundo I'!D18</f>
        <v>39</v>
      </c>
      <c r="E16" s="849">
        <f>'Pque N Mundo I'!E18</f>
        <v>42</v>
      </c>
      <c r="F16" s="849">
        <f>'Pque N Mundo I'!F18</f>
        <v>39</v>
      </c>
      <c r="G16" s="849">
        <f>'Pque N Mundo I'!G18</f>
        <v>48</v>
      </c>
      <c r="H16" s="849">
        <f>'Pque N Mundo I'!H18</f>
        <v>39</v>
      </c>
      <c r="I16" s="849">
        <f>'Pque N Mundo I'!I18</f>
        <v>28</v>
      </c>
      <c r="J16" s="849">
        <f>'Pque N Mundo I'!J18</f>
        <v>39</v>
      </c>
      <c r="K16" s="849">
        <f>'Pque N Mundo I'!K18</f>
        <v>54</v>
      </c>
      <c r="L16" s="849">
        <f>'Pque N Mundo I'!L18</f>
        <v>39</v>
      </c>
      <c r="M16" s="849">
        <f>'Pque N Mundo I'!M18</f>
        <v>52</v>
      </c>
      <c r="N16" s="849">
        <f>'Pque N Mundo I'!N18</f>
        <v>234</v>
      </c>
      <c r="O16" s="849">
        <f>'Pque N Mundo I'!O18</f>
        <v>308</v>
      </c>
      <c r="P16" s="926">
        <f>'Pque N Mundo I'!P18</f>
        <v>1.3162393162393162</v>
      </c>
    </row>
    <row r="17" spans="1:16" x14ac:dyDescent="0.25">
      <c r="A17" s="891" t="str">
        <f>'Pque N Mundo I'!A19</f>
        <v>Cirurgião Dentista (TI prótese) - 20hrs</v>
      </c>
      <c r="B17" s="944">
        <f>'Pque N Mundo I'!B19</f>
        <v>12</v>
      </c>
      <c r="C17" s="849">
        <f>'Pque N Mundo I'!C19</f>
        <v>7</v>
      </c>
      <c r="D17" s="849">
        <f>'Pque N Mundo I'!D19</f>
        <v>12</v>
      </c>
      <c r="E17" s="849">
        <f>'Pque N Mundo I'!E19</f>
        <v>8</v>
      </c>
      <c r="F17" s="849">
        <f>'Pque N Mundo I'!F19</f>
        <v>12</v>
      </c>
      <c r="G17" s="849">
        <f>'Pque N Mundo I'!G19</f>
        <v>8</v>
      </c>
      <c r="H17" s="849">
        <f>'Pque N Mundo I'!H19</f>
        <v>12</v>
      </c>
      <c r="I17" s="849">
        <f>'Pque N Mundo I'!I19</f>
        <v>8</v>
      </c>
      <c r="J17" s="849">
        <f>'Pque N Mundo I'!J19</f>
        <v>12</v>
      </c>
      <c r="K17" s="849">
        <f>'Pque N Mundo I'!K19</f>
        <v>13</v>
      </c>
      <c r="L17" s="849">
        <f>'Pque N Mundo I'!L19</f>
        <v>12</v>
      </c>
      <c r="M17" s="849">
        <f>'Pque N Mundo I'!M19</f>
        <v>14</v>
      </c>
      <c r="N17" s="849">
        <f>'Pque N Mundo I'!N19</f>
        <v>72</v>
      </c>
      <c r="O17" s="849">
        <f>'Pque N Mundo I'!O19</f>
        <v>58</v>
      </c>
      <c r="P17" s="926">
        <f>'Pque N Mundo I'!P19</f>
        <v>0.80555555555555558</v>
      </c>
    </row>
    <row r="18" spans="1:16" x14ac:dyDescent="0.25">
      <c r="A18" s="891" t="str">
        <f>'Pque N Mundo I'!A20</f>
        <v>Médico Clínico (consulta) - 20hrs</v>
      </c>
      <c r="B18" s="944">
        <f>'Pque N Mundo I'!B20</f>
        <v>528</v>
      </c>
      <c r="C18" s="849">
        <f>'Pque N Mundo I'!C20</f>
        <v>616</v>
      </c>
      <c r="D18" s="849">
        <f>'Pque N Mundo I'!D20</f>
        <v>528</v>
      </c>
      <c r="E18" s="849">
        <f>'Pque N Mundo I'!E20</f>
        <v>587</v>
      </c>
      <c r="F18" s="849">
        <f>'Pque N Mundo I'!F20</f>
        <v>528</v>
      </c>
      <c r="G18" s="849">
        <f>'Pque N Mundo I'!G20</f>
        <v>547</v>
      </c>
      <c r="H18" s="849">
        <f>'Pque N Mundo I'!H20</f>
        <v>528</v>
      </c>
      <c r="I18" s="849">
        <f>'Pque N Mundo I'!I20</f>
        <v>559</v>
      </c>
      <c r="J18" s="849">
        <f>'Pque N Mundo I'!J20</f>
        <v>528</v>
      </c>
      <c r="K18" s="849">
        <f>'Pque N Mundo I'!K20</f>
        <v>302</v>
      </c>
      <c r="L18" s="849">
        <f>'Pque N Mundo I'!L20</f>
        <v>528</v>
      </c>
      <c r="M18" s="849">
        <f>'Pque N Mundo I'!M20</f>
        <v>253</v>
      </c>
      <c r="N18" s="849">
        <f>'Pque N Mundo I'!N20</f>
        <v>3168</v>
      </c>
      <c r="O18" s="849">
        <f>'Pque N Mundo I'!O20</f>
        <v>2864</v>
      </c>
      <c r="P18" s="926">
        <f>'Pque N Mundo I'!P20</f>
        <v>0.90404040404040409</v>
      </c>
    </row>
    <row r="19" spans="1:16" x14ac:dyDescent="0.25">
      <c r="A19" s="891" t="str">
        <f>'Pque N Mundo I'!A21</f>
        <v>Médico Pediatra (consulta) - 20hrs</v>
      </c>
      <c r="B19" s="944">
        <f>'Pque N Mundo I'!B21</f>
        <v>264</v>
      </c>
      <c r="C19" s="849">
        <f>'Pque N Mundo I'!C21</f>
        <v>79</v>
      </c>
      <c r="D19" s="849">
        <f>'Pque N Mundo I'!D21</f>
        <v>264</v>
      </c>
      <c r="E19" s="849">
        <f>'Pque N Mundo I'!E21</f>
        <v>238</v>
      </c>
      <c r="F19" s="849">
        <f>'Pque N Mundo I'!F21</f>
        <v>264</v>
      </c>
      <c r="G19" s="849">
        <f>'Pque N Mundo I'!G21</f>
        <v>216</v>
      </c>
      <c r="H19" s="849">
        <f>'Pque N Mundo I'!H21</f>
        <v>264</v>
      </c>
      <c r="I19" s="849">
        <f>'Pque N Mundo I'!I21</f>
        <v>250</v>
      </c>
      <c r="J19" s="849">
        <f>'Pque N Mundo I'!J21</f>
        <v>264</v>
      </c>
      <c r="K19" s="849">
        <f>'Pque N Mundo I'!K21</f>
        <v>171</v>
      </c>
      <c r="L19" s="849">
        <f>'Pque N Mundo I'!L21</f>
        <v>264</v>
      </c>
      <c r="M19" s="849">
        <f>'Pque N Mundo I'!M21</f>
        <v>153</v>
      </c>
      <c r="N19" s="849">
        <f>'Pque N Mundo I'!N21</f>
        <v>1584</v>
      </c>
      <c r="O19" s="849">
        <f>'Pque N Mundo I'!O21</f>
        <v>1107</v>
      </c>
      <c r="P19" s="926">
        <f>'Pque N Mundo I'!P21</f>
        <v>0.69886363636363635</v>
      </c>
    </row>
    <row r="20" spans="1:16" x14ac:dyDescent="0.25">
      <c r="A20" s="214" t="str">
        <f>'Pque N Mundo I'!A22</f>
        <v>Médico Psiquiatra (consulta) - 20hrs</v>
      </c>
      <c r="B20" s="934">
        <f>'Pque N Mundo I'!B22</f>
        <v>320</v>
      </c>
      <c r="C20" s="92">
        <f>'Pque N Mundo I'!C22</f>
        <v>140</v>
      </c>
      <c r="D20" s="92">
        <f>'Pque N Mundo I'!D22</f>
        <v>320</v>
      </c>
      <c r="E20" s="92">
        <f>'Pque N Mundo I'!E22</f>
        <v>140</v>
      </c>
      <c r="F20" s="92">
        <f>'Pque N Mundo I'!F22</f>
        <v>320</v>
      </c>
      <c r="G20" s="92">
        <f>'Pque N Mundo I'!G22</f>
        <v>118</v>
      </c>
      <c r="H20" s="92">
        <f>'Pque N Mundo I'!H22</f>
        <v>320</v>
      </c>
      <c r="I20" s="92">
        <f>'Pque N Mundo I'!I22</f>
        <v>147</v>
      </c>
      <c r="J20" s="92">
        <f>'Pque N Mundo I'!J22</f>
        <v>320</v>
      </c>
      <c r="K20" s="92">
        <f>'Pque N Mundo I'!K22</f>
        <v>155</v>
      </c>
      <c r="L20" s="92">
        <f>'Pque N Mundo I'!L22</f>
        <v>320</v>
      </c>
      <c r="M20" s="92">
        <f>'Pque N Mundo I'!M22</f>
        <v>141</v>
      </c>
      <c r="N20" s="92">
        <f>'Pque N Mundo I'!N22</f>
        <v>1920</v>
      </c>
      <c r="O20" s="92">
        <f>'Pque N Mundo I'!O22</f>
        <v>841</v>
      </c>
      <c r="P20" s="927">
        <f>'Pque N Mundo I'!P22</f>
        <v>0.43802083333333336</v>
      </c>
    </row>
    <row r="21" spans="1:16" x14ac:dyDescent="0.25">
      <c r="A21" s="214" t="str">
        <f>'Pque N Mundo I'!A23</f>
        <v>Médico Ginecologista (consulta) - 20hrs</v>
      </c>
      <c r="B21" s="934">
        <f>'Pque N Mundo I'!B23</f>
        <v>396</v>
      </c>
      <c r="C21" s="92">
        <f>'Pque N Mundo I'!C23</f>
        <v>314</v>
      </c>
      <c r="D21" s="92">
        <f>'Pque N Mundo I'!D23</f>
        <v>396</v>
      </c>
      <c r="E21" s="92">
        <f>'Pque N Mundo I'!E23</f>
        <v>320</v>
      </c>
      <c r="F21" s="92">
        <f>'Pque N Mundo I'!F23</f>
        <v>396</v>
      </c>
      <c r="G21" s="92">
        <f>'Pque N Mundo I'!G23</f>
        <v>340</v>
      </c>
      <c r="H21" s="92">
        <f>'Pque N Mundo I'!H23</f>
        <v>396</v>
      </c>
      <c r="I21" s="92">
        <f>'Pque N Mundo I'!I23</f>
        <v>276</v>
      </c>
      <c r="J21" s="92">
        <f>'Pque N Mundo I'!J23</f>
        <v>396</v>
      </c>
      <c r="K21" s="92">
        <f>'Pque N Mundo I'!K23</f>
        <v>165</v>
      </c>
      <c r="L21" s="92">
        <f>'Pque N Mundo I'!L23</f>
        <v>396</v>
      </c>
      <c r="M21" s="92">
        <f>'Pque N Mundo I'!M23</f>
        <v>210</v>
      </c>
      <c r="N21" s="92">
        <f>'Pque N Mundo I'!N23</f>
        <v>2376</v>
      </c>
      <c r="O21" s="92">
        <f>'Pque N Mundo I'!O23</f>
        <v>1625</v>
      </c>
      <c r="P21" s="927">
        <f>'Pque N Mundo I'!P23</f>
        <v>0.68392255892255893</v>
      </c>
    </row>
    <row r="22" spans="1:16" x14ac:dyDescent="0.25">
      <c r="A22" s="214" t="str">
        <f>'Pque N Mundo I'!A24</f>
        <v>Enfermeiro (consulta) - 30hrs</v>
      </c>
      <c r="B22" s="934">
        <f>'Pque N Mundo I'!B24</f>
        <v>540</v>
      </c>
      <c r="C22" s="92">
        <f>'Pque N Mundo I'!C24</f>
        <v>522</v>
      </c>
      <c r="D22" s="92">
        <f>'Pque N Mundo I'!D24</f>
        <v>540</v>
      </c>
      <c r="E22" s="92">
        <f>'Pque N Mundo I'!E24</f>
        <v>667</v>
      </c>
      <c r="F22" s="92">
        <f>'Pque N Mundo I'!F24</f>
        <v>540</v>
      </c>
      <c r="G22" s="92">
        <f>'Pque N Mundo I'!G24</f>
        <v>634</v>
      </c>
      <c r="H22" s="92">
        <f>'Pque N Mundo I'!H24</f>
        <v>540</v>
      </c>
      <c r="I22" s="92">
        <f>'Pque N Mundo I'!I24</f>
        <v>676</v>
      </c>
      <c r="J22" s="92">
        <f>'Pque N Mundo I'!J24</f>
        <v>540</v>
      </c>
      <c r="K22" s="92">
        <f>'Pque N Mundo I'!K24</f>
        <v>661</v>
      </c>
      <c r="L22" s="92">
        <f>'Pque N Mundo I'!L24</f>
        <v>540</v>
      </c>
      <c r="M22" s="92">
        <f>'Pque N Mundo I'!M24</f>
        <v>532</v>
      </c>
      <c r="N22" s="92">
        <f>'Pque N Mundo I'!N24</f>
        <v>3240</v>
      </c>
      <c r="O22" s="92">
        <f>'Pque N Mundo I'!O24</f>
        <v>3692</v>
      </c>
      <c r="P22" s="927">
        <f>'Pque N Mundo I'!P24</f>
        <v>1.1395061728395062</v>
      </c>
    </row>
    <row r="23" spans="1:16" x14ac:dyDescent="0.25">
      <c r="A23" s="214" t="str">
        <f>'Pque N Mundo I'!A25</f>
        <v>Enfermeiro (visita) - 30hrs</v>
      </c>
      <c r="B23" s="934">
        <f>'Pque N Mundo I'!B25</f>
        <v>30</v>
      </c>
      <c r="C23" s="92">
        <f>'Pque N Mundo I'!C25</f>
        <v>42</v>
      </c>
      <c r="D23" s="92">
        <f>'Pque N Mundo I'!D25</f>
        <v>30</v>
      </c>
      <c r="E23" s="92">
        <f>'Pque N Mundo I'!E25</f>
        <v>30</v>
      </c>
      <c r="F23" s="92">
        <f>'Pque N Mundo I'!F25</f>
        <v>30</v>
      </c>
      <c r="G23" s="92">
        <f>'Pque N Mundo I'!G25</f>
        <v>30</v>
      </c>
      <c r="H23" s="92">
        <f>'Pque N Mundo I'!H25</f>
        <v>30</v>
      </c>
      <c r="I23" s="92">
        <f>'Pque N Mundo I'!I25</f>
        <v>51</v>
      </c>
      <c r="J23" s="92">
        <f>'Pque N Mundo I'!J25</f>
        <v>30</v>
      </c>
      <c r="K23" s="92">
        <f>'Pque N Mundo I'!K25</f>
        <v>83</v>
      </c>
      <c r="L23" s="92">
        <f>'Pque N Mundo I'!L25</f>
        <v>30</v>
      </c>
      <c r="M23" s="92">
        <f>'Pque N Mundo I'!M25</f>
        <v>27</v>
      </c>
      <c r="N23" s="92">
        <f>'Pque N Mundo I'!N25</f>
        <v>180</v>
      </c>
      <c r="O23" s="92">
        <f>'Pque N Mundo I'!O25</f>
        <v>263</v>
      </c>
      <c r="P23" s="927">
        <f>'Pque N Mundo I'!P25</f>
        <v>1.461111111111111</v>
      </c>
    </row>
    <row r="24" spans="1:16" x14ac:dyDescent="0.25">
      <c r="A24" s="214" t="str">
        <f>'Pque N Mundo I'!A26</f>
        <v>Assistente Social (consulta/ VD) - 30hrs</v>
      </c>
      <c r="B24" s="934">
        <f>'Pque N Mundo I'!B26</f>
        <v>122</v>
      </c>
      <c r="C24" s="92">
        <f>'Pque N Mundo I'!C26</f>
        <v>120</v>
      </c>
      <c r="D24" s="92">
        <f>'Pque N Mundo I'!D26</f>
        <v>122</v>
      </c>
      <c r="E24" s="92">
        <f>'Pque N Mundo I'!E26</f>
        <v>168</v>
      </c>
      <c r="F24" s="92">
        <f>'Pque N Mundo I'!F26</f>
        <v>122</v>
      </c>
      <c r="G24" s="92">
        <f>'Pque N Mundo I'!G26</f>
        <v>188</v>
      </c>
      <c r="H24" s="92">
        <f>'Pque N Mundo I'!H26</f>
        <v>122</v>
      </c>
      <c r="I24" s="92">
        <f>'Pque N Mundo I'!I26</f>
        <v>152</v>
      </c>
      <c r="J24" s="92">
        <f>'Pque N Mundo I'!J26</f>
        <v>122</v>
      </c>
      <c r="K24" s="92">
        <f>'Pque N Mundo I'!K26</f>
        <v>199</v>
      </c>
      <c r="L24" s="92">
        <f>'Pque N Mundo I'!L26</f>
        <v>122</v>
      </c>
      <c r="M24" s="92">
        <f>'Pque N Mundo I'!M26</f>
        <v>373</v>
      </c>
      <c r="N24" s="92">
        <f>'Pque N Mundo I'!N26</f>
        <v>732</v>
      </c>
      <c r="O24" s="92">
        <f>'Pque N Mundo I'!O26</f>
        <v>1200</v>
      </c>
      <c r="P24" s="927">
        <f>'Pque N Mundo I'!P26</f>
        <v>1.639344262295082</v>
      </c>
    </row>
    <row r="25" spans="1:16" x14ac:dyDescent="0.25">
      <c r="A25" s="214" t="str">
        <f>'Pque N Mundo I'!A27</f>
        <v>Assistente Social (nº grupos)</v>
      </c>
      <c r="B25" s="934">
        <f>'Pque N Mundo I'!B27</f>
        <v>30</v>
      </c>
      <c r="C25" s="92">
        <f>'Pque N Mundo I'!C27</f>
        <v>29</v>
      </c>
      <c r="D25" s="92">
        <f>'Pque N Mundo I'!D27</f>
        <v>30</v>
      </c>
      <c r="E25" s="92">
        <f>'Pque N Mundo I'!E27</f>
        <v>40</v>
      </c>
      <c r="F25" s="92">
        <f>'Pque N Mundo I'!F27</f>
        <v>30</v>
      </c>
      <c r="G25" s="92">
        <f>'Pque N Mundo I'!G27</f>
        <v>50</v>
      </c>
      <c r="H25" s="92">
        <f>'Pque N Mundo I'!H27</f>
        <v>30</v>
      </c>
      <c r="I25" s="92">
        <f>'Pque N Mundo I'!I27</f>
        <v>35</v>
      </c>
      <c r="J25" s="92">
        <f>'Pque N Mundo I'!J27</f>
        <v>30</v>
      </c>
      <c r="K25" s="92">
        <f>'Pque N Mundo I'!K27</f>
        <v>54</v>
      </c>
      <c r="L25" s="92">
        <f>'Pque N Mundo I'!L27</f>
        <v>30</v>
      </c>
      <c r="M25" s="92">
        <f>'Pque N Mundo I'!M27</f>
        <v>50</v>
      </c>
      <c r="N25" s="92">
        <f>'Pque N Mundo I'!N27</f>
        <v>180</v>
      </c>
      <c r="O25" s="92">
        <f>'Pque N Mundo I'!O27</f>
        <v>258</v>
      </c>
      <c r="P25" s="927">
        <f>'Pque N Mundo I'!P27</f>
        <v>1.4333333333333333</v>
      </c>
    </row>
    <row r="26" spans="1:16" x14ac:dyDescent="0.25">
      <c r="A26" s="214" t="str">
        <f>'Pque N Mundo I'!A28</f>
        <v>Psicólogo (consulta/ VD)* - 30hrs</v>
      </c>
      <c r="B26" s="934">
        <f>'Pque N Mundo I'!B28</f>
        <v>46</v>
      </c>
      <c r="C26" s="92">
        <f>'Pque N Mundo I'!C28</f>
        <v>66</v>
      </c>
      <c r="D26" s="92">
        <f>'Pque N Mundo I'!D28</f>
        <v>46</v>
      </c>
      <c r="E26" s="92">
        <f>'Pque N Mundo I'!E28</f>
        <v>117</v>
      </c>
      <c r="F26" s="92">
        <f>'Pque N Mundo I'!F28</f>
        <v>46</v>
      </c>
      <c r="G26" s="92">
        <f>'Pque N Mundo I'!G28</f>
        <v>170</v>
      </c>
      <c r="H26" s="92">
        <f>'Pque N Mundo I'!H28</f>
        <v>46</v>
      </c>
      <c r="I26" s="92">
        <f>'Pque N Mundo I'!I28</f>
        <v>115</v>
      </c>
      <c r="J26" s="92">
        <f>'Pque N Mundo I'!J28</f>
        <v>46</v>
      </c>
      <c r="K26" s="92">
        <f>'Pque N Mundo I'!K28</f>
        <v>155</v>
      </c>
      <c r="L26" s="92">
        <f>'Pque N Mundo I'!L28</f>
        <v>46</v>
      </c>
      <c r="M26" s="92">
        <f>'Pque N Mundo I'!M28</f>
        <v>91</v>
      </c>
      <c r="N26" s="92">
        <f>'Pque N Mundo I'!N28</f>
        <v>276</v>
      </c>
      <c r="O26" s="92">
        <f>'Pque N Mundo I'!O28</f>
        <v>714</v>
      </c>
      <c r="P26" s="927">
        <f>'Pque N Mundo I'!P28</f>
        <v>2.5869565217391304</v>
      </c>
    </row>
    <row r="27" spans="1:16" x14ac:dyDescent="0.25">
      <c r="A27" s="214" t="str">
        <f>'Pque N Mundo I'!A29</f>
        <v>Psicólogo (nº grupos)</v>
      </c>
      <c r="B27" s="934">
        <f>'Pque N Mundo I'!B29</f>
        <v>30</v>
      </c>
      <c r="C27" s="92">
        <f>'Pque N Mundo I'!C29</f>
        <v>37</v>
      </c>
      <c r="D27" s="92">
        <f>'Pque N Mundo I'!D29</f>
        <v>30</v>
      </c>
      <c r="E27" s="92">
        <f>'Pque N Mundo I'!E29</f>
        <v>83</v>
      </c>
      <c r="F27" s="92">
        <f>'Pque N Mundo I'!F29</f>
        <v>30</v>
      </c>
      <c r="G27" s="92">
        <f>'Pque N Mundo I'!G29</f>
        <v>83</v>
      </c>
      <c r="H27" s="92">
        <f>'Pque N Mundo I'!H29</f>
        <v>30</v>
      </c>
      <c r="I27" s="92">
        <f>'Pque N Mundo I'!I29</f>
        <v>88</v>
      </c>
      <c r="J27" s="92">
        <f>'Pque N Mundo I'!J29</f>
        <v>30</v>
      </c>
      <c r="K27" s="92">
        <f>'Pque N Mundo I'!K29</f>
        <v>81</v>
      </c>
      <c r="L27" s="92">
        <f>'Pque N Mundo I'!L29</f>
        <v>30</v>
      </c>
      <c r="M27" s="92">
        <f>'Pque N Mundo I'!M29</f>
        <v>57</v>
      </c>
      <c r="N27" s="92">
        <f>'Pque N Mundo I'!N29</f>
        <v>180</v>
      </c>
      <c r="O27" s="92">
        <f>'Pque N Mundo I'!O29</f>
        <v>429</v>
      </c>
      <c r="P27" s="927">
        <f>'Pque N Mundo I'!P29</f>
        <v>2.3833333333333333</v>
      </c>
    </row>
    <row r="28" spans="1:16" x14ac:dyDescent="0.25">
      <c r="A28" s="214" t="str">
        <f>'Pque N Mundo I'!A30</f>
        <v>Farmacêutico (consulta/ VD) - 40hrs</v>
      </c>
      <c r="B28" s="934">
        <f>'Pque N Mundo I'!B30</f>
        <v>96</v>
      </c>
      <c r="C28" s="92">
        <f>'Pque N Mundo I'!C30</f>
        <v>32</v>
      </c>
      <c r="D28" s="92">
        <f>'Pque N Mundo I'!D30</f>
        <v>96</v>
      </c>
      <c r="E28" s="92">
        <f>'Pque N Mundo I'!E30</f>
        <v>92</v>
      </c>
      <c r="F28" s="92">
        <f>'Pque N Mundo I'!F30</f>
        <v>96</v>
      </c>
      <c r="G28" s="92">
        <f>'Pque N Mundo I'!G30</f>
        <v>48</v>
      </c>
      <c r="H28" s="92">
        <f>'Pque N Mundo I'!H30</f>
        <v>96</v>
      </c>
      <c r="I28" s="92">
        <f>'Pque N Mundo I'!I30</f>
        <v>55</v>
      </c>
      <c r="J28" s="92">
        <f>'Pque N Mundo I'!J30</f>
        <v>96</v>
      </c>
      <c r="K28" s="92">
        <f>'Pque N Mundo I'!K30</f>
        <v>70</v>
      </c>
      <c r="L28" s="92">
        <f>'Pque N Mundo I'!L30</f>
        <v>96</v>
      </c>
      <c r="M28" s="92">
        <f>'Pque N Mundo I'!M30</f>
        <v>84</v>
      </c>
      <c r="N28" s="92">
        <f>'Pque N Mundo I'!N30</f>
        <v>576</v>
      </c>
      <c r="O28" s="92">
        <f>'Pque N Mundo I'!O30</f>
        <v>381</v>
      </c>
      <c r="P28" s="927">
        <f>'Pque N Mundo I'!P30</f>
        <v>0.66145833333333337</v>
      </c>
    </row>
    <row r="29" spans="1:16" x14ac:dyDescent="0.25">
      <c r="A29" s="214" t="str">
        <f>'Pque N Mundo I'!A31</f>
        <v>Farmacêutico (nº grupos)</v>
      </c>
      <c r="B29" s="934">
        <f>'Pque N Mundo I'!B31</f>
        <v>16</v>
      </c>
      <c r="C29" s="92">
        <f>'Pque N Mundo I'!C31</f>
        <v>16</v>
      </c>
      <c r="D29" s="92">
        <f>'Pque N Mundo I'!D31</f>
        <v>16</v>
      </c>
      <c r="E29" s="92">
        <f>'Pque N Mundo I'!E31</f>
        <v>19</v>
      </c>
      <c r="F29" s="92">
        <f>'Pque N Mundo I'!F31</f>
        <v>16</v>
      </c>
      <c r="G29" s="92">
        <f>'Pque N Mundo I'!G31</f>
        <v>9</v>
      </c>
      <c r="H29" s="92">
        <f>'Pque N Mundo I'!H31</f>
        <v>16</v>
      </c>
      <c r="I29" s="92">
        <f>'Pque N Mundo I'!I31</f>
        <v>15</v>
      </c>
      <c r="J29" s="92">
        <f>'Pque N Mundo I'!J31</f>
        <v>16</v>
      </c>
      <c r="K29" s="92">
        <f>'Pque N Mundo I'!K31</f>
        <v>13</v>
      </c>
      <c r="L29" s="92">
        <f>'Pque N Mundo I'!L31</f>
        <v>16</v>
      </c>
      <c r="M29" s="92">
        <f>'Pque N Mundo I'!M31</f>
        <v>11</v>
      </c>
      <c r="N29" s="92">
        <f>'Pque N Mundo I'!N31</f>
        <v>96</v>
      </c>
      <c r="O29" s="92">
        <f>'Pque N Mundo I'!O31</f>
        <v>83</v>
      </c>
      <c r="P29" s="927">
        <f>'Pque N Mundo I'!P31</f>
        <v>0.86458333333333337</v>
      </c>
    </row>
    <row r="30" spans="1:16" x14ac:dyDescent="0.25">
      <c r="A30" s="214" t="str">
        <f>'Pque N Mundo I'!A32</f>
        <v>Técnico de Enfermagem (Visitas) - 30hrs</v>
      </c>
      <c r="B30" s="934">
        <f>'Pque N Mundo I'!B32</f>
        <v>120</v>
      </c>
      <c r="C30" s="92">
        <f>'Pque N Mundo I'!C32</f>
        <v>96</v>
      </c>
      <c r="D30" s="92">
        <f>'Pque N Mundo I'!D32</f>
        <v>120</v>
      </c>
      <c r="E30" s="92">
        <f>'Pque N Mundo I'!E32</f>
        <v>107</v>
      </c>
      <c r="F30" s="92">
        <f>'Pque N Mundo I'!F32</f>
        <v>120</v>
      </c>
      <c r="G30" s="92">
        <f>'Pque N Mundo I'!G32</f>
        <v>130</v>
      </c>
      <c r="H30" s="92">
        <f>'Pque N Mundo I'!H32</f>
        <v>120</v>
      </c>
      <c r="I30" s="92">
        <f>'Pque N Mundo I'!I32</f>
        <v>131</v>
      </c>
      <c r="J30" s="92">
        <f>'Pque N Mundo I'!J32</f>
        <v>120</v>
      </c>
      <c r="K30" s="92">
        <f>'Pque N Mundo I'!K32</f>
        <v>169</v>
      </c>
      <c r="L30" s="92">
        <f>'Pque N Mundo I'!L32</f>
        <v>120</v>
      </c>
      <c r="M30" s="92">
        <f>'Pque N Mundo I'!M32</f>
        <v>118</v>
      </c>
      <c r="N30" s="92">
        <f>'Pque N Mundo I'!N32</f>
        <v>720</v>
      </c>
      <c r="O30" s="92">
        <f>'Pque N Mundo I'!O32</f>
        <v>751</v>
      </c>
      <c r="P30" s="927">
        <f>'Pque N Mundo I'!P32</f>
        <v>1.0430555555555556</v>
      </c>
    </row>
    <row r="31" spans="1:16" x14ac:dyDescent="0.25">
      <c r="A31" s="214" t="str">
        <f>'Pque N Mundo I'!A33</f>
        <v>Técnico de Enfermagem (Visitas) - 40hrs</v>
      </c>
      <c r="B31" s="934">
        <f>'Pque N Mundo I'!B33</f>
        <v>384</v>
      </c>
      <c r="C31" s="92">
        <f>'Pque N Mundo I'!C33</f>
        <v>444</v>
      </c>
      <c r="D31" s="92">
        <f>'Pque N Mundo I'!D33</f>
        <v>384</v>
      </c>
      <c r="E31" s="92">
        <f>'Pque N Mundo I'!E33</f>
        <v>428</v>
      </c>
      <c r="F31" s="92">
        <f>'Pque N Mundo I'!F33</f>
        <v>384</v>
      </c>
      <c r="G31" s="92">
        <f>'Pque N Mundo I'!G33</f>
        <v>393</v>
      </c>
      <c r="H31" s="92">
        <f>'Pque N Mundo I'!H33</f>
        <v>384</v>
      </c>
      <c r="I31" s="92">
        <f>'Pque N Mundo I'!I33</f>
        <v>482</v>
      </c>
      <c r="J31" s="92">
        <f>'Pque N Mundo I'!J33</f>
        <v>384</v>
      </c>
      <c r="K31" s="92">
        <f>'Pque N Mundo I'!K33</f>
        <v>434</v>
      </c>
      <c r="L31" s="92">
        <f>'Pque N Mundo I'!L33</f>
        <v>384</v>
      </c>
      <c r="M31" s="92">
        <f>'Pque N Mundo I'!M33</f>
        <v>418</v>
      </c>
      <c r="N31" s="92">
        <f>'Pque N Mundo I'!N33</f>
        <v>2304</v>
      </c>
      <c r="O31" s="92">
        <f>'Pque N Mundo I'!O33</f>
        <v>2599</v>
      </c>
      <c r="P31" s="927">
        <f>'Pque N Mundo I'!P33</f>
        <v>1.1280381944444444</v>
      </c>
    </row>
    <row r="32" spans="1:16" x14ac:dyDescent="0.25">
      <c r="A32" s="214" t="str">
        <f>'Pque N Mundo I'!A34</f>
        <v>PICS - Atividades Coletivas</v>
      </c>
      <c r="B32" s="934">
        <f>'Pque N Mundo I'!B34</f>
        <v>40</v>
      </c>
      <c r="C32" s="92">
        <f>'Pque N Mundo I'!C34</f>
        <v>27</v>
      </c>
      <c r="D32" s="92">
        <f>'Pque N Mundo I'!D34</f>
        <v>40</v>
      </c>
      <c r="E32" s="92">
        <f>'Pque N Mundo I'!E34</f>
        <v>38</v>
      </c>
      <c r="F32" s="92">
        <f>'Pque N Mundo I'!F34</f>
        <v>40</v>
      </c>
      <c r="G32" s="92">
        <f>'Pque N Mundo I'!G34</f>
        <v>45</v>
      </c>
      <c r="H32" s="92">
        <f>'Pque N Mundo I'!H34</f>
        <v>40</v>
      </c>
      <c r="I32" s="92">
        <f>'Pque N Mundo I'!I34</f>
        <v>44</v>
      </c>
      <c r="J32" s="92">
        <f>'Pque N Mundo I'!J34</f>
        <v>40</v>
      </c>
      <c r="K32" s="92">
        <f>'Pque N Mundo I'!K34</f>
        <v>52</v>
      </c>
      <c r="L32" s="92">
        <f>'Pque N Mundo I'!L34</f>
        <v>40</v>
      </c>
      <c r="M32" s="92">
        <f>'Pque N Mundo I'!M34</f>
        <v>40</v>
      </c>
      <c r="N32" s="92">
        <f>'Pque N Mundo I'!N34</f>
        <v>240</v>
      </c>
      <c r="O32" s="92">
        <f>'Pque N Mundo I'!O34</f>
        <v>246</v>
      </c>
      <c r="P32" s="927">
        <f>'Pque N Mundo I'!P34</f>
        <v>1.0249999999999999</v>
      </c>
    </row>
    <row r="33" spans="1:16" ht="15.75" thickBot="1" x14ac:dyDescent="0.3">
      <c r="A33" s="214" t="str">
        <f>'Pque N Mundo I'!A35</f>
        <v>PICS - Atividades Individuais</v>
      </c>
      <c r="B33" s="934">
        <f>'Pque N Mundo I'!B35</f>
        <v>60</v>
      </c>
      <c r="C33" s="92">
        <f>'Pque N Mundo I'!C35</f>
        <v>67</v>
      </c>
      <c r="D33" s="92">
        <f>'Pque N Mundo I'!D35</f>
        <v>60</v>
      </c>
      <c r="E33" s="92">
        <f>'Pque N Mundo I'!E35</f>
        <v>110</v>
      </c>
      <c r="F33" s="92">
        <f>'Pque N Mundo I'!F35</f>
        <v>60</v>
      </c>
      <c r="G33" s="92">
        <f>'Pque N Mundo I'!G35</f>
        <v>184</v>
      </c>
      <c r="H33" s="92">
        <f>'Pque N Mundo I'!H35</f>
        <v>60</v>
      </c>
      <c r="I33" s="92">
        <f>'Pque N Mundo I'!I35</f>
        <v>91</v>
      </c>
      <c r="J33" s="92">
        <f>'Pque N Mundo I'!J35</f>
        <v>60</v>
      </c>
      <c r="K33" s="92">
        <f>'Pque N Mundo I'!K35</f>
        <v>143</v>
      </c>
      <c r="L33" s="92">
        <f>'Pque N Mundo I'!L35</f>
        <v>60</v>
      </c>
      <c r="M33" s="92">
        <f>'Pque N Mundo I'!M35</f>
        <v>84</v>
      </c>
      <c r="N33" s="92">
        <f>'Pque N Mundo I'!N35</f>
        <v>360</v>
      </c>
      <c r="O33" s="92">
        <f>'Pque N Mundo I'!O35</f>
        <v>679</v>
      </c>
      <c r="P33" s="927">
        <f>'Pque N Mundo I'!P35</f>
        <v>1.8861111111111111</v>
      </c>
    </row>
    <row r="34" spans="1:16" ht="15.75" thickBot="1" x14ac:dyDescent="0.3">
      <c r="A34" s="846" t="str">
        <f>'Pque N Mundo I'!A36</f>
        <v>TOTAL</v>
      </c>
      <c r="B34" s="955">
        <f>'Pque N Mundo I'!B36</f>
        <v>14989</v>
      </c>
      <c r="C34" s="848">
        <f>'Pque N Mundo I'!C36</f>
        <v>12437</v>
      </c>
      <c r="D34" s="848">
        <f>'Pque N Mundo I'!D36</f>
        <v>14989</v>
      </c>
      <c r="E34" s="848">
        <f>'Pque N Mundo I'!E36</f>
        <v>13975</v>
      </c>
      <c r="F34" s="848">
        <f>'Pque N Mundo I'!F36</f>
        <v>14989</v>
      </c>
      <c r="G34" s="848">
        <f>'Pque N Mundo I'!G36</f>
        <v>13797</v>
      </c>
      <c r="H34" s="848">
        <f>'Pque N Mundo I'!H36</f>
        <v>14989</v>
      </c>
      <c r="I34" s="848">
        <f>'Pque N Mundo I'!I36</f>
        <v>14665</v>
      </c>
      <c r="J34" s="848">
        <f>'Pque N Mundo I'!J36</f>
        <v>14989</v>
      </c>
      <c r="K34" s="848">
        <f>'Pque N Mundo I'!K36</f>
        <v>13767</v>
      </c>
      <c r="L34" s="848">
        <f>'Pque N Mundo I'!L36</f>
        <v>14989</v>
      </c>
      <c r="M34" s="848">
        <f>'Pque N Mundo I'!M36</f>
        <v>14168</v>
      </c>
      <c r="N34" s="848">
        <f>'Pque N Mundo I'!N36</f>
        <v>89934</v>
      </c>
      <c r="O34" s="848">
        <f>'Pque N Mundo I'!O36</f>
        <v>82809</v>
      </c>
      <c r="P34" s="928">
        <f>'Pque N Mundo I'!P36</f>
        <v>0.92077523517245985</v>
      </c>
    </row>
    <row r="36" spans="1:16" ht="15.75" x14ac:dyDescent="0.25">
      <c r="A36" s="935" t="s">
        <v>652</v>
      </c>
      <c r="B36" s="946"/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6"/>
      <c r="N36" s="936"/>
      <c r="O36" s="936"/>
      <c r="P36" s="936"/>
    </row>
    <row r="37" spans="1:16" x14ac:dyDescent="0.25">
      <c r="A37" s="919"/>
      <c r="B37" s="975" t="s">
        <v>486</v>
      </c>
      <c r="C37" s="975"/>
      <c r="D37" s="975" t="s">
        <v>682</v>
      </c>
      <c r="E37" s="975"/>
      <c r="F37" s="975" t="s">
        <v>683</v>
      </c>
      <c r="G37" s="975"/>
      <c r="H37" s="975" t="s">
        <v>684</v>
      </c>
      <c r="I37" s="975"/>
      <c r="J37" s="975" t="s">
        <v>687</v>
      </c>
      <c r="K37" s="975"/>
      <c r="L37" s="975" t="s">
        <v>688</v>
      </c>
      <c r="M37" s="975"/>
      <c r="N37" s="990" t="s">
        <v>487</v>
      </c>
      <c r="O37" s="990"/>
      <c r="P37" s="990"/>
    </row>
    <row r="38" spans="1:16" ht="15.75" thickBot="1" x14ac:dyDescent="0.3">
      <c r="A38" s="844" t="s">
        <v>14</v>
      </c>
      <c r="B38" s="940" t="s">
        <v>489</v>
      </c>
      <c r="C38" s="850" t="s">
        <v>488</v>
      </c>
      <c r="D38" s="920" t="s">
        <v>489</v>
      </c>
      <c r="E38" s="850" t="s">
        <v>488</v>
      </c>
      <c r="F38" s="920" t="s">
        <v>489</v>
      </c>
      <c r="G38" s="850" t="s">
        <v>488</v>
      </c>
      <c r="H38" s="920" t="s">
        <v>489</v>
      </c>
      <c r="I38" s="850" t="s">
        <v>488</v>
      </c>
      <c r="J38" s="920" t="s">
        <v>489</v>
      </c>
      <c r="K38" s="850" t="s">
        <v>488</v>
      </c>
      <c r="L38" s="920" t="s">
        <v>489</v>
      </c>
      <c r="M38" s="850" t="s">
        <v>488</v>
      </c>
      <c r="N38" s="850" t="s">
        <v>680</v>
      </c>
      <c r="O38" s="850" t="s">
        <v>681</v>
      </c>
      <c r="P38" s="922" t="s">
        <v>1</v>
      </c>
    </row>
    <row r="39" spans="1:16" ht="15.75" thickTop="1" x14ac:dyDescent="0.25">
      <c r="A39" s="214" t="str">
        <f>'Pque N Mundo II'!A9</f>
        <v>ACS (Visita Domiciliar) - ESF - 40hrs</v>
      </c>
      <c r="B39" s="934">
        <f>'Pque N Mundo II'!B9</f>
        <v>6000</v>
      </c>
      <c r="C39" s="92">
        <f>'Pque N Mundo II'!C9</f>
        <v>6289</v>
      </c>
      <c r="D39" s="92">
        <f>'Pque N Mundo II'!D9</f>
        <v>6000</v>
      </c>
      <c r="E39" s="92">
        <f>'Pque N Mundo II'!E9</f>
        <v>6380</v>
      </c>
      <c r="F39" s="92">
        <f>'Pque N Mundo II'!F9</f>
        <v>6000</v>
      </c>
      <c r="G39" s="92">
        <f>'Pque N Mundo II'!G9</f>
        <v>5199</v>
      </c>
      <c r="H39" s="92">
        <f>'Pque N Mundo II'!H9</f>
        <v>6000</v>
      </c>
      <c r="I39" s="92">
        <f>'Pque N Mundo II'!I9</f>
        <v>5026</v>
      </c>
      <c r="J39" s="92">
        <f>'Pque N Mundo II'!J9</f>
        <v>6000</v>
      </c>
      <c r="K39" s="92">
        <f>'Pque N Mundo II'!K9</f>
        <v>5104</v>
      </c>
      <c r="L39" s="92">
        <f>'Pque N Mundo II'!L9</f>
        <v>6000</v>
      </c>
      <c r="M39" s="92">
        <f>'Pque N Mundo II'!M9</f>
        <v>5009</v>
      </c>
      <c r="N39" s="92">
        <f>'Pque N Mundo II'!N9</f>
        <v>36000</v>
      </c>
      <c r="O39" s="92">
        <f>'Pque N Mundo II'!O9</f>
        <v>33007</v>
      </c>
      <c r="P39" s="927">
        <f>'Pque N Mundo II'!P9</f>
        <v>0.91686111111111113</v>
      </c>
    </row>
    <row r="40" spans="1:16" x14ac:dyDescent="0.25">
      <c r="A40" s="214" t="str">
        <f>'Pque N Mundo II'!A10</f>
        <v>Médico Generelista (consulta) - ESF - 40hrs</v>
      </c>
      <c r="B40" s="934">
        <f>'Pque N Mundo II'!B10</f>
        <v>2080</v>
      </c>
      <c r="C40" s="92">
        <f>'Pque N Mundo II'!C10</f>
        <v>1716</v>
      </c>
      <c r="D40" s="92">
        <f>'Pque N Mundo II'!D10</f>
        <v>2080</v>
      </c>
      <c r="E40" s="92">
        <f>'Pque N Mundo II'!E10</f>
        <v>1367</v>
      </c>
      <c r="F40" s="92">
        <f>'Pque N Mundo II'!F10</f>
        <v>2080</v>
      </c>
      <c r="G40" s="92">
        <f>'Pque N Mundo II'!G10</f>
        <v>1589</v>
      </c>
      <c r="H40" s="92">
        <f>'Pque N Mundo II'!H10</f>
        <v>2080</v>
      </c>
      <c r="I40" s="92">
        <f>'Pque N Mundo II'!I10</f>
        <v>1793</v>
      </c>
      <c r="J40" s="92">
        <f>'Pque N Mundo II'!J10</f>
        <v>2080</v>
      </c>
      <c r="K40" s="92">
        <f>'Pque N Mundo II'!K10</f>
        <v>1890</v>
      </c>
      <c r="L40" s="92">
        <f>'Pque N Mundo II'!L10</f>
        <v>2080</v>
      </c>
      <c r="M40" s="92">
        <f>'Pque N Mundo II'!M10</f>
        <v>1530</v>
      </c>
      <c r="N40" s="92">
        <f>'Pque N Mundo II'!N10</f>
        <v>12480</v>
      </c>
      <c r="O40" s="92">
        <f>'Pque N Mundo II'!O10</f>
        <v>9885</v>
      </c>
      <c r="P40" s="927">
        <f>'Pque N Mundo II'!P10</f>
        <v>0.79206730769230771</v>
      </c>
    </row>
    <row r="41" spans="1:16" x14ac:dyDescent="0.25">
      <c r="A41" s="214" t="str">
        <f>'Pque N Mundo II'!A11</f>
        <v>Médico Generelista (VD) - ESF</v>
      </c>
      <c r="B41" s="934">
        <f>'Pque N Mundo II'!B11</f>
        <v>80</v>
      </c>
      <c r="C41" s="92">
        <f>'Pque N Mundo II'!C11</f>
        <v>44</v>
      </c>
      <c r="D41" s="92">
        <f>'Pque N Mundo II'!D11</f>
        <v>80</v>
      </c>
      <c r="E41" s="92">
        <f>'Pque N Mundo II'!E11</f>
        <v>46</v>
      </c>
      <c r="F41" s="92">
        <f>'Pque N Mundo II'!F11</f>
        <v>80</v>
      </c>
      <c r="G41" s="92">
        <f>'Pque N Mundo II'!G11</f>
        <v>55</v>
      </c>
      <c r="H41" s="92">
        <f>'Pque N Mundo II'!H11</f>
        <v>80</v>
      </c>
      <c r="I41" s="92">
        <f>'Pque N Mundo II'!I11</f>
        <v>92</v>
      </c>
      <c r="J41" s="92">
        <f>'Pque N Mundo II'!J11</f>
        <v>80</v>
      </c>
      <c r="K41" s="92">
        <f>'Pque N Mundo II'!K11</f>
        <v>73</v>
      </c>
      <c r="L41" s="92">
        <f>'Pque N Mundo II'!L11</f>
        <v>80</v>
      </c>
      <c r="M41" s="92">
        <f>'Pque N Mundo II'!M11</f>
        <v>69</v>
      </c>
      <c r="N41" s="92">
        <f>'Pque N Mundo II'!N11</f>
        <v>480</v>
      </c>
      <c r="O41" s="92">
        <f>'Pque N Mundo II'!O11</f>
        <v>379</v>
      </c>
      <c r="P41" s="927">
        <f>'Pque N Mundo II'!P11</f>
        <v>0.7895833333333333</v>
      </c>
    </row>
    <row r="42" spans="1:16" x14ac:dyDescent="0.25">
      <c r="A42" s="214" t="str">
        <f>'Pque N Mundo II'!A12</f>
        <v>Enfermeiro (consulta) - ESF - 40hrs</v>
      </c>
      <c r="B42" s="934">
        <f>'Pque N Mundo II'!B12</f>
        <v>900</v>
      </c>
      <c r="C42" s="92">
        <f>'Pque N Mundo II'!C12</f>
        <v>813</v>
      </c>
      <c r="D42" s="92">
        <f>'Pque N Mundo II'!D12</f>
        <v>900</v>
      </c>
      <c r="E42" s="92">
        <f>'Pque N Mundo II'!E12</f>
        <v>983</v>
      </c>
      <c r="F42" s="92">
        <f>'Pque N Mundo II'!F12</f>
        <v>900</v>
      </c>
      <c r="G42" s="92">
        <f>'Pque N Mundo II'!G12</f>
        <v>808</v>
      </c>
      <c r="H42" s="92">
        <f>'Pque N Mundo II'!H12</f>
        <v>900</v>
      </c>
      <c r="I42" s="92">
        <f>'Pque N Mundo II'!I12</f>
        <v>987</v>
      </c>
      <c r="J42" s="92">
        <f>'Pque N Mundo II'!J12</f>
        <v>900</v>
      </c>
      <c r="K42" s="92">
        <f>'Pque N Mundo II'!K12</f>
        <v>841</v>
      </c>
      <c r="L42" s="92">
        <f>'Pque N Mundo II'!L12</f>
        <v>900</v>
      </c>
      <c r="M42" s="92">
        <f>'Pque N Mundo II'!M12</f>
        <v>750</v>
      </c>
      <c r="N42" s="92">
        <f>'Pque N Mundo II'!N12</f>
        <v>5400</v>
      </c>
      <c r="O42" s="92">
        <f>'Pque N Mundo II'!O12</f>
        <v>5182</v>
      </c>
      <c r="P42" s="927">
        <f>'Pque N Mundo II'!P12</f>
        <v>0.95962962962962961</v>
      </c>
    </row>
    <row r="43" spans="1:16" x14ac:dyDescent="0.25">
      <c r="A43" s="214" t="str">
        <f>'Pque N Mundo II'!A13</f>
        <v>Enfermeiro (VD) - ESF</v>
      </c>
      <c r="B43" s="934">
        <f>'Pque N Mundo II'!B13</f>
        <v>80</v>
      </c>
      <c r="C43" s="92">
        <f>'Pque N Mundo II'!C13</f>
        <v>90</v>
      </c>
      <c r="D43" s="92">
        <f>'Pque N Mundo II'!D13</f>
        <v>80</v>
      </c>
      <c r="E43" s="92">
        <f>'Pque N Mundo II'!E13</f>
        <v>90</v>
      </c>
      <c r="F43" s="92">
        <f>'Pque N Mundo II'!F13</f>
        <v>80</v>
      </c>
      <c r="G43" s="92">
        <f>'Pque N Mundo II'!G13</f>
        <v>93</v>
      </c>
      <c r="H43" s="92">
        <f>'Pque N Mundo II'!H13</f>
        <v>80</v>
      </c>
      <c r="I43" s="92">
        <f>'Pque N Mundo II'!I13</f>
        <v>85</v>
      </c>
      <c r="J43" s="92">
        <f>'Pque N Mundo II'!J13</f>
        <v>80</v>
      </c>
      <c r="K43" s="92">
        <f>'Pque N Mundo II'!K13</f>
        <v>91</v>
      </c>
      <c r="L43" s="92">
        <f>'Pque N Mundo II'!L13</f>
        <v>80</v>
      </c>
      <c r="M43" s="92">
        <f>'Pque N Mundo II'!M13</f>
        <v>102</v>
      </c>
      <c r="N43" s="92">
        <f>'Pque N Mundo II'!N13</f>
        <v>480</v>
      </c>
      <c r="O43" s="92">
        <f>'Pque N Mundo II'!O13</f>
        <v>551</v>
      </c>
      <c r="P43" s="927">
        <f>'Pque N Mundo II'!P13</f>
        <v>1.1479166666666667</v>
      </c>
    </row>
    <row r="44" spans="1:16" x14ac:dyDescent="0.25">
      <c r="A44" s="214" t="str">
        <f>'Pque N Mundo II'!A14</f>
        <v>Cirurgião Dentista (consulta/ atendimento) - ESF - 40hrs</v>
      </c>
      <c r="B44" s="934">
        <f>'Pque N Mundo II'!B14</f>
        <v>384</v>
      </c>
      <c r="C44" s="92">
        <f>'Pque N Mundo II'!C14</f>
        <v>362</v>
      </c>
      <c r="D44" s="92">
        <f>'Pque N Mundo II'!D14</f>
        <v>384</v>
      </c>
      <c r="E44" s="92">
        <f>'Pque N Mundo II'!E14</f>
        <v>275</v>
      </c>
      <c r="F44" s="92">
        <f>'Pque N Mundo II'!F14</f>
        <v>384</v>
      </c>
      <c r="G44" s="92">
        <f>'Pque N Mundo II'!G14</f>
        <v>296</v>
      </c>
      <c r="H44" s="92">
        <f>'Pque N Mundo II'!H14</f>
        <v>384</v>
      </c>
      <c r="I44" s="92">
        <f>'Pque N Mundo II'!I14</f>
        <v>322</v>
      </c>
      <c r="J44" s="92">
        <f>'Pque N Mundo II'!J14</f>
        <v>384</v>
      </c>
      <c r="K44" s="92">
        <f>'Pque N Mundo II'!K14</f>
        <v>306</v>
      </c>
      <c r="L44" s="92">
        <f>'Pque N Mundo II'!L14</f>
        <v>384</v>
      </c>
      <c r="M44" s="92">
        <f>'Pque N Mundo II'!M14</f>
        <v>278</v>
      </c>
      <c r="N44" s="92">
        <f>'Pque N Mundo II'!N14</f>
        <v>2304</v>
      </c>
      <c r="O44" s="92">
        <f>'Pque N Mundo II'!O14</f>
        <v>1839</v>
      </c>
      <c r="P44" s="927">
        <f>'Pque N Mundo II'!P14</f>
        <v>0.79817708333333337</v>
      </c>
    </row>
    <row r="45" spans="1:16" x14ac:dyDescent="0.25">
      <c r="A45" s="214" t="str">
        <f>'Pque N Mundo II'!A15</f>
        <v>Cirurgião Dentista (TI clínico restaurador) - ESF - 40hrs</v>
      </c>
      <c r="B45" s="934">
        <f>'Pque N Mundo II'!B15</f>
        <v>58</v>
      </c>
      <c r="C45" s="92">
        <f>'Pque N Mundo II'!C15</f>
        <v>153</v>
      </c>
      <c r="D45" s="92">
        <f>'Pque N Mundo II'!D15</f>
        <v>58</v>
      </c>
      <c r="E45" s="92">
        <f>'Pque N Mundo II'!E15</f>
        <v>74</v>
      </c>
      <c r="F45" s="92">
        <f>'Pque N Mundo II'!F15</f>
        <v>58</v>
      </c>
      <c r="G45" s="92">
        <f>'Pque N Mundo II'!G15</f>
        <v>72</v>
      </c>
      <c r="H45" s="92">
        <f>'Pque N Mundo II'!H15</f>
        <v>58</v>
      </c>
      <c r="I45" s="92">
        <f>'Pque N Mundo II'!I15</f>
        <v>65</v>
      </c>
      <c r="J45" s="92">
        <f>'Pque N Mundo II'!J15</f>
        <v>58</v>
      </c>
      <c r="K45" s="92">
        <f>'Pque N Mundo II'!K15</f>
        <v>68</v>
      </c>
      <c r="L45" s="92">
        <f>'Pque N Mundo II'!L15</f>
        <v>58</v>
      </c>
      <c r="M45" s="92">
        <f>'Pque N Mundo II'!M15</f>
        <v>56</v>
      </c>
      <c r="N45" s="92">
        <f>'Pque N Mundo II'!N15</f>
        <v>348</v>
      </c>
      <c r="O45" s="92">
        <f>'Pque N Mundo II'!O15</f>
        <v>488</v>
      </c>
      <c r="P45" s="927">
        <f>'Pque N Mundo II'!P15</f>
        <v>1.4022988505747127</v>
      </c>
    </row>
    <row r="46" spans="1:16" x14ac:dyDescent="0.25">
      <c r="A46" s="214" t="str">
        <f>'Pque N Mundo II'!A16</f>
        <v>Cirurgião Dentista (TI prótese) ESF - 40hrs</v>
      </c>
      <c r="B46" s="934">
        <f>'Pque N Mundo II'!B16</f>
        <v>16</v>
      </c>
      <c r="C46" s="92">
        <f>'Pque N Mundo II'!C16</f>
        <v>15</v>
      </c>
      <c r="D46" s="92">
        <f>'Pque N Mundo II'!D16</f>
        <v>16</v>
      </c>
      <c r="E46" s="92">
        <f>'Pque N Mundo II'!E16</f>
        <v>11</v>
      </c>
      <c r="F46" s="92">
        <f>'Pque N Mundo II'!F16</f>
        <v>16</v>
      </c>
      <c r="G46" s="92">
        <f>'Pque N Mundo II'!G16</f>
        <v>14</v>
      </c>
      <c r="H46" s="92">
        <f>'Pque N Mundo II'!H16</f>
        <v>16</v>
      </c>
      <c r="I46" s="92">
        <f>'Pque N Mundo II'!I16</f>
        <v>11</v>
      </c>
      <c r="J46" s="92">
        <f>'Pque N Mundo II'!J16</f>
        <v>16</v>
      </c>
      <c r="K46" s="92">
        <f>'Pque N Mundo II'!K16</f>
        <v>10</v>
      </c>
      <c r="L46" s="92">
        <f>'Pque N Mundo II'!L16</f>
        <v>16</v>
      </c>
      <c r="M46" s="92">
        <f>'Pque N Mundo II'!M16</f>
        <v>14</v>
      </c>
      <c r="N46" s="92">
        <f>'Pque N Mundo II'!N16</f>
        <v>96</v>
      </c>
      <c r="O46" s="92">
        <f>'Pque N Mundo II'!O16</f>
        <v>75</v>
      </c>
      <c r="P46" s="927">
        <f>'Pque N Mundo II'!P16</f>
        <v>0.78125</v>
      </c>
    </row>
    <row r="47" spans="1:16" x14ac:dyDescent="0.25">
      <c r="A47" s="214" t="str">
        <f>'Pque N Mundo II'!A17</f>
        <v>Cirurgião Dentista (consulta/ atendimento) - 20hrs</v>
      </c>
      <c r="B47" s="934">
        <f>'Pque N Mundo II'!B17</f>
        <v>174</v>
      </c>
      <c r="C47" s="92">
        <f>'Pque N Mundo II'!C17</f>
        <v>136</v>
      </c>
      <c r="D47" s="92">
        <f>'Pque N Mundo II'!D17</f>
        <v>174</v>
      </c>
      <c r="E47" s="92">
        <f>'Pque N Mundo II'!E17</f>
        <v>156</v>
      </c>
      <c r="F47" s="92">
        <f>'Pque N Mundo II'!F17</f>
        <v>174</v>
      </c>
      <c r="G47" s="92">
        <f>'Pque N Mundo II'!G17</f>
        <v>164</v>
      </c>
      <c r="H47" s="92">
        <f>'Pque N Mundo II'!H17</f>
        <v>174</v>
      </c>
      <c r="I47" s="92">
        <f>'Pque N Mundo II'!I17</f>
        <v>170</v>
      </c>
      <c r="J47" s="92">
        <f>'Pque N Mundo II'!J17</f>
        <v>174</v>
      </c>
      <c r="K47" s="92">
        <f>'Pque N Mundo II'!K17</f>
        <v>135</v>
      </c>
      <c r="L47" s="92">
        <f>'Pque N Mundo II'!L17</f>
        <v>174</v>
      </c>
      <c r="M47" s="92">
        <f>'Pque N Mundo II'!M17</f>
        <v>98</v>
      </c>
      <c r="N47" s="92">
        <f>'Pque N Mundo II'!N17</f>
        <v>1044</v>
      </c>
      <c r="O47" s="92">
        <f>'Pque N Mundo II'!O17</f>
        <v>859</v>
      </c>
      <c r="P47" s="927">
        <f>'Pque N Mundo II'!P17</f>
        <v>0.82279693486590033</v>
      </c>
    </row>
    <row r="48" spans="1:16" x14ac:dyDescent="0.25">
      <c r="A48" s="214" t="str">
        <f>'Pque N Mundo II'!A18</f>
        <v>Cirurgião Dentista (TI clínico restaurador) - 20hrs</v>
      </c>
      <c r="B48" s="934">
        <f>'Pque N Mundo II'!B18</f>
        <v>26</v>
      </c>
      <c r="C48" s="92">
        <f>'Pque N Mundo II'!C18</f>
        <v>23</v>
      </c>
      <c r="D48" s="92">
        <f>'Pque N Mundo II'!D18</f>
        <v>26</v>
      </c>
      <c r="E48" s="92">
        <f>'Pque N Mundo II'!E18</f>
        <v>17</v>
      </c>
      <c r="F48" s="92">
        <f>'Pque N Mundo II'!F18</f>
        <v>26</v>
      </c>
      <c r="G48" s="92">
        <f>'Pque N Mundo II'!G18</f>
        <v>43</v>
      </c>
      <c r="H48" s="92">
        <f>'Pque N Mundo II'!H18</f>
        <v>26</v>
      </c>
      <c r="I48" s="92">
        <f>'Pque N Mundo II'!I18</f>
        <v>25</v>
      </c>
      <c r="J48" s="92">
        <f>'Pque N Mundo II'!J18</f>
        <v>26</v>
      </c>
      <c r="K48" s="92">
        <f>'Pque N Mundo II'!K18</f>
        <v>17</v>
      </c>
      <c r="L48" s="92">
        <f>'Pque N Mundo II'!L18</f>
        <v>26</v>
      </c>
      <c r="M48" s="92">
        <f>'Pque N Mundo II'!M18</f>
        <v>10</v>
      </c>
      <c r="N48" s="92">
        <f>'Pque N Mundo II'!N18</f>
        <v>156</v>
      </c>
      <c r="O48" s="92">
        <f>'Pque N Mundo II'!O18</f>
        <v>135</v>
      </c>
      <c r="P48" s="927">
        <f>'Pque N Mundo II'!P18</f>
        <v>0.86538461538461542</v>
      </c>
    </row>
    <row r="49" spans="1:16" x14ac:dyDescent="0.25">
      <c r="A49" s="214" t="str">
        <f>'Pque N Mundo II'!A19</f>
        <v>Cirurgião Dentista (TI prótese) - 20hrs</v>
      </c>
      <c r="B49" s="934">
        <f>'Pque N Mundo II'!B19</f>
        <v>8</v>
      </c>
      <c r="C49" s="92">
        <f>'Pque N Mundo II'!C19</f>
        <v>2</v>
      </c>
      <c r="D49" s="92">
        <f>'Pque N Mundo II'!D19</f>
        <v>8</v>
      </c>
      <c r="E49" s="92">
        <f>'Pque N Mundo II'!E19</f>
        <v>3</v>
      </c>
      <c r="F49" s="92">
        <f>'Pque N Mundo II'!F19</f>
        <v>8</v>
      </c>
      <c r="G49" s="92">
        <f>'Pque N Mundo II'!G19</f>
        <v>6</v>
      </c>
      <c r="H49" s="92">
        <f>'Pque N Mundo II'!H19</f>
        <v>8</v>
      </c>
      <c r="I49" s="92">
        <f>'Pque N Mundo II'!I19</f>
        <v>11</v>
      </c>
      <c r="J49" s="92">
        <f>'Pque N Mundo II'!J19</f>
        <v>8</v>
      </c>
      <c r="K49" s="92">
        <f>'Pque N Mundo II'!K19</f>
        <v>6</v>
      </c>
      <c r="L49" s="92">
        <f>'Pque N Mundo II'!L19</f>
        <v>8</v>
      </c>
      <c r="M49" s="92">
        <f>'Pque N Mundo II'!M19</f>
        <v>1</v>
      </c>
      <c r="N49" s="92">
        <f>'Pque N Mundo II'!N19</f>
        <v>48</v>
      </c>
      <c r="O49" s="92">
        <f>'Pque N Mundo II'!O19</f>
        <v>29</v>
      </c>
      <c r="P49" s="927">
        <f>'Pque N Mundo II'!P19</f>
        <v>0.60416666666666663</v>
      </c>
    </row>
    <row r="50" spans="1:16" x14ac:dyDescent="0.25">
      <c r="A50" s="214" t="str">
        <f>'Pque N Mundo II'!A20</f>
        <v>Médico Clínico (consulta) - 20hrs</v>
      </c>
      <c r="B50" s="934">
        <f>'Pque N Mundo II'!B20</f>
        <v>528</v>
      </c>
      <c r="C50" s="92">
        <f>'Pque N Mundo II'!C20</f>
        <v>380</v>
      </c>
      <c r="D50" s="92">
        <f>'Pque N Mundo II'!D20</f>
        <v>528</v>
      </c>
      <c r="E50" s="92">
        <f>'Pque N Mundo II'!E20</f>
        <v>437</v>
      </c>
      <c r="F50" s="92">
        <f>'Pque N Mundo II'!F20</f>
        <v>528</v>
      </c>
      <c r="G50" s="92">
        <f>'Pque N Mundo II'!G20</f>
        <v>358</v>
      </c>
      <c r="H50" s="92">
        <f>'Pque N Mundo II'!H20</f>
        <v>528</v>
      </c>
      <c r="I50" s="92">
        <f>'Pque N Mundo II'!I20</f>
        <v>284</v>
      </c>
      <c r="J50" s="92">
        <f>'Pque N Mundo II'!J20</f>
        <v>528</v>
      </c>
      <c r="K50" s="92">
        <f>'Pque N Mundo II'!K20</f>
        <v>410</v>
      </c>
      <c r="L50" s="92">
        <f>'Pque N Mundo II'!L20</f>
        <v>528</v>
      </c>
      <c r="M50" s="92">
        <f>'Pque N Mundo II'!M20</f>
        <v>415</v>
      </c>
      <c r="N50" s="92">
        <f>'Pque N Mundo II'!N20</f>
        <v>3168</v>
      </c>
      <c r="O50" s="92">
        <f>'Pque N Mundo II'!O20</f>
        <v>2284</v>
      </c>
      <c r="P50" s="927">
        <f>'Pque N Mundo II'!P20</f>
        <v>0.72095959595959591</v>
      </c>
    </row>
    <row r="51" spans="1:16" x14ac:dyDescent="0.25">
      <c r="A51" s="214" t="str">
        <f>'Pque N Mundo II'!A21</f>
        <v>Médico Pediatra (consulta) - 20hrs</v>
      </c>
      <c r="B51" s="934">
        <f>'Pque N Mundo II'!B21</f>
        <v>264</v>
      </c>
      <c r="C51" s="92">
        <f>'Pque N Mundo II'!C21</f>
        <v>225</v>
      </c>
      <c r="D51" s="92">
        <f>'Pque N Mundo II'!D21</f>
        <v>264</v>
      </c>
      <c r="E51" s="92">
        <f>'Pque N Mundo II'!E21</f>
        <v>184</v>
      </c>
      <c r="F51" s="92">
        <f>'Pque N Mundo II'!F21</f>
        <v>264</v>
      </c>
      <c r="G51" s="92">
        <f>'Pque N Mundo II'!G21</f>
        <v>119</v>
      </c>
      <c r="H51" s="92">
        <f>'Pque N Mundo II'!H21</f>
        <v>264</v>
      </c>
      <c r="I51" s="92">
        <f>'Pque N Mundo II'!I21</f>
        <v>126</v>
      </c>
      <c r="J51" s="92">
        <f>'Pque N Mundo II'!J21</f>
        <v>264</v>
      </c>
      <c r="K51" s="92">
        <f>'Pque N Mundo II'!K21</f>
        <v>166</v>
      </c>
      <c r="L51" s="92">
        <f>'Pque N Mundo II'!L21</f>
        <v>264</v>
      </c>
      <c r="M51" s="92">
        <f>'Pque N Mundo II'!M21</f>
        <v>223</v>
      </c>
      <c r="N51" s="92">
        <f>'Pque N Mundo II'!N21</f>
        <v>1584</v>
      </c>
      <c r="O51" s="92">
        <f>'Pque N Mundo II'!O21</f>
        <v>1043</v>
      </c>
      <c r="P51" s="927">
        <f>'Pque N Mundo II'!P21</f>
        <v>0.65845959595959591</v>
      </c>
    </row>
    <row r="52" spans="1:16" x14ac:dyDescent="0.25">
      <c r="A52" s="214" t="str">
        <f>'Pque N Mundo II'!A22</f>
        <v>Médico Psiquiatria (consulta) - 20hrs</v>
      </c>
      <c r="B52" s="934">
        <f>'Pque N Mundo II'!B22</f>
        <v>160</v>
      </c>
      <c r="C52" s="92">
        <f>'Pque N Mundo II'!C22</f>
        <v>0</v>
      </c>
      <c r="D52" s="92">
        <f>'Pque N Mundo II'!D22</f>
        <v>160</v>
      </c>
      <c r="E52" s="92">
        <f>'Pque N Mundo II'!E22</f>
        <v>0</v>
      </c>
      <c r="F52" s="92">
        <f>'Pque N Mundo II'!F22</f>
        <v>160</v>
      </c>
      <c r="G52" s="92">
        <f>'Pque N Mundo II'!G22</f>
        <v>0</v>
      </c>
      <c r="H52" s="92">
        <f>'Pque N Mundo II'!H22</f>
        <v>160</v>
      </c>
      <c r="I52" s="92">
        <f>'Pque N Mundo II'!I22</f>
        <v>0</v>
      </c>
      <c r="J52" s="92">
        <f>'Pque N Mundo II'!J22</f>
        <v>160</v>
      </c>
      <c r="K52" s="92">
        <f>'Pque N Mundo II'!K22</f>
        <v>0</v>
      </c>
      <c r="L52" s="92">
        <f>'Pque N Mundo II'!L22</f>
        <v>160</v>
      </c>
      <c r="M52" s="92">
        <f>'Pque N Mundo II'!M22</f>
        <v>0</v>
      </c>
      <c r="N52" s="92">
        <f>'Pque N Mundo II'!N22</f>
        <v>960</v>
      </c>
      <c r="O52" s="92">
        <f>'Pque N Mundo II'!O22</f>
        <v>0</v>
      </c>
      <c r="P52" s="927">
        <f>'Pque N Mundo II'!P22</f>
        <v>0</v>
      </c>
    </row>
    <row r="53" spans="1:16" x14ac:dyDescent="0.25">
      <c r="A53" s="214" t="str">
        <f>'Pque N Mundo II'!A23</f>
        <v>Médico Psiquiatria EMULTI (consulta) - 20hrs</v>
      </c>
      <c r="B53" s="934">
        <f>'Pque N Mundo II'!B23</f>
        <v>110</v>
      </c>
      <c r="C53" s="92">
        <f>'Pque N Mundo II'!C23</f>
        <v>164</v>
      </c>
      <c r="D53" s="92">
        <f>'Pque N Mundo II'!D23</f>
        <v>110</v>
      </c>
      <c r="E53" s="92">
        <f>'Pque N Mundo II'!E23</f>
        <v>152</v>
      </c>
      <c r="F53" s="92">
        <f>'Pque N Mundo II'!F23</f>
        <v>110</v>
      </c>
      <c r="G53" s="92">
        <f>'Pque N Mundo II'!G23</f>
        <v>81</v>
      </c>
      <c r="H53" s="92">
        <f>'Pque N Mundo II'!H23</f>
        <v>110</v>
      </c>
      <c r="I53" s="92">
        <f>'Pque N Mundo II'!I23</f>
        <v>105</v>
      </c>
      <c r="J53" s="92">
        <f>'Pque N Mundo II'!J23</f>
        <v>110</v>
      </c>
      <c r="K53" s="92">
        <f>'Pque N Mundo II'!K23</f>
        <v>138</v>
      </c>
      <c r="L53" s="92">
        <f>'Pque N Mundo II'!L23</f>
        <v>110</v>
      </c>
      <c r="M53" s="92">
        <f>'Pque N Mundo II'!M23</f>
        <v>77</v>
      </c>
      <c r="N53" s="92">
        <f>'Pque N Mundo II'!N23</f>
        <v>660</v>
      </c>
      <c r="O53" s="92">
        <f>'Pque N Mundo II'!O23</f>
        <v>717</v>
      </c>
      <c r="P53" s="927">
        <f>'Pque N Mundo II'!P23</f>
        <v>1.0863636363636364</v>
      </c>
    </row>
    <row r="54" spans="1:16" x14ac:dyDescent="0.25">
      <c r="A54" s="214" t="str">
        <f>'Pque N Mundo II'!A24</f>
        <v>Médico Psiquiatria EMULTI (nº grupos)</v>
      </c>
      <c r="B54" s="934">
        <f>'Pque N Mundo II'!B24</f>
        <v>4</v>
      </c>
      <c r="C54" s="92">
        <f>'Pque N Mundo II'!C24</f>
        <v>0</v>
      </c>
      <c r="D54" s="92">
        <f>'Pque N Mundo II'!D24</f>
        <v>4</v>
      </c>
      <c r="E54" s="92">
        <f>'Pque N Mundo II'!E24</f>
        <v>0</v>
      </c>
      <c r="F54" s="92">
        <f>'Pque N Mundo II'!F24</f>
        <v>4</v>
      </c>
      <c r="G54" s="92">
        <f>'Pque N Mundo II'!G24</f>
        <v>0</v>
      </c>
      <c r="H54" s="92">
        <f>'Pque N Mundo II'!H24</f>
        <v>4</v>
      </c>
      <c r="I54" s="92">
        <f>'Pque N Mundo II'!I24</f>
        <v>0</v>
      </c>
      <c r="J54" s="92">
        <f>'Pque N Mundo II'!J24</f>
        <v>4</v>
      </c>
      <c r="K54" s="92">
        <f>'Pque N Mundo II'!K24</f>
        <v>0</v>
      </c>
      <c r="L54" s="92">
        <f>'Pque N Mundo II'!L24</f>
        <v>4</v>
      </c>
      <c r="M54" s="92">
        <f>'Pque N Mundo II'!M24</f>
        <v>0</v>
      </c>
      <c r="N54" s="92">
        <f>'Pque N Mundo II'!N24</f>
        <v>24</v>
      </c>
      <c r="O54" s="92">
        <f>'Pque N Mundo II'!O24</f>
        <v>0</v>
      </c>
      <c r="P54" s="927">
        <f>'Pque N Mundo II'!P24</f>
        <v>0</v>
      </c>
    </row>
    <row r="55" spans="1:16" x14ac:dyDescent="0.25">
      <c r="A55" s="214" t="str">
        <f>'Pque N Mundo II'!A25</f>
        <v>Médico Ginecologista (consulta) - 20hrs</v>
      </c>
      <c r="B55" s="934">
        <f>'Pque N Mundo II'!B25</f>
        <v>528</v>
      </c>
      <c r="C55" s="92">
        <f>'Pque N Mundo II'!C25</f>
        <v>484</v>
      </c>
      <c r="D55" s="92">
        <f>'Pque N Mundo II'!D25</f>
        <v>528</v>
      </c>
      <c r="E55" s="92">
        <f>'Pque N Mundo II'!E25</f>
        <v>370</v>
      </c>
      <c r="F55" s="92">
        <f>'Pque N Mundo II'!F25</f>
        <v>528</v>
      </c>
      <c r="G55" s="92">
        <f>'Pque N Mundo II'!G25</f>
        <v>443</v>
      </c>
      <c r="H55" s="92">
        <f>'Pque N Mundo II'!H25</f>
        <v>528</v>
      </c>
      <c r="I55" s="92">
        <f>'Pque N Mundo II'!I25</f>
        <v>185</v>
      </c>
      <c r="J55" s="92">
        <f>'Pque N Mundo II'!J25</f>
        <v>528</v>
      </c>
      <c r="K55" s="92">
        <f>'Pque N Mundo II'!K25</f>
        <v>388</v>
      </c>
      <c r="L55" s="92">
        <f>'Pque N Mundo II'!L25</f>
        <v>528</v>
      </c>
      <c r="M55" s="92">
        <f>'Pque N Mundo II'!M25</f>
        <v>406</v>
      </c>
      <c r="N55" s="92">
        <f>'Pque N Mundo II'!N25</f>
        <v>3168</v>
      </c>
      <c r="O55" s="92">
        <f>'Pque N Mundo II'!O25</f>
        <v>2276</v>
      </c>
      <c r="P55" s="927">
        <f>'Pque N Mundo II'!P25</f>
        <v>0.71843434343434343</v>
      </c>
    </row>
    <row r="56" spans="1:16" x14ac:dyDescent="0.25">
      <c r="A56" s="214" t="str">
        <f>'Pque N Mundo II'!A26</f>
        <v>Médico Ginecologia EMULTI (consulta) - 20hrs</v>
      </c>
      <c r="B56" s="934">
        <f>'Pque N Mundo II'!B26</f>
        <v>120</v>
      </c>
      <c r="C56" s="92">
        <f>'Pque N Mundo II'!C26</f>
        <v>139</v>
      </c>
      <c r="D56" s="92">
        <f>'Pque N Mundo II'!D26</f>
        <v>120</v>
      </c>
      <c r="E56" s="92">
        <f>'Pque N Mundo II'!E26</f>
        <v>129</v>
      </c>
      <c r="F56" s="92">
        <f>'Pque N Mundo II'!F26</f>
        <v>120</v>
      </c>
      <c r="G56" s="92">
        <f>'Pque N Mundo II'!G26</f>
        <v>85</v>
      </c>
      <c r="H56" s="92">
        <f>'Pque N Mundo II'!H26</f>
        <v>120</v>
      </c>
      <c r="I56" s="92">
        <f>'Pque N Mundo II'!I26</f>
        <v>116</v>
      </c>
      <c r="J56" s="92">
        <f>'Pque N Mundo II'!J26</f>
        <v>120</v>
      </c>
      <c r="K56" s="92">
        <f>'Pque N Mundo II'!K26</f>
        <v>83</v>
      </c>
      <c r="L56" s="92">
        <f>'Pque N Mundo II'!L26</f>
        <v>120</v>
      </c>
      <c r="M56" s="92">
        <f>'Pque N Mundo II'!M26</f>
        <v>88</v>
      </c>
      <c r="N56" s="92">
        <f>'Pque N Mundo II'!N26</f>
        <v>720</v>
      </c>
      <c r="O56" s="92">
        <f>'Pque N Mundo II'!O26</f>
        <v>640</v>
      </c>
      <c r="P56" s="927">
        <f>'Pque N Mundo II'!P26</f>
        <v>0.88888888888888884</v>
      </c>
    </row>
    <row r="57" spans="1:16" x14ac:dyDescent="0.25">
      <c r="A57" s="214" t="str">
        <f>'Pque N Mundo II'!A27</f>
        <v>Médico Ginecologia EMULTI (nº grupos)</v>
      </c>
      <c r="B57" s="934">
        <f>'Pque N Mundo II'!B27</f>
        <v>4</v>
      </c>
      <c r="C57" s="92">
        <f>'Pque N Mundo II'!C27</f>
        <v>7</v>
      </c>
      <c r="D57" s="92">
        <f>'Pque N Mundo II'!D27</f>
        <v>4</v>
      </c>
      <c r="E57" s="92">
        <f>'Pque N Mundo II'!E27</f>
        <v>8</v>
      </c>
      <c r="F57" s="92">
        <f>'Pque N Mundo II'!F27</f>
        <v>4</v>
      </c>
      <c r="G57" s="92">
        <f>'Pque N Mundo II'!G27</f>
        <v>4</v>
      </c>
      <c r="H57" s="92">
        <f>'Pque N Mundo II'!H27</f>
        <v>4</v>
      </c>
      <c r="I57" s="92">
        <f>'Pque N Mundo II'!I27</f>
        <v>7</v>
      </c>
      <c r="J57" s="92">
        <f>'Pque N Mundo II'!J27</f>
        <v>4</v>
      </c>
      <c r="K57" s="92">
        <f>'Pque N Mundo II'!K27</f>
        <v>5</v>
      </c>
      <c r="L57" s="92">
        <f>'Pque N Mundo II'!L27</f>
        <v>4</v>
      </c>
      <c r="M57" s="92">
        <f>'Pque N Mundo II'!M27</f>
        <v>3</v>
      </c>
      <c r="N57" s="92">
        <f>'Pque N Mundo II'!N27</f>
        <v>24</v>
      </c>
      <c r="O57" s="92">
        <f>'Pque N Mundo II'!O27</f>
        <v>34</v>
      </c>
      <c r="P57" s="927">
        <f>'Pque N Mundo II'!P27</f>
        <v>1.4166666666666667</v>
      </c>
    </row>
    <row r="58" spans="1:16" x14ac:dyDescent="0.25">
      <c r="A58" s="214" t="str">
        <f>'Pque N Mundo II'!A28</f>
        <v>Enfermeiro (consulta) - 30hrs</v>
      </c>
      <c r="B58" s="934">
        <f>'Pque N Mundo II'!B28</f>
        <v>540</v>
      </c>
      <c r="C58" s="92">
        <f>'Pque N Mundo II'!C28</f>
        <v>880</v>
      </c>
      <c r="D58" s="92">
        <f>'Pque N Mundo II'!D28</f>
        <v>540</v>
      </c>
      <c r="E58" s="92">
        <f>'Pque N Mundo II'!E28</f>
        <v>763</v>
      </c>
      <c r="F58" s="92">
        <f>'Pque N Mundo II'!F28</f>
        <v>540</v>
      </c>
      <c r="G58" s="92">
        <f>'Pque N Mundo II'!G28</f>
        <v>1028</v>
      </c>
      <c r="H58" s="92">
        <f>'Pque N Mundo II'!H28</f>
        <v>540</v>
      </c>
      <c r="I58" s="92">
        <f>'Pque N Mundo II'!I28</f>
        <v>883</v>
      </c>
      <c r="J58" s="92">
        <f>'Pque N Mundo II'!J28</f>
        <v>540</v>
      </c>
      <c r="K58" s="92">
        <f>'Pque N Mundo II'!K28</f>
        <v>997</v>
      </c>
      <c r="L58" s="92">
        <f>'Pque N Mundo II'!L28</f>
        <v>540</v>
      </c>
      <c r="M58" s="92">
        <f>'Pque N Mundo II'!M28</f>
        <v>713</v>
      </c>
      <c r="N58" s="92">
        <f>'Pque N Mundo II'!N28</f>
        <v>3240</v>
      </c>
      <c r="O58" s="92">
        <f>'Pque N Mundo II'!O28</f>
        <v>5264</v>
      </c>
      <c r="P58" s="927">
        <f>'Pque N Mundo II'!P28</f>
        <v>1.6246913580246913</v>
      </c>
    </row>
    <row r="59" spans="1:16" x14ac:dyDescent="0.25">
      <c r="A59" s="214" t="str">
        <f>'Pque N Mundo II'!A29</f>
        <v>Enfermeiro (visita) - 30hrs</v>
      </c>
      <c r="B59" s="934">
        <f>'Pque N Mundo II'!B29</f>
        <v>30</v>
      </c>
      <c r="C59" s="92">
        <f>'Pque N Mundo II'!C29</f>
        <v>30</v>
      </c>
      <c r="D59" s="92">
        <f>'Pque N Mundo II'!D29</f>
        <v>30</v>
      </c>
      <c r="E59" s="92">
        <f>'Pque N Mundo II'!E29</f>
        <v>29</v>
      </c>
      <c r="F59" s="92">
        <f>'Pque N Mundo II'!F29</f>
        <v>30</v>
      </c>
      <c r="G59" s="92">
        <f>'Pque N Mundo II'!G29</f>
        <v>41</v>
      </c>
      <c r="H59" s="92">
        <f>'Pque N Mundo II'!H29</f>
        <v>30</v>
      </c>
      <c r="I59" s="92">
        <f>'Pque N Mundo II'!I29</f>
        <v>36</v>
      </c>
      <c r="J59" s="92">
        <f>'Pque N Mundo II'!J29</f>
        <v>30</v>
      </c>
      <c r="K59" s="92">
        <f>'Pque N Mundo II'!K29</f>
        <v>34</v>
      </c>
      <c r="L59" s="92">
        <f>'Pque N Mundo II'!L29</f>
        <v>30</v>
      </c>
      <c r="M59" s="92">
        <f>'Pque N Mundo II'!M29</f>
        <v>40</v>
      </c>
      <c r="N59" s="92">
        <f>'Pque N Mundo II'!N29</f>
        <v>180</v>
      </c>
      <c r="O59" s="92">
        <f>'Pque N Mundo II'!O29</f>
        <v>210</v>
      </c>
      <c r="P59" s="927">
        <f>'Pque N Mundo II'!P29</f>
        <v>1.1666666666666667</v>
      </c>
    </row>
    <row r="60" spans="1:16" x14ac:dyDescent="0.25">
      <c r="A60" s="214" t="str">
        <f>'Pque N Mundo II'!A30</f>
        <v>Assistente Social (consulta/ VD) - 30hrs</v>
      </c>
      <c r="B60" s="934">
        <f>'Pque N Mundo II'!B30</f>
        <v>122</v>
      </c>
      <c r="C60" s="92">
        <f>'Pque N Mundo II'!C30</f>
        <v>0</v>
      </c>
      <c r="D60" s="92">
        <f>'Pque N Mundo II'!D30</f>
        <v>122</v>
      </c>
      <c r="E60" s="92">
        <f>'Pque N Mundo II'!E30</f>
        <v>181</v>
      </c>
      <c r="F60" s="92">
        <f>'Pque N Mundo II'!F30</f>
        <v>122</v>
      </c>
      <c r="G60" s="92">
        <f>'Pque N Mundo II'!G30</f>
        <v>156</v>
      </c>
      <c r="H60" s="92">
        <f>'Pque N Mundo II'!H30</f>
        <v>122</v>
      </c>
      <c r="I60" s="92">
        <f>'Pque N Mundo II'!I30</f>
        <v>165</v>
      </c>
      <c r="J60" s="92">
        <f>'Pque N Mundo II'!J30</f>
        <v>122</v>
      </c>
      <c r="K60" s="92">
        <f>'Pque N Mundo II'!K30</f>
        <v>113</v>
      </c>
      <c r="L60" s="92">
        <f>'Pque N Mundo II'!L30</f>
        <v>122</v>
      </c>
      <c r="M60" s="92">
        <f>'Pque N Mundo II'!M30</f>
        <v>362</v>
      </c>
      <c r="N60" s="92">
        <f>'Pque N Mundo II'!N30</f>
        <v>732</v>
      </c>
      <c r="O60" s="92">
        <f>'Pque N Mundo II'!O30</f>
        <v>977</v>
      </c>
      <c r="P60" s="927">
        <f>'Pque N Mundo II'!P30</f>
        <v>1.3346994535519126</v>
      </c>
    </row>
    <row r="61" spans="1:16" x14ac:dyDescent="0.25">
      <c r="A61" s="214" t="str">
        <f>'Pque N Mundo II'!A31</f>
        <v>Assistente Social (nº grupos)</v>
      </c>
      <c r="B61" s="934">
        <f>'Pque N Mundo II'!B31</f>
        <v>30</v>
      </c>
      <c r="C61" s="92">
        <f>'Pque N Mundo II'!C31</f>
        <v>0</v>
      </c>
      <c r="D61" s="92">
        <f>'Pque N Mundo II'!D31</f>
        <v>30</v>
      </c>
      <c r="E61" s="92">
        <f>'Pque N Mundo II'!E31</f>
        <v>16</v>
      </c>
      <c r="F61" s="92">
        <f>'Pque N Mundo II'!F31</f>
        <v>30</v>
      </c>
      <c r="G61" s="92">
        <f>'Pque N Mundo II'!G31</f>
        <v>19</v>
      </c>
      <c r="H61" s="92">
        <f>'Pque N Mundo II'!H31</f>
        <v>30</v>
      </c>
      <c r="I61" s="92">
        <f>'Pque N Mundo II'!I31</f>
        <v>51</v>
      </c>
      <c r="J61" s="92">
        <f>'Pque N Mundo II'!J31</f>
        <v>30</v>
      </c>
      <c r="K61" s="92">
        <f>'Pque N Mundo II'!K31</f>
        <v>67</v>
      </c>
      <c r="L61" s="92">
        <f>'Pque N Mundo II'!L31</f>
        <v>30</v>
      </c>
      <c r="M61" s="92">
        <f>'Pque N Mundo II'!M31</f>
        <v>34</v>
      </c>
      <c r="N61" s="92">
        <f>'Pque N Mundo II'!N31</f>
        <v>180</v>
      </c>
      <c r="O61" s="92">
        <f>'Pque N Mundo II'!O31</f>
        <v>187</v>
      </c>
      <c r="P61" s="927">
        <f>'Pque N Mundo II'!P31</f>
        <v>1.038888888888889</v>
      </c>
    </row>
    <row r="62" spans="1:16" x14ac:dyDescent="0.25">
      <c r="A62" s="214" t="str">
        <f>'Pque N Mundo II'!A32</f>
        <v>Fonoaudiólogo (consulta/ VD) - 40hrs</v>
      </c>
      <c r="B62" s="934">
        <f>'Pque N Mundo II'!B32</f>
        <v>60</v>
      </c>
      <c r="C62" s="92">
        <f>'Pque N Mundo II'!C32</f>
        <v>67</v>
      </c>
      <c r="D62" s="92">
        <f>'Pque N Mundo II'!D32</f>
        <v>60</v>
      </c>
      <c r="E62" s="92">
        <f>'Pque N Mundo II'!E32</f>
        <v>127</v>
      </c>
      <c r="F62" s="92">
        <f>'Pque N Mundo II'!F32</f>
        <v>60</v>
      </c>
      <c r="G62" s="92">
        <f>'Pque N Mundo II'!G32</f>
        <v>128</v>
      </c>
      <c r="H62" s="92">
        <f>'Pque N Mundo II'!H32</f>
        <v>60</v>
      </c>
      <c r="I62" s="92">
        <f>'Pque N Mundo II'!I32</f>
        <v>27</v>
      </c>
      <c r="J62" s="92">
        <f>'Pque N Mundo II'!J32</f>
        <v>60</v>
      </c>
      <c r="K62" s="92">
        <f>'Pque N Mundo II'!K32</f>
        <v>103</v>
      </c>
      <c r="L62" s="92">
        <f>'Pque N Mundo II'!L32</f>
        <v>60</v>
      </c>
      <c r="M62" s="92">
        <f>'Pque N Mundo II'!M32</f>
        <v>110</v>
      </c>
      <c r="N62" s="92">
        <f>'Pque N Mundo II'!N32</f>
        <v>360</v>
      </c>
      <c r="O62" s="92">
        <f>'Pque N Mundo II'!O32</f>
        <v>562</v>
      </c>
      <c r="P62" s="927">
        <f>'Pque N Mundo II'!P32</f>
        <v>1.5611111111111111</v>
      </c>
    </row>
    <row r="63" spans="1:16" x14ac:dyDescent="0.25">
      <c r="A63" s="214" t="str">
        <f>'Pque N Mundo II'!A33</f>
        <v>Fonoaudiólogo (nº grupos)</v>
      </c>
      <c r="B63" s="934">
        <f>'Pque N Mundo II'!B33</f>
        <v>40</v>
      </c>
      <c r="C63" s="92">
        <f>'Pque N Mundo II'!C33</f>
        <v>50</v>
      </c>
      <c r="D63" s="92">
        <f>'Pque N Mundo II'!D33</f>
        <v>40</v>
      </c>
      <c r="E63" s="92">
        <f>'Pque N Mundo II'!E33</f>
        <v>76</v>
      </c>
      <c r="F63" s="92">
        <f>'Pque N Mundo II'!F33</f>
        <v>40</v>
      </c>
      <c r="G63" s="92">
        <f>'Pque N Mundo II'!G33</f>
        <v>69</v>
      </c>
      <c r="H63" s="92">
        <f>'Pque N Mundo II'!H33</f>
        <v>40</v>
      </c>
      <c r="I63" s="92">
        <f>'Pque N Mundo II'!I33</f>
        <v>26</v>
      </c>
      <c r="J63" s="92">
        <f>'Pque N Mundo II'!J33</f>
        <v>40</v>
      </c>
      <c r="K63" s="92">
        <f>'Pque N Mundo II'!K33</f>
        <v>76</v>
      </c>
      <c r="L63" s="92">
        <f>'Pque N Mundo II'!L33</f>
        <v>40</v>
      </c>
      <c r="M63" s="92">
        <f>'Pque N Mundo II'!M33</f>
        <v>70</v>
      </c>
      <c r="N63" s="92">
        <f>'Pque N Mundo II'!N33</f>
        <v>240</v>
      </c>
      <c r="O63" s="92">
        <f>'Pque N Mundo II'!O33</f>
        <v>367</v>
      </c>
      <c r="P63" s="927">
        <f>'Pque N Mundo II'!P33</f>
        <v>1.5291666666666666</v>
      </c>
    </row>
    <row r="64" spans="1:16" x14ac:dyDescent="0.25">
      <c r="A64" s="214" t="str">
        <f>'Pque N Mundo II'!A34</f>
        <v>Fisioterapeuta (consulta/ VD) - 30hrs</v>
      </c>
      <c r="B64" s="934">
        <f>'Pque N Mundo II'!B34</f>
        <v>46</v>
      </c>
      <c r="C64" s="92">
        <f>'Pque N Mundo II'!C34</f>
        <v>51</v>
      </c>
      <c r="D64" s="92">
        <f>'Pque N Mundo II'!D34</f>
        <v>46</v>
      </c>
      <c r="E64" s="92">
        <f>'Pque N Mundo II'!E34</f>
        <v>39</v>
      </c>
      <c r="F64" s="92">
        <f>'Pque N Mundo II'!F34</f>
        <v>46</v>
      </c>
      <c r="G64" s="92">
        <f>'Pque N Mundo II'!G34</f>
        <v>33</v>
      </c>
      <c r="H64" s="92">
        <f>'Pque N Mundo II'!H34</f>
        <v>46</v>
      </c>
      <c r="I64" s="92">
        <f>'Pque N Mundo II'!I34</f>
        <v>20</v>
      </c>
      <c r="J64" s="92">
        <f>'Pque N Mundo II'!J34</f>
        <v>46</v>
      </c>
      <c r="K64" s="92">
        <f>'Pque N Mundo II'!K34</f>
        <v>31</v>
      </c>
      <c r="L64" s="92">
        <f>'Pque N Mundo II'!L34</f>
        <v>46</v>
      </c>
      <c r="M64" s="92">
        <f>'Pque N Mundo II'!M34</f>
        <v>15</v>
      </c>
      <c r="N64" s="92">
        <f>'Pque N Mundo II'!N34</f>
        <v>276</v>
      </c>
      <c r="O64" s="92">
        <f>'Pque N Mundo II'!O34</f>
        <v>189</v>
      </c>
      <c r="P64" s="927">
        <f>'Pque N Mundo II'!P34</f>
        <v>0.68478260869565222</v>
      </c>
    </row>
    <row r="65" spans="1:16" x14ac:dyDescent="0.25">
      <c r="A65" s="214" t="str">
        <f>'Pque N Mundo II'!A35</f>
        <v>Fisioterapeuta (nº grupos)</v>
      </c>
      <c r="B65" s="934">
        <f>'Pque N Mundo II'!B35</f>
        <v>30</v>
      </c>
      <c r="C65" s="92">
        <f>'Pque N Mundo II'!C35</f>
        <v>57</v>
      </c>
      <c r="D65" s="92">
        <f>'Pque N Mundo II'!D35</f>
        <v>30</v>
      </c>
      <c r="E65" s="92">
        <f>'Pque N Mundo II'!E35</f>
        <v>72</v>
      </c>
      <c r="F65" s="92">
        <f>'Pque N Mundo II'!F35</f>
        <v>30</v>
      </c>
      <c r="G65" s="92">
        <f>'Pque N Mundo II'!G35</f>
        <v>61</v>
      </c>
      <c r="H65" s="92">
        <f>'Pque N Mundo II'!H35</f>
        <v>30</v>
      </c>
      <c r="I65" s="92">
        <f>'Pque N Mundo II'!I35</f>
        <v>69</v>
      </c>
      <c r="J65" s="92">
        <f>'Pque N Mundo II'!J35</f>
        <v>30</v>
      </c>
      <c r="K65" s="92">
        <f>'Pque N Mundo II'!K35</f>
        <v>65</v>
      </c>
      <c r="L65" s="92">
        <f>'Pque N Mundo II'!L35</f>
        <v>30</v>
      </c>
      <c r="M65" s="92">
        <f>'Pque N Mundo II'!M35</f>
        <v>47</v>
      </c>
      <c r="N65" s="92">
        <f>'Pque N Mundo II'!N35</f>
        <v>180</v>
      </c>
      <c r="O65" s="92">
        <f>'Pque N Mundo II'!O35</f>
        <v>371</v>
      </c>
      <c r="P65" s="927">
        <f>'Pque N Mundo II'!P35</f>
        <v>2.0611111111111109</v>
      </c>
    </row>
    <row r="66" spans="1:16" x14ac:dyDescent="0.25">
      <c r="A66" s="214" t="str">
        <f>'Pque N Mundo II'!A36</f>
        <v>Nutricionista (consulta) - 40hrs</v>
      </c>
      <c r="B66" s="934">
        <f>'Pque N Mundo II'!B36</f>
        <v>60</v>
      </c>
      <c r="C66" s="92">
        <f>'Pque N Mundo II'!C36</f>
        <v>112</v>
      </c>
      <c r="D66" s="92">
        <f>'Pque N Mundo II'!D36</f>
        <v>60</v>
      </c>
      <c r="E66" s="92">
        <f>'Pque N Mundo II'!E36</f>
        <v>196</v>
      </c>
      <c r="F66" s="92">
        <f>'Pque N Mundo II'!F36</f>
        <v>60</v>
      </c>
      <c r="G66" s="92">
        <f>'Pque N Mundo II'!G36</f>
        <v>197</v>
      </c>
      <c r="H66" s="92">
        <f>'Pque N Mundo II'!H36</f>
        <v>60</v>
      </c>
      <c r="I66" s="92">
        <f>'Pque N Mundo II'!I36</f>
        <v>151</v>
      </c>
      <c r="J66" s="92">
        <f>'Pque N Mundo II'!J36</f>
        <v>60</v>
      </c>
      <c r="K66" s="92">
        <f>'Pque N Mundo II'!K36</f>
        <v>176</v>
      </c>
      <c r="L66" s="92">
        <f>'Pque N Mundo II'!L36</f>
        <v>60</v>
      </c>
      <c r="M66" s="92">
        <f>'Pque N Mundo II'!M36</f>
        <v>129</v>
      </c>
      <c r="N66" s="92">
        <f>'Pque N Mundo II'!N36</f>
        <v>360</v>
      </c>
      <c r="O66" s="92">
        <f>'Pque N Mundo II'!O36</f>
        <v>961</v>
      </c>
      <c r="P66" s="927">
        <f>'Pque N Mundo II'!P36</f>
        <v>2.6694444444444443</v>
      </c>
    </row>
    <row r="67" spans="1:16" x14ac:dyDescent="0.25">
      <c r="A67" s="214" t="str">
        <f>'Pque N Mundo II'!A37</f>
        <v xml:space="preserve">Nutricionista (nº grupos) </v>
      </c>
      <c r="B67" s="934">
        <f>'Pque N Mundo II'!B37</f>
        <v>40</v>
      </c>
      <c r="C67" s="92">
        <f>'Pque N Mundo II'!C37</f>
        <v>32</v>
      </c>
      <c r="D67" s="92">
        <f>'Pque N Mundo II'!D37</f>
        <v>40</v>
      </c>
      <c r="E67" s="92">
        <f>'Pque N Mundo II'!E37</f>
        <v>41</v>
      </c>
      <c r="F67" s="92">
        <f>'Pque N Mundo II'!F37</f>
        <v>40</v>
      </c>
      <c r="G67" s="92">
        <f>'Pque N Mundo II'!G37</f>
        <v>54</v>
      </c>
      <c r="H67" s="92">
        <f>'Pque N Mundo II'!H37</f>
        <v>40</v>
      </c>
      <c r="I67" s="92">
        <f>'Pque N Mundo II'!I37</f>
        <v>63</v>
      </c>
      <c r="J67" s="92">
        <f>'Pque N Mundo II'!J37</f>
        <v>40</v>
      </c>
      <c r="K67" s="92">
        <f>'Pque N Mundo II'!K37</f>
        <v>54</v>
      </c>
      <c r="L67" s="92">
        <f>'Pque N Mundo II'!L37</f>
        <v>40</v>
      </c>
      <c r="M67" s="92">
        <f>'Pque N Mundo II'!M37</f>
        <v>46</v>
      </c>
      <c r="N67" s="92">
        <f>'Pque N Mundo II'!N37</f>
        <v>240</v>
      </c>
      <c r="O67" s="92">
        <f>'Pque N Mundo II'!O37</f>
        <v>290</v>
      </c>
      <c r="P67" s="927">
        <f>'Pque N Mundo II'!P37</f>
        <v>1.2083333333333333</v>
      </c>
    </row>
    <row r="68" spans="1:16" x14ac:dyDescent="0.25">
      <c r="A68" s="214" t="str">
        <f>'Pque N Mundo II'!A38</f>
        <v>Psicólogo (consulta/ VD) - 30/40hrs</v>
      </c>
      <c r="B68" s="934">
        <f>'Pque N Mundo II'!B38</f>
        <v>152</v>
      </c>
      <c r="C68" s="92">
        <f>'Pque N Mundo II'!C38</f>
        <v>160</v>
      </c>
      <c r="D68" s="92">
        <f>'Pque N Mundo II'!D38</f>
        <v>152</v>
      </c>
      <c r="E68" s="92">
        <f>'Pque N Mundo II'!E38</f>
        <v>260</v>
      </c>
      <c r="F68" s="92">
        <f>'Pque N Mundo II'!F38</f>
        <v>152</v>
      </c>
      <c r="G68" s="92">
        <f>'Pque N Mundo II'!G38</f>
        <v>254</v>
      </c>
      <c r="H68" s="92">
        <f>'Pque N Mundo II'!H38</f>
        <v>152</v>
      </c>
      <c r="I68" s="92">
        <f>'Pque N Mundo II'!I38</f>
        <v>213</v>
      </c>
      <c r="J68" s="92">
        <f>'Pque N Mundo II'!J38</f>
        <v>152</v>
      </c>
      <c r="K68" s="92">
        <f>'Pque N Mundo II'!K38</f>
        <v>191</v>
      </c>
      <c r="L68" s="92">
        <f>'Pque N Mundo II'!L38</f>
        <v>152</v>
      </c>
      <c r="M68" s="92">
        <f>'Pque N Mundo II'!M38</f>
        <v>244</v>
      </c>
      <c r="N68" s="92">
        <f>'Pque N Mundo II'!N38</f>
        <v>912</v>
      </c>
      <c r="O68" s="92">
        <f>'Pque N Mundo II'!O38</f>
        <v>1322</v>
      </c>
      <c r="P68" s="927">
        <f>'Pque N Mundo II'!P38</f>
        <v>1.4495614035087718</v>
      </c>
    </row>
    <row r="69" spans="1:16" x14ac:dyDescent="0.25">
      <c r="A69" s="214" t="str">
        <f>'Pque N Mundo II'!A39</f>
        <v>Psicólogo (nº grupos)</v>
      </c>
      <c r="B69" s="934">
        <f>'Pque N Mundo II'!B39</f>
        <v>100</v>
      </c>
      <c r="C69" s="92">
        <f>'Pque N Mundo II'!C39</f>
        <v>117</v>
      </c>
      <c r="D69" s="92">
        <f>'Pque N Mundo II'!D39</f>
        <v>100</v>
      </c>
      <c r="E69" s="92">
        <f>'Pque N Mundo II'!E39</f>
        <v>141</v>
      </c>
      <c r="F69" s="92">
        <f>'Pque N Mundo II'!F39</f>
        <v>100</v>
      </c>
      <c r="G69" s="92">
        <f>'Pque N Mundo II'!G39</f>
        <v>156</v>
      </c>
      <c r="H69" s="92">
        <f>'Pque N Mundo II'!H39</f>
        <v>100</v>
      </c>
      <c r="I69" s="92">
        <f>'Pque N Mundo II'!I39</f>
        <v>124</v>
      </c>
      <c r="J69" s="92">
        <f>'Pque N Mundo II'!J39</f>
        <v>100</v>
      </c>
      <c r="K69" s="92">
        <f>'Pque N Mundo II'!K39</f>
        <v>126</v>
      </c>
      <c r="L69" s="92">
        <f>'Pque N Mundo II'!L39</f>
        <v>100</v>
      </c>
      <c r="M69" s="92">
        <f>'Pque N Mundo II'!M39</f>
        <v>140</v>
      </c>
      <c r="N69" s="92">
        <f>'Pque N Mundo II'!N39</f>
        <v>600</v>
      </c>
      <c r="O69" s="92">
        <f>'Pque N Mundo II'!O39</f>
        <v>804</v>
      </c>
      <c r="P69" s="927">
        <f>'Pque N Mundo II'!P39</f>
        <v>1.34</v>
      </c>
    </row>
    <row r="70" spans="1:16" x14ac:dyDescent="0.25">
      <c r="A70" s="214" t="str">
        <f>'Pque N Mundo II'!A40</f>
        <v>Farmacêutico (consulta/ VD) - 40hrs</v>
      </c>
      <c r="B70" s="934">
        <f>'Pque N Mundo II'!B40</f>
        <v>96</v>
      </c>
      <c r="C70" s="92">
        <f>'Pque N Mundo II'!C40</f>
        <v>71</v>
      </c>
      <c r="D70" s="92">
        <f>'Pque N Mundo II'!D40</f>
        <v>96</v>
      </c>
      <c r="E70" s="92">
        <f>'Pque N Mundo II'!E40</f>
        <v>85</v>
      </c>
      <c r="F70" s="92">
        <f>'Pque N Mundo II'!F40</f>
        <v>96</v>
      </c>
      <c r="G70" s="92">
        <f>'Pque N Mundo II'!G40</f>
        <v>48</v>
      </c>
      <c r="H70" s="92">
        <f>'Pque N Mundo II'!H40</f>
        <v>96</v>
      </c>
      <c r="I70" s="92">
        <f>'Pque N Mundo II'!I40</f>
        <v>33</v>
      </c>
      <c r="J70" s="92">
        <f>'Pque N Mundo II'!J40</f>
        <v>96</v>
      </c>
      <c r="K70" s="92">
        <f>'Pque N Mundo II'!K40</f>
        <v>57</v>
      </c>
      <c r="L70" s="92">
        <f>'Pque N Mundo II'!L40</f>
        <v>96</v>
      </c>
      <c r="M70" s="92">
        <f>'Pque N Mundo II'!M40</f>
        <v>72</v>
      </c>
      <c r="N70" s="92">
        <f>'Pque N Mundo II'!N40</f>
        <v>576</v>
      </c>
      <c r="O70" s="92">
        <f>'Pque N Mundo II'!O40</f>
        <v>366</v>
      </c>
      <c r="P70" s="927">
        <f>'Pque N Mundo II'!P40</f>
        <v>0.63541666666666663</v>
      </c>
    </row>
    <row r="71" spans="1:16" x14ac:dyDescent="0.25">
      <c r="A71" s="214" t="str">
        <f>'Pque N Mundo II'!A41</f>
        <v>Farmacêutico (nº grupos)</v>
      </c>
      <c r="B71" s="934">
        <f>'Pque N Mundo II'!B41</f>
        <v>16</v>
      </c>
      <c r="C71" s="92">
        <f>'Pque N Mundo II'!C41</f>
        <v>12</v>
      </c>
      <c r="D71" s="92">
        <f>'Pque N Mundo II'!D41</f>
        <v>16</v>
      </c>
      <c r="E71" s="92">
        <f>'Pque N Mundo II'!E41</f>
        <v>17</v>
      </c>
      <c r="F71" s="92">
        <f>'Pque N Mundo II'!F41</f>
        <v>16</v>
      </c>
      <c r="G71" s="92">
        <f>'Pque N Mundo II'!G41</f>
        <v>13</v>
      </c>
      <c r="H71" s="92">
        <f>'Pque N Mundo II'!H41</f>
        <v>16</v>
      </c>
      <c r="I71" s="92">
        <f>'Pque N Mundo II'!I41</f>
        <v>5</v>
      </c>
      <c r="J71" s="92">
        <f>'Pque N Mundo II'!J41</f>
        <v>16</v>
      </c>
      <c r="K71" s="92">
        <f>'Pque N Mundo II'!K41</f>
        <v>8</v>
      </c>
      <c r="L71" s="92">
        <f>'Pque N Mundo II'!L41</f>
        <v>16</v>
      </c>
      <c r="M71" s="92">
        <f>'Pque N Mundo II'!M41</f>
        <v>6</v>
      </c>
      <c r="N71" s="92">
        <f>'Pque N Mundo II'!N41</f>
        <v>96</v>
      </c>
      <c r="O71" s="92">
        <f>'Pque N Mundo II'!O41</f>
        <v>61</v>
      </c>
      <c r="P71" s="927">
        <f>'Pque N Mundo II'!P41</f>
        <v>0.63541666666666663</v>
      </c>
    </row>
    <row r="72" spans="1:16" x14ac:dyDescent="0.25">
      <c r="A72" s="214" t="str">
        <f>'Pque N Mundo II'!A42</f>
        <v>Aux/Técnico de Enfermagem (Visitas) - 30hrs</v>
      </c>
      <c r="B72" s="934">
        <f>'Pque N Mundo II'!B42</f>
        <v>120</v>
      </c>
      <c r="C72" s="92">
        <f>'Pque N Mundo II'!C42</f>
        <v>131</v>
      </c>
      <c r="D72" s="92">
        <f>'Pque N Mundo II'!D42</f>
        <v>120</v>
      </c>
      <c r="E72" s="92">
        <f>'Pque N Mundo II'!E42</f>
        <v>110</v>
      </c>
      <c r="F72" s="92">
        <f>'Pque N Mundo II'!F42</f>
        <v>120</v>
      </c>
      <c r="G72" s="92">
        <f>'Pque N Mundo II'!G42</f>
        <v>113</v>
      </c>
      <c r="H72" s="92">
        <f>'Pque N Mundo II'!H42</f>
        <v>120</v>
      </c>
      <c r="I72" s="92">
        <f>'Pque N Mundo II'!I42</f>
        <v>106</v>
      </c>
      <c r="J72" s="92">
        <f>'Pque N Mundo II'!J42</f>
        <v>120</v>
      </c>
      <c r="K72" s="92">
        <f>'Pque N Mundo II'!K42</f>
        <v>84</v>
      </c>
      <c r="L72" s="92">
        <f>'Pque N Mundo II'!L42</f>
        <v>120</v>
      </c>
      <c r="M72" s="92">
        <f>'Pque N Mundo II'!M42</f>
        <v>100</v>
      </c>
      <c r="N72" s="92">
        <f>'Pque N Mundo II'!N42</f>
        <v>720</v>
      </c>
      <c r="O72" s="92">
        <f>'Pque N Mundo II'!O42</f>
        <v>644</v>
      </c>
      <c r="P72" s="927">
        <f>'Pque N Mundo II'!P42</f>
        <v>0.89444444444444449</v>
      </c>
    </row>
    <row r="73" spans="1:16" x14ac:dyDescent="0.25">
      <c r="A73" s="214" t="str">
        <f>'Pque N Mundo II'!A43</f>
        <v>Técnico de Enfermagem (Visitas) - 40hrs</v>
      </c>
      <c r="B73" s="934">
        <f>'Pque N Mundo II'!B43</f>
        <v>320</v>
      </c>
      <c r="C73" s="92">
        <f>'Pque N Mundo II'!C43</f>
        <v>357</v>
      </c>
      <c r="D73" s="92">
        <f>'Pque N Mundo II'!D43</f>
        <v>320</v>
      </c>
      <c r="E73" s="92">
        <f>'Pque N Mundo II'!E43</f>
        <v>333</v>
      </c>
      <c r="F73" s="92">
        <f>'Pque N Mundo II'!F43</f>
        <v>320</v>
      </c>
      <c r="G73" s="92">
        <f>'Pque N Mundo II'!G43</f>
        <v>306</v>
      </c>
      <c r="H73" s="92">
        <f>'Pque N Mundo II'!H43</f>
        <v>320</v>
      </c>
      <c r="I73" s="92">
        <f>'Pque N Mundo II'!I43</f>
        <v>379</v>
      </c>
      <c r="J73" s="92">
        <f>'Pque N Mundo II'!J43</f>
        <v>320</v>
      </c>
      <c r="K73" s="92">
        <f>'Pque N Mundo II'!K43</f>
        <v>303</v>
      </c>
      <c r="L73" s="92">
        <f>'Pque N Mundo II'!L43</f>
        <v>320</v>
      </c>
      <c r="M73" s="92">
        <f>'Pque N Mundo II'!M43</f>
        <v>289</v>
      </c>
      <c r="N73" s="92">
        <f>'Pque N Mundo II'!N43</f>
        <v>1920</v>
      </c>
      <c r="O73" s="92">
        <f>'Pque N Mundo II'!O43</f>
        <v>1967</v>
      </c>
      <c r="P73" s="927">
        <f>'Pque N Mundo II'!P43</f>
        <v>1.0244791666666666</v>
      </c>
    </row>
    <row r="74" spans="1:16" x14ac:dyDescent="0.25">
      <c r="A74" s="882" t="str">
        <f>'Pque N Mundo II'!A44</f>
        <v>PICS - Atividades Coletivas</v>
      </c>
      <c r="B74" s="942">
        <f>'Pque N Mundo II'!B44</f>
        <v>35</v>
      </c>
      <c r="C74" s="899">
        <f>'Pque N Mundo II'!C44</f>
        <v>22</v>
      </c>
      <c r="D74" s="899">
        <f>'Pque N Mundo II'!D44</f>
        <v>35</v>
      </c>
      <c r="E74" s="899">
        <f>'Pque N Mundo II'!E44</f>
        <v>57</v>
      </c>
      <c r="F74" s="899">
        <f>'Pque N Mundo II'!F44</f>
        <v>35</v>
      </c>
      <c r="G74" s="899">
        <f>'Pque N Mundo II'!G44</f>
        <v>34</v>
      </c>
      <c r="H74" s="899">
        <f>'Pque N Mundo II'!H44</f>
        <v>35</v>
      </c>
      <c r="I74" s="899">
        <f>'Pque N Mundo II'!I44</f>
        <v>61</v>
      </c>
      <c r="J74" s="899">
        <f>'Pque N Mundo II'!J44</f>
        <v>35</v>
      </c>
      <c r="K74" s="899">
        <f>'Pque N Mundo II'!K44</f>
        <v>36</v>
      </c>
      <c r="L74" s="899">
        <f>'Pque N Mundo II'!L44</f>
        <v>35</v>
      </c>
      <c r="M74" s="899">
        <f>'Pque N Mundo II'!M44</f>
        <v>45</v>
      </c>
      <c r="N74" s="899">
        <f>'Pque N Mundo II'!N44</f>
        <v>210</v>
      </c>
      <c r="O74" s="899">
        <f>'Pque N Mundo II'!O44</f>
        <v>255</v>
      </c>
      <c r="P74" s="929">
        <f>'Pque N Mundo II'!P44</f>
        <v>1.2142857142857142</v>
      </c>
    </row>
    <row r="75" spans="1:16" ht="15.75" thickBot="1" x14ac:dyDescent="0.3">
      <c r="A75" s="882" t="str">
        <f>'Pque N Mundo II'!A45</f>
        <v>PICS - Atividades Individuais</v>
      </c>
      <c r="B75" s="942">
        <f>'Pque N Mundo II'!B45</f>
        <v>50</v>
      </c>
      <c r="C75" s="899">
        <f>'Pque N Mundo II'!C45</f>
        <v>31</v>
      </c>
      <c r="D75" s="899">
        <f>'Pque N Mundo II'!D45</f>
        <v>50</v>
      </c>
      <c r="E75" s="899">
        <f>'Pque N Mundo II'!E45</f>
        <v>35</v>
      </c>
      <c r="F75" s="899">
        <f>'Pque N Mundo II'!F45</f>
        <v>50</v>
      </c>
      <c r="G75" s="899">
        <f>'Pque N Mundo II'!G45</f>
        <v>44</v>
      </c>
      <c r="H75" s="899">
        <f>'Pque N Mundo II'!H45</f>
        <v>50</v>
      </c>
      <c r="I75" s="899">
        <f>'Pque N Mundo II'!I45</f>
        <v>127</v>
      </c>
      <c r="J75" s="899">
        <f>'Pque N Mundo II'!J45</f>
        <v>50</v>
      </c>
      <c r="K75" s="899">
        <f>'Pque N Mundo II'!K45</f>
        <v>73</v>
      </c>
      <c r="L75" s="899">
        <f>'Pque N Mundo II'!L45</f>
        <v>50</v>
      </c>
      <c r="M75" s="899">
        <f>'Pque N Mundo II'!M45</f>
        <v>72</v>
      </c>
      <c r="N75" s="899">
        <f>'Pque N Mundo II'!N45</f>
        <v>300</v>
      </c>
      <c r="O75" s="899">
        <f>'Pque N Mundo II'!O45</f>
        <v>382</v>
      </c>
      <c r="P75" s="929">
        <f>'Pque N Mundo II'!P45</f>
        <v>1.2733333333333334</v>
      </c>
    </row>
    <row r="76" spans="1:16" ht="15.75" thickBot="1" x14ac:dyDescent="0.3">
      <c r="A76" s="846" t="str">
        <f>'Pque N Mundo II'!A46</f>
        <v>TOTAL</v>
      </c>
      <c r="B76" s="955">
        <f>'Pque N Mundo II'!B46</f>
        <v>13411</v>
      </c>
      <c r="C76" s="848">
        <f>'Pque N Mundo II'!C46</f>
        <v>13222</v>
      </c>
      <c r="D76" s="848">
        <f>'Pque N Mundo II'!D46</f>
        <v>13411</v>
      </c>
      <c r="E76" s="848">
        <f>'Pque N Mundo II'!E46</f>
        <v>13260</v>
      </c>
      <c r="F76" s="848">
        <f>'Pque N Mundo II'!F46</f>
        <v>13411</v>
      </c>
      <c r="G76" s="848">
        <f>'Pque N Mundo II'!G46</f>
        <v>12183</v>
      </c>
      <c r="H76" s="848">
        <f>'Pque N Mundo II'!H46</f>
        <v>13411</v>
      </c>
      <c r="I76" s="848">
        <f>'Pque N Mundo II'!I46</f>
        <v>11949</v>
      </c>
      <c r="J76" s="848">
        <f>'Pque N Mundo II'!J46</f>
        <v>13411</v>
      </c>
      <c r="K76" s="848">
        <f>'Pque N Mundo II'!K46</f>
        <v>12325</v>
      </c>
      <c r="L76" s="848">
        <f>'Pque N Mundo II'!L46</f>
        <v>13411</v>
      </c>
      <c r="M76" s="848">
        <f>'Pque N Mundo II'!M46</f>
        <v>11663</v>
      </c>
      <c r="N76" s="848">
        <f>'Pque N Mundo II'!N46</f>
        <v>80466</v>
      </c>
      <c r="O76" s="848">
        <f>'Pque N Mundo II'!O46</f>
        <v>74602</v>
      </c>
      <c r="P76" s="928">
        <f>'Pque N Mundo II'!P46</f>
        <v>0.92712449978873068</v>
      </c>
    </row>
    <row r="78" spans="1:16" ht="15.75" x14ac:dyDescent="0.25">
      <c r="A78" s="935" t="s">
        <v>653</v>
      </c>
      <c r="B78" s="946"/>
      <c r="C78" s="936"/>
      <c r="D78" s="936"/>
      <c r="E78" s="936"/>
      <c r="F78" s="936"/>
      <c r="G78" s="936"/>
      <c r="H78" s="936"/>
      <c r="I78" s="936"/>
      <c r="J78" s="936"/>
      <c r="K78" s="936"/>
      <c r="L78" s="936"/>
      <c r="M78" s="936"/>
      <c r="N78" s="936"/>
      <c r="O78" s="936"/>
      <c r="P78" s="936"/>
    </row>
    <row r="79" spans="1:16" x14ac:dyDescent="0.25">
      <c r="A79" s="919"/>
      <c r="B79" s="975" t="s">
        <v>486</v>
      </c>
      <c r="C79" s="975"/>
      <c r="D79" s="975" t="s">
        <v>682</v>
      </c>
      <c r="E79" s="975"/>
      <c r="F79" s="975" t="s">
        <v>683</v>
      </c>
      <c r="G79" s="975"/>
      <c r="H79" s="975" t="s">
        <v>684</v>
      </c>
      <c r="I79" s="975"/>
      <c r="J79" s="975" t="s">
        <v>687</v>
      </c>
      <c r="K79" s="975"/>
      <c r="L79" s="975" t="s">
        <v>688</v>
      </c>
      <c r="M79" s="975"/>
      <c r="N79" s="990" t="s">
        <v>487</v>
      </c>
      <c r="O79" s="990"/>
      <c r="P79" s="990"/>
    </row>
    <row r="80" spans="1:16" ht="15.75" thickBot="1" x14ac:dyDescent="0.3">
      <c r="A80" s="844" t="s">
        <v>14</v>
      </c>
      <c r="B80" s="940" t="s">
        <v>489</v>
      </c>
      <c r="C80" s="850" t="s">
        <v>488</v>
      </c>
      <c r="D80" s="920" t="s">
        <v>489</v>
      </c>
      <c r="E80" s="850" t="s">
        <v>488</v>
      </c>
      <c r="F80" s="920" t="s">
        <v>489</v>
      </c>
      <c r="G80" s="850" t="s">
        <v>488</v>
      </c>
      <c r="H80" s="920" t="s">
        <v>489</v>
      </c>
      <c r="I80" s="850" t="s">
        <v>488</v>
      </c>
      <c r="J80" s="920" t="s">
        <v>489</v>
      </c>
      <c r="K80" s="850" t="s">
        <v>488</v>
      </c>
      <c r="L80" s="920" t="s">
        <v>489</v>
      </c>
      <c r="M80" s="850" t="s">
        <v>488</v>
      </c>
      <c r="N80" s="850" t="s">
        <v>680</v>
      </c>
      <c r="O80" s="850" t="s">
        <v>681</v>
      </c>
      <c r="P80" s="922" t="s">
        <v>1</v>
      </c>
    </row>
    <row r="81" spans="1:16" ht="15.75" thickTop="1" x14ac:dyDescent="0.25">
      <c r="A81" s="214" t="str">
        <f>'AMA_UBS J Brasil'!A9</f>
        <v>ACS (Visita Domiciliar) - ESF - 40hrs</v>
      </c>
      <c r="B81" s="934">
        <f>'AMA_UBS J Brasil'!B9</f>
        <v>7200</v>
      </c>
      <c r="C81" s="92">
        <f>'AMA_UBS J Brasil'!C9</f>
        <v>8342</v>
      </c>
      <c r="D81" s="92">
        <f>'AMA_UBS J Brasil'!D9</f>
        <v>7200</v>
      </c>
      <c r="E81" s="92">
        <f>'AMA_UBS J Brasil'!E9</f>
        <v>8246</v>
      </c>
      <c r="F81" s="92">
        <f>'AMA_UBS J Brasil'!F9</f>
        <v>7200</v>
      </c>
      <c r="G81" s="92">
        <f>'AMA_UBS J Brasil'!G9</f>
        <v>7468</v>
      </c>
      <c r="H81" s="92">
        <f>'AMA_UBS J Brasil'!H9</f>
        <v>7200</v>
      </c>
      <c r="I81" s="92">
        <f>'AMA_UBS J Brasil'!I9</f>
        <v>7680</v>
      </c>
      <c r="J81" s="92">
        <f>'AMA_UBS J Brasil'!J9</f>
        <v>7200</v>
      </c>
      <c r="K81" s="92">
        <f>'AMA_UBS J Brasil'!K9</f>
        <v>7775</v>
      </c>
      <c r="L81" s="92">
        <f>'AMA_UBS J Brasil'!L9</f>
        <v>7200</v>
      </c>
      <c r="M81" s="92">
        <f>'AMA_UBS J Brasil'!M9</f>
        <v>7153</v>
      </c>
      <c r="N81" s="92">
        <f>'AMA_UBS J Brasil'!N9</f>
        <v>43200</v>
      </c>
      <c r="O81" s="92">
        <f>'AMA_UBS J Brasil'!O9</f>
        <v>46664</v>
      </c>
      <c r="P81" s="927">
        <f>'AMA_UBS J Brasil'!P9</f>
        <v>1.0801851851851851</v>
      </c>
    </row>
    <row r="82" spans="1:16" x14ac:dyDescent="0.25">
      <c r="A82" s="214" t="str">
        <f>'AMA_UBS J Brasil'!A10</f>
        <v>Médico Generelista (consulta) - ESF - 40hrs</v>
      </c>
      <c r="B82" s="934">
        <f>'AMA_UBS J Brasil'!B10</f>
        <v>2496</v>
      </c>
      <c r="C82" s="92">
        <f>'AMA_UBS J Brasil'!C10</f>
        <v>1939</v>
      </c>
      <c r="D82" s="92">
        <f>'AMA_UBS J Brasil'!D10</f>
        <v>2496</v>
      </c>
      <c r="E82" s="92">
        <f>'AMA_UBS J Brasil'!E10</f>
        <v>2048</v>
      </c>
      <c r="F82" s="92">
        <f>'AMA_UBS J Brasil'!F10</f>
        <v>2496</v>
      </c>
      <c r="G82" s="92">
        <f>'AMA_UBS J Brasil'!G10</f>
        <v>1919</v>
      </c>
      <c r="H82" s="92">
        <f>'AMA_UBS J Brasil'!H10</f>
        <v>2496</v>
      </c>
      <c r="I82" s="92">
        <f>'AMA_UBS J Brasil'!I10</f>
        <v>2140</v>
      </c>
      <c r="J82" s="92">
        <f>'AMA_UBS J Brasil'!J10</f>
        <v>2496</v>
      </c>
      <c r="K82" s="92">
        <f>'AMA_UBS J Brasil'!K10</f>
        <v>2020</v>
      </c>
      <c r="L82" s="92">
        <f>'AMA_UBS J Brasil'!L10</f>
        <v>2496</v>
      </c>
      <c r="M82" s="92">
        <f>'AMA_UBS J Brasil'!M10</f>
        <v>2277</v>
      </c>
      <c r="N82" s="92">
        <f>'AMA_UBS J Brasil'!N10</f>
        <v>14976</v>
      </c>
      <c r="O82" s="92">
        <f>'AMA_UBS J Brasil'!O10</f>
        <v>12343</v>
      </c>
      <c r="P82" s="927">
        <f>'AMA_UBS J Brasil'!P10</f>
        <v>0.82418536324786329</v>
      </c>
    </row>
    <row r="83" spans="1:16" x14ac:dyDescent="0.25">
      <c r="A83" s="214" t="str">
        <f>'AMA_UBS J Brasil'!A11</f>
        <v>Médico Generelista (VD) - ESF</v>
      </c>
      <c r="B83" s="934">
        <f>'AMA_UBS J Brasil'!B11</f>
        <v>96</v>
      </c>
      <c r="C83" s="92">
        <f>'AMA_UBS J Brasil'!C11</f>
        <v>87</v>
      </c>
      <c r="D83" s="92">
        <f>'AMA_UBS J Brasil'!D11</f>
        <v>96</v>
      </c>
      <c r="E83" s="92">
        <f>'AMA_UBS J Brasil'!E11</f>
        <v>96</v>
      </c>
      <c r="F83" s="92">
        <f>'AMA_UBS J Brasil'!F11</f>
        <v>96</v>
      </c>
      <c r="G83" s="92">
        <f>'AMA_UBS J Brasil'!G11</f>
        <v>94</v>
      </c>
      <c r="H83" s="92">
        <f>'AMA_UBS J Brasil'!H11</f>
        <v>96</v>
      </c>
      <c r="I83" s="92">
        <f>'AMA_UBS J Brasil'!I11</f>
        <v>102</v>
      </c>
      <c r="J83" s="92">
        <f>'AMA_UBS J Brasil'!J11</f>
        <v>96</v>
      </c>
      <c r="K83" s="92">
        <f>'AMA_UBS J Brasil'!K11</f>
        <v>98</v>
      </c>
      <c r="L83" s="92">
        <f>'AMA_UBS J Brasil'!L11</f>
        <v>96</v>
      </c>
      <c r="M83" s="92">
        <f>'AMA_UBS J Brasil'!M11</f>
        <v>101</v>
      </c>
      <c r="N83" s="92">
        <f>'AMA_UBS J Brasil'!N11</f>
        <v>576</v>
      </c>
      <c r="O83" s="92">
        <f>'AMA_UBS J Brasil'!O11</f>
        <v>578</v>
      </c>
      <c r="P83" s="927">
        <f>'AMA_UBS J Brasil'!P11</f>
        <v>1.0034722222222223</v>
      </c>
    </row>
    <row r="84" spans="1:16" x14ac:dyDescent="0.25">
      <c r="A84" s="214" t="str">
        <f>'AMA_UBS J Brasil'!A12</f>
        <v>Enfermeiro (consulta) - ESF - 40hrs</v>
      </c>
      <c r="B84" s="934">
        <f>'AMA_UBS J Brasil'!B12</f>
        <v>1080</v>
      </c>
      <c r="C84" s="92">
        <f>'AMA_UBS J Brasil'!C12</f>
        <v>1116</v>
      </c>
      <c r="D84" s="92">
        <f>'AMA_UBS J Brasil'!D12</f>
        <v>1080</v>
      </c>
      <c r="E84" s="92">
        <f>'AMA_UBS J Brasil'!E12</f>
        <v>870</v>
      </c>
      <c r="F84" s="92">
        <f>'AMA_UBS J Brasil'!F12</f>
        <v>1080</v>
      </c>
      <c r="G84" s="92">
        <f>'AMA_UBS J Brasil'!G12</f>
        <v>1038</v>
      </c>
      <c r="H84" s="92">
        <f>'AMA_UBS J Brasil'!H12</f>
        <v>1080</v>
      </c>
      <c r="I84" s="92">
        <f>'AMA_UBS J Brasil'!I12</f>
        <v>870</v>
      </c>
      <c r="J84" s="92">
        <f>'AMA_UBS J Brasil'!J12</f>
        <v>1080</v>
      </c>
      <c r="K84" s="92">
        <f>'AMA_UBS J Brasil'!K12</f>
        <v>1069</v>
      </c>
      <c r="L84" s="92">
        <f>'AMA_UBS J Brasil'!L12</f>
        <v>1080</v>
      </c>
      <c r="M84" s="92">
        <f>'AMA_UBS J Brasil'!M12</f>
        <v>1122</v>
      </c>
      <c r="N84" s="92">
        <f>'AMA_UBS J Brasil'!N12</f>
        <v>6480</v>
      </c>
      <c r="O84" s="92">
        <f>'AMA_UBS J Brasil'!O12</f>
        <v>6085</v>
      </c>
      <c r="P84" s="927">
        <f>'AMA_UBS J Brasil'!P12</f>
        <v>0.93904320987654322</v>
      </c>
    </row>
    <row r="85" spans="1:16" x14ac:dyDescent="0.25">
      <c r="A85" s="214" t="str">
        <f>'AMA_UBS J Brasil'!A13</f>
        <v>Enfermeiro (VD) - ESF</v>
      </c>
      <c r="B85" s="934">
        <f>'AMA_UBS J Brasil'!B13</f>
        <v>96</v>
      </c>
      <c r="C85" s="92">
        <f>'AMA_UBS J Brasil'!C13</f>
        <v>89</v>
      </c>
      <c r="D85" s="92">
        <f>'AMA_UBS J Brasil'!D13</f>
        <v>96</v>
      </c>
      <c r="E85" s="92">
        <f>'AMA_UBS J Brasil'!E13</f>
        <v>89</v>
      </c>
      <c r="F85" s="92">
        <f>'AMA_UBS J Brasil'!F13</f>
        <v>96</v>
      </c>
      <c r="G85" s="92">
        <f>'AMA_UBS J Brasil'!G13</f>
        <v>88</v>
      </c>
      <c r="H85" s="92">
        <f>'AMA_UBS J Brasil'!H13</f>
        <v>96</v>
      </c>
      <c r="I85" s="92">
        <f>'AMA_UBS J Brasil'!I13</f>
        <v>104</v>
      </c>
      <c r="J85" s="92">
        <f>'AMA_UBS J Brasil'!J13</f>
        <v>96</v>
      </c>
      <c r="K85" s="92">
        <f>'AMA_UBS J Brasil'!K13</f>
        <v>143</v>
      </c>
      <c r="L85" s="92">
        <f>'AMA_UBS J Brasil'!L13</f>
        <v>96</v>
      </c>
      <c r="M85" s="92">
        <f>'AMA_UBS J Brasil'!M13</f>
        <v>125</v>
      </c>
      <c r="N85" s="92">
        <f>'AMA_UBS J Brasil'!N13</f>
        <v>576</v>
      </c>
      <c r="O85" s="92">
        <f>'AMA_UBS J Brasil'!O13</f>
        <v>638</v>
      </c>
      <c r="P85" s="927">
        <f>'AMA_UBS J Brasil'!P13</f>
        <v>1.1076388888888888</v>
      </c>
    </row>
    <row r="86" spans="1:16" x14ac:dyDescent="0.25">
      <c r="A86" s="214" t="str">
        <f>'AMA_UBS J Brasil'!A14</f>
        <v>Cirurgião Dentista (consulta/ atendimento) - ESF - 40hrs</v>
      </c>
      <c r="B86" s="934">
        <f>'AMA_UBS J Brasil'!B14</f>
        <v>384</v>
      </c>
      <c r="C86" s="92">
        <f>'AMA_UBS J Brasil'!C14</f>
        <v>338</v>
      </c>
      <c r="D86" s="92">
        <f>'AMA_UBS J Brasil'!D14</f>
        <v>384</v>
      </c>
      <c r="E86" s="92">
        <f>'AMA_UBS J Brasil'!E14</f>
        <v>438</v>
      </c>
      <c r="F86" s="92">
        <f>'AMA_UBS J Brasil'!F14</f>
        <v>384</v>
      </c>
      <c r="G86" s="92">
        <f>'AMA_UBS J Brasil'!G14</f>
        <v>394</v>
      </c>
      <c r="H86" s="92">
        <f>'AMA_UBS J Brasil'!H14</f>
        <v>384</v>
      </c>
      <c r="I86" s="92">
        <f>'AMA_UBS J Brasil'!I14</f>
        <v>504</v>
      </c>
      <c r="J86" s="92">
        <f>'AMA_UBS J Brasil'!J14</f>
        <v>384</v>
      </c>
      <c r="K86" s="92">
        <f>'AMA_UBS J Brasil'!K14</f>
        <v>256</v>
      </c>
      <c r="L86" s="92">
        <f>'AMA_UBS J Brasil'!L14</f>
        <v>384</v>
      </c>
      <c r="M86" s="92">
        <f>'AMA_UBS J Brasil'!M14</f>
        <v>440</v>
      </c>
      <c r="N86" s="92">
        <f>'AMA_UBS J Brasil'!N14</f>
        <v>2304</v>
      </c>
      <c r="O86" s="92">
        <f>'AMA_UBS J Brasil'!O14</f>
        <v>2370</v>
      </c>
      <c r="P86" s="927">
        <f>'AMA_UBS J Brasil'!P14</f>
        <v>1.0286458333333333</v>
      </c>
    </row>
    <row r="87" spans="1:16" x14ac:dyDescent="0.25">
      <c r="A87" s="214" t="str">
        <f>'AMA_UBS J Brasil'!A15</f>
        <v>Cirurgião Dentista (TI clínico restaurador) - ESF - 40hrs</v>
      </c>
      <c r="B87" s="934">
        <f>'AMA_UBS J Brasil'!B15</f>
        <v>58</v>
      </c>
      <c r="C87" s="92">
        <f>'AMA_UBS J Brasil'!C15</f>
        <v>36</v>
      </c>
      <c r="D87" s="92">
        <f>'AMA_UBS J Brasil'!D15</f>
        <v>58</v>
      </c>
      <c r="E87" s="92">
        <f>'AMA_UBS J Brasil'!E15</f>
        <v>63</v>
      </c>
      <c r="F87" s="92">
        <f>'AMA_UBS J Brasil'!F15</f>
        <v>58</v>
      </c>
      <c r="G87" s="92">
        <f>'AMA_UBS J Brasil'!G15</f>
        <v>59</v>
      </c>
      <c r="H87" s="92">
        <f>'AMA_UBS J Brasil'!H15</f>
        <v>58</v>
      </c>
      <c r="I87" s="92">
        <f>'AMA_UBS J Brasil'!I15</f>
        <v>60</v>
      </c>
      <c r="J87" s="92">
        <f>'AMA_UBS J Brasil'!J15</f>
        <v>58</v>
      </c>
      <c r="K87" s="92">
        <f>'AMA_UBS J Brasil'!K15</f>
        <v>32</v>
      </c>
      <c r="L87" s="92">
        <f>'AMA_UBS J Brasil'!L15</f>
        <v>58</v>
      </c>
      <c r="M87" s="92">
        <f>'AMA_UBS J Brasil'!M15</f>
        <v>62</v>
      </c>
      <c r="N87" s="92">
        <f>'AMA_UBS J Brasil'!N15</f>
        <v>348</v>
      </c>
      <c r="O87" s="92">
        <f>'AMA_UBS J Brasil'!O15</f>
        <v>312</v>
      </c>
      <c r="P87" s="927">
        <f>'AMA_UBS J Brasil'!P15</f>
        <v>0.89655172413793105</v>
      </c>
    </row>
    <row r="88" spans="1:16" x14ac:dyDescent="0.25">
      <c r="A88" s="214" t="str">
        <f>'AMA_UBS J Brasil'!A16</f>
        <v>Cirurgião Dentista (TI prótese) ESF - 40hrs</v>
      </c>
      <c r="B88" s="934">
        <f>'AMA_UBS J Brasil'!B16</f>
        <v>16</v>
      </c>
      <c r="C88" s="92">
        <f>'AMA_UBS J Brasil'!C16</f>
        <v>11</v>
      </c>
      <c r="D88" s="92">
        <f>'AMA_UBS J Brasil'!D16</f>
        <v>16</v>
      </c>
      <c r="E88" s="92">
        <f>'AMA_UBS J Brasil'!E16</f>
        <v>16</v>
      </c>
      <c r="F88" s="92">
        <f>'AMA_UBS J Brasil'!F16</f>
        <v>16</v>
      </c>
      <c r="G88" s="92">
        <f>'AMA_UBS J Brasil'!G16</f>
        <v>16</v>
      </c>
      <c r="H88" s="92">
        <f>'AMA_UBS J Brasil'!H16</f>
        <v>16</v>
      </c>
      <c r="I88" s="92">
        <f>'AMA_UBS J Brasil'!I16</f>
        <v>15</v>
      </c>
      <c r="J88" s="92">
        <f>'AMA_UBS J Brasil'!J16</f>
        <v>16</v>
      </c>
      <c r="K88" s="92">
        <f>'AMA_UBS J Brasil'!K16</f>
        <v>8</v>
      </c>
      <c r="L88" s="92">
        <f>'AMA_UBS J Brasil'!L16</f>
        <v>16</v>
      </c>
      <c r="M88" s="92">
        <f>'AMA_UBS J Brasil'!M16</f>
        <v>16</v>
      </c>
      <c r="N88" s="92">
        <f>'AMA_UBS J Brasil'!N16</f>
        <v>96</v>
      </c>
      <c r="O88" s="92">
        <f>'AMA_UBS J Brasil'!O16</f>
        <v>82</v>
      </c>
      <c r="P88" s="927">
        <f>'AMA_UBS J Brasil'!P16</f>
        <v>0.85416666666666663</v>
      </c>
    </row>
    <row r="89" spans="1:16" x14ac:dyDescent="0.25">
      <c r="A89" s="214" t="str">
        <f>'AMA_UBS J Brasil'!A17</f>
        <v>Cirurgião Dentista (consulta/ atendimento) - 20hrs</v>
      </c>
      <c r="B89" s="934">
        <f>'AMA_UBS J Brasil'!B17</f>
        <v>435</v>
      </c>
      <c r="C89" s="92">
        <f>'AMA_UBS J Brasil'!C17</f>
        <v>532</v>
      </c>
      <c r="D89" s="92">
        <f>'AMA_UBS J Brasil'!D17</f>
        <v>435</v>
      </c>
      <c r="E89" s="92">
        <f>'AMA_UBS J Brasil'!E17</f>
        <v>334</v>
      </c>
      <c r="F89" s="92">
        <f>'AMA_UBS J Brasil'!F17</f>
        <v>435</v>
      </c>
      <c r="G89" s="92">
        <f>'AMA_UBS J Brasil'!G17</f>
        <v>488</v>
      </c>
      <c r="H89" s="92">
        <f>'AMA_UBS J Brasil'!H17</f>
        <v>435</v>
      </c>
      <c r="I89" s="92">
        <f>'AMA_UBS J Brasil'!I17</f>
        <v>580</v>
      </c>
      <c r="J89" s="92">
        <f>'AMA_UBS J Brasil'!J17</f>
        <v>435</v>
      </c>
      <c r="K89" s="92">
        <f>'AMA_UBS J Brasil'!K17</f>
        <v>598</v>
      </c>
      <c r="L89" s="92">
        <f>'AMA_UBS J Brasil'!L17</f>
        <v>435</v>
      </c>
      <c r="M89" s="92">
        <f>'AMA_UBS J Brasil'!M17</f>
        <v>401</v>
      </c>
      <c r="N89" s="92">
        <f>'AMA_UBS J Brasil'!N17</f>
        <v>2610</v>
      </c>
      <c r="O89" s="92">
        <f>'AMA_UBS J Brasil'!O17</f>
        <v>2933</v>
      </c>
      <c r="P89" s="927">
        <f>'AMA_UBS J Brasil'!P17</f>
        <v>1.1237547892720305</v>
      </c>
    </row>
    <row r="90" spans="1:16" x14ac:dyDescent="0.25">
      <c r="A90" s="214" t="str">
        <f>'AMA_UBS J Brasil'!A18</f>
        <v>Cirurgião Dentista (TI clínico restaurador) - 20hrs</v>
      </c>
      <c r="B90" s="934">
        <f>'AMA_UBS J Brasil'!B18</f>
        <v>65</v>
      </c>
      <c r="C90" s="92">
        <f>'AMA_UBS J Brasil'!C18</f>
        <v>106</v>
      </c>
      <c r="D90" s="92">
        <f>'AMA_UBS J Brasil'!D18</f>
        <v>65</v>
      </c>
      <c r="E90" s="92">
        <f>'AMA_UBS J Brasil'!E18</f>
        <v>60</v>
      </c>
      <c r="F90" s="92">
        <f>'AMA_UBS J Brasil'!F18</f>
        <v>65</v>
      </c>
      <c r="G90" s="92">
        <f>'AMA_UBS J Brasil'!G18</f>
        <v>79</v>
      </c>
      <c r="H90" s="92">
        <f>'AMA_UBS J Brasil'!H18</f>
        <v>65</v>
      </c>
      <c r="I90" s="92">
        <f>'AMA_UBS J Brasil'!I18</f>
        <v>81</v>
      </c>
      <c r="J90" s="92">
        <f>'AMA_UBS J Brasil'!J18</f>
        <v>65</v>
      </c>
      <c r="K90" s="92">
        <f>'AMA_UBS J Brasil'!K18</f>
        <v>68</v>
      </c>
      <c r="L90" s="92">
        <f>'AMA_UBS J Brasil'!L18</f>
        <v>65</v>
      </c>
      <c r="M90" s="92">
        <f>'AMA_UBS J Brasil'!M18</f>
        <v>46</v>
      </c>
      <c r="N90" s="92">
        <f>'AMA_UBS J Brasil'!N18</f>
        <v>390</v>
      </c>
      <c r="O90" s="92">
        <f>'AMA_UBS J Brasil'!O18</f>
        <v>440</v>
      </c>
      <c r="P90" s="927">
        <f>'AMA_UBS J Brasil'!P18</f>
        <v>1.1282051282051282</v>
      </c>
    </row>
    <row r="91" spans="1:16" x14ac:dyDescent="0.25">
      <c r="A91" s="214" t="str">
        <f>'AMA_UBS J Brasil'!A19</f>
        <v>Cirurgião Dentista (TI prótese) - 20hrs</v>
      </c>
      <c r="B91" s="934">
        <f>'AMA_UBS J Brasil'!B19</f>
        <v>20</v>
      </c>
      <c r="C91" s="92">
        <f>'AMA_UBS J Brasil'!C19</f>
        <v>17</v>
      </c>
      <c r="D91" s="92">
        <f>'AMA_UBS J Brasil'!D19</f>
        <v>20</v>
      </c>
      <c r="E91" s="92">
        <f>'AMA_UBS J Brasil'!E19</f>
        <v>10</v>
      </c>
      <c r="F91" s="92">
        <f>'AMA_UBS J Brasil'!F19</f>
        <v>20</v>
      </c>
      <c r="G91" s="92">
        <f>'AMA_UBS J Brasil'!G19</f>
        <v>18</v>
      </c>
      <c r="H91" s="92">
        <f>'AMA_UBS J Brasil'!H19</f>
        <v>20</v>
      </c>
      <c r="I91" s="92">
        <f>'AMA_UBS J Brasil'!I19</f>
        <v>19</v>
      </c>
      <c r="J91" s="92">
        <f>'AMA_UBS J Brasil'!J19</f>
        <v>20</v>
      </c>
      <c r="K91" s="92">
        <f>'AMA_UBS J Brasil'!K19</f>
        <v>20</v>
      </c>
      <c r="L91" s="92">
        <f>'AMA_UBS J Brasil'!L19</f>
        <v>20</v>
      </c>
      <c r="M91" s="92">
        <f>'AMA_UBS J Brasil'!M19</f>
        <v>14</v>
      </c>
      <c r="N91" s="92">
        <f>'AMA_UBS J Brasil'!N19</f>
        <v>120</v>
      </c>
      <c r="O91" s="92">
        <f>'AMA_UBS J Brasil'!O19</f>
        <v>98</v>
      </c>
      <c r="P91" s="927">
        <f>'AMA_UBS J Brasil'!P19</f>
        <v>0.81666666666666665</v>
      </c>
    </row>
    <row r="92" spans="1:16" x14ac:dyDescent="0.25">
      <c r="A92" s="214" t="str">
        <f>'AMA_UBS J Brasil'!A20</f>
        <v>Médico Clínico (consulta) - 20hrs</v>
      </c>
      <c r="B92" s="934">
        <f>'AMA_UBS J Brasil'!B20</f>
        <v>792</v>
      </c>
      <c r="C92" s="92">
        <f>'AMA_UBS J Brasil'!C20</f>
        <v>763</v>
      </c>
      <c r="D92" s="92">
        <f>'AMA_UBS J Brasil'!D20</f>
        <v>792</v>
      </c>
      <c r="E92" s="92">
        <f>'AMA_UBS J Brasil'!E20</f>
        <v>656</v>
      </c>
      <c r="F92" s="92">
        <f>'AMA_UBS J Brasil'!F20</f>
        <v>792</v>
      </c>
      <c r="G92" s="92">
        <f>'AMA_UBS J Brasil'!G20</f>
        <v>640</v>
      </c>
      <c r="H92" s="92">
        <f>'AMA_UBS J Brasil'!H20</f>
        <v>792</v>
      </c>
      <c r="I92" s="92">
        <f>'AMA_UBS J Brasil'!I20</f>
        <v>689</v>
      </c>
      <c r="J92" s="92">
        <f>'AMA_UBS J Brasil'!J20</f>
        <v>792</v>
      </c>
      <c r="K92" s="92">
        <f>'AMA_UBS J Brasil'!K20</f>
        <v>766</v>
      </c>
      <c r="L92" s="92">
        <f>'AMA_UBS J Brasil'!L20</f>
        <v>792</v>
      </c>
      <c r="M92" s="92">
        <f>'AMA_UBS J Brasil'!M20</f>
        <v>634</v>
      </c>
      <c r="N92" s="92">
        <f>'AMA_UBS J Brasil'!N20</f>
        <v>4752</v>
      </c>
      <c r="O92" s="92">
        <f>'AMA_UBS J Brasil'!O20</f>
        <v>4148</v>
      </c>
      <c r="P92" s="927">
        <f>'AMA_UBS J Brasil'!P20</f>
        <v>0.87289562289562295</v>
      </c>
    </row>
    <row r="93" spans="1:16" x14ac:dyDescent="0.25">
      <c r="A93" s="214" t="str">
        <f>'AMA_UBS J Brasil'!A21</f>
        <v>Médico Pediatra (consulta) - 20hrs</v>
      </c>
      <c r="B93" s="934">
        <f>'AMA_UBS J Brasil'!B21</f>
        <v>528</v>
      </c>
      <c r="C93" s="92">
        <f>'AMA_UBS J Brasil'!C21</f>
        <v>356</v>
      </c>
      <c r="D93" s="92">
        <f>'AMA_UBS J Brasil'!D21</f>
        <v>528</v>
      </c>
      <c r="E93" s="92">
        <f>'AMA_UBS J Brasil'!E21</f>
        <v>342</v>
      </c>
      <c r="F93" s="92">
        <f>'AMA_UBS J Brasil'!F21</f>
        <v>528</v>
      </c>
      <c r="G93" s="92">
        <f>'AMA_UBS J Brasil'!G21</f>
        <v>192</v>
      </c>
      <c r="H93" s="92">
        <f>'AMA_UBS J Brasil'!H21</f>
        <v>528</v>
      </c>
      <c r="I93" s="92">
        <f>'AMA_UBS J Brasil'!I21</f>
        <v>296</v>
      </c>
      <c r="J93" s="92">
        <f>'AMA_UBS J Brasil'!J21</f>
        <v>528</v>
      </c>
      <c r="K93" s="92">
        <f>'AMA_UBS J Brasil'!K21</f>
        <v>376</v>
      </c>
      <c r="L93" s="92">
        <f>'AMA_UBS J Brasil'!L21</f>
        <v>528</v>
      </c>
      <c r="M93" s="92">
        <f>'AMA_UBS J Brasil'!M21</f>
        <v>347</v>
      </c>
      <c r="N93" s="92">
        <f>'AMA_UBS J Brasil'!N21</f>
        <v>3168</v>
      </c>
      <c r="O93" s="92">
        <f>'AMA_UBS J Brasil'!O21</f>
        <v>1909</v>
      </c>
      <c r="P93" s="927">
        <f>'AMA_UBS J Brasil'!P21</f>
        <v>0.60258838383838387</v>
      </c>
    </row>
    <row r="94" spans="1:16" x14ac:dyDescent="0.25">
      <c r="A94" s="214" t="str">
        <f>'AMA_UBS J Brasil'!A22</f>
        <v>Médico Psiquiatra (consulta) - 20hrs</v>
      </c>
      <c r="B94" s="934">
        <f>'AMA_UBS J Brasil'!B22</f>
        <v>160</v>
      </c>
      <c r="C94" s="92">
        <f>'AMA_UBS J Brasil'!C22</f>
        <v>178</v>
      </c>
      <c r="D94" s="92">
        <f>'AMA_UBS J Brasil'!D22</f>
        <v>160</v>
      </c>
      <c r="E94" s="92">
        <f>'AMA_UBS J Brasil'!E22</f>
        <v>174</v>
      </c>
      <c r="F94" s="92">
        <f>'AMA_UBS J Brasil'!F22</f>
        <v>160</v>
      </c>
      <c r="G94" s="92">
        <f>'AMA_UBS J Brasil'!G22</f>
        <v>190</v>
      </c>
      <c r="H94" s="92">
        <f>'AMA_UBS J Brasil'!H22</f>
        <v>160</v>
      </c>
      <c r="I94" s="92">
        <f>'AMA_UBS J Brasil'!I22</f>
        <v>157</v>
      </c>
      <c r="J94" s="92">
        <f>'AMA_UBS J Brasil'!J22</f>
        <v>160</v>
      </c>
      <c r="K94" s="92">
        <f>'AMA_UBS J Brasil'!K22</f>
        <v>90</v>
      </c>
      <c r="L94" s="92">
        <f>'AMA_UBS J Brasil'!L22</f>
        <v>160</v>
      </c>
      <c r="M94" s="92">
        <f>'AMA_UBS J Brasil'!M22</f>
        <v>0</v>
      </c>
      <c r="N94" s="92">
        <f>'AMA_UBS J Brasil'!N22</f>
        <v>960</v>
      </c>
      <c r="O94" s="92">
        <f>'AMA_UBS J Brasil'!O22</f>
        <v>789</v>
      </c>
      <c r="P94" s="927">
        <f>'AMA_UBS J Brasil'!P22</f>
        <v>0.82187500000000002</v>
      </c>
    </row>
    <row r="95" spans="1:16" x14ac:dyDescent="0.25">
      <c r="A95" s="214" t="str">
        <f>'AMA_UBS J Brasil'!A23</f>
        <v>Médico Psiquiatria EMULTI (consulta) - 20hrs</v>
      </c>
      <c r="B95" s="934">
        <f>'AMA_UBS J Brasil'!B23</f>
        <v>110</v>
      </c>
      <c r="C95" s="92">
        <f>'AMA_UBS J Brasil'!C23</f>
        <v>131</v>
      </c>
      <c r="D95" s="92">
        <f>'AMA_UBS J Brasil'!D23</f>
        <v>110</v>
      </c>
      <c r="E95" s="92">
        <f>'AMA_UBS J Brasil'!E23</f>
        <v>126</v>
      </c>
      <c r="F95" s="92">
        <f>'AMA_UBS J Brasil'!F23</f>
        <v>110</v>
      </c>
      <c r="G95" s="92">
        <f>'AMA_UBS J Brasil'!G23</f>
        <v>110</v>
      </c>
      <c r="H95" s="92">
        <f>'AMA_UBS J Brasil'!H23</f>
        <v>110</v>
      </c>
      <c r="I95" s="92">
        <f>'AMA_UBS J Brasil'!I23</f>
        <v>134</v>
      </c>
      <c r="J95" s="92">
        <f>'AMA_UBS J Brasil'!J23</f>
        <v>110</v>
      </c>
      <c r="K95" s="92">
        <f>'AMA_UBS J Brasil'!K23</f>
        <v>37</v>
      </c>
      <c r="L95" s="92">
        <f>'AMA_UBS J Brasil'!L23</f>
        <v>110</v>
      </c>
      <c r="M95" s="92">
        <f>'AMA_UBS J Brasil'!M23</f>
        <v>0</v>
      </c>
      <c r="N95" s="92">
        <f>'AMA_UBS J Brasil'!N23</f>
        <v>660</v>
      </c>
      <c r="O95" s="92">
        <f>'AMA_UBS J Brasil'!O23</f>
        <v>538</v>
      </c>
      <c r="P95" s="927">
        <f>'AMA_UBS J Brasil'!P23</f>
        <v>0.81515151515151518</v>
      </c>
    </row>
    <row r="96" spans="1:16" x14ac:dyDescent="0.25">
      <c r="A96" s="214" t="str">
        <f>'AMA_UBS J Brasil'!A24</f>
        <v>Médico Psiquiatria EMULTI (nº grupos) - 20hrs</v>
      </c>
      <c r="B96" s="934">
        <f>'AMA_UBS J Brasil'!B24</f>
        <v>4</v>
      </c>
      <c r="C96" s="92">
        <f>'AMA_UBS J Brasil'!C24</f>
        <v>8</v>
      </c>
      <c r="D96" s="92">
        <f>'AMA_UBS J Brasil'!D24</f>
        <v>4</v>
      </c>
      <c r="E96" s="92">
        <f>'AMA_UBS J Brasil'!E24</f>
        <v>6</v>
      </c>
      <c r="F96" s="92">
        <f>'AMA_UBS J Brasil'!F24</f>
        <v>4</v>
      </c>
      <c r="G96" s="92">
        <f>'AMA_UBS J Brasil'!G24</f>
        <v>9</v>
      </c>
      <c r="H96" s="92">
        <f>'AMA_UBS J Brasil'!H24</f>
        <v>4</v>
      </c>
      <c r="I96" s="92">
        <f>'AMA_UBS J Brasil'!I24</f>
        <v>6</v>
      </c>
      <c r="J96" s="92">
        <f>'AMA_UBS J Brasil'!J24</f>
        <v>4</v>
      </c>
      <c r="K96" s="92">
        <f>'AMA_UBS J Brasil'!K24</f>
        <v>3</v>
      </c>
      <c r="L96" s="92">
        <f>'AMA_UBS J Brasil'!L24</f>
        <v>4</v>
      </c>
      <c r="M96" s="92">
        <f>'AMA_UBS J Brasil'!M24</f>
        <v>0</v>
      </c>
      <c r="N96" s="92">
        <f>'AMA_UBS J Brasil'!N24</f>
        <v>24</v>
      </c>
      <c r="O96" s="92">
        <f>'AMA_UBS J Brasil'!O24</f>
        <v>32</v>
      </c>
      <c r="P96" s="927">
        <f>'AMA_UBS J Brasil'!P24</f>
        <v>1.3333333333333333</v>
      </c>
    </row>
    <row r="97" spans="1:16" x14ac:dyDescent="0.25">
      <c r="A97" s="214" t="str">
        <f>'AMA_UBS J Brasil'!A25</f>
        <v>Médico Ginecologista (consulta) - 20hrs</v>
      </c>
      <c r="B97" s="934">
        <f>'AMA_UBS J Brasil'!B25</f>
        <v>792</v>
      </c>
      <c r="C97" s="92">
        <f>'AMA_UBS J Brasil'!C25</f>
        <v>390</v>
      </c>
      <c r="D97" s="92">
        <f>'AMA_UBS J Brasil'!D25</f>
        <v>792</v>
      </c>
      <c r="E97" s="92">
        <f>'AMA_UBS J Brasil'!E25</f>
        <v>202</v>
      </c>
      <c r="F97" s="92">
        <f>'AMA_UBS J Brasil'!F25</f>
        <v>792</v>
      </c>
      <c r="G97" s="92">
        <f>'AMA_UBS J Brasil'!G25</f>
        <v>240</v>
      </c>
      <c r="H97" s="92">
        <f>'AMA_UBS J Brasil'!H25</f>
        <v>792</v>
      </c>
      <c r="I97" s="92">
        <f>'AMA_UBS J Brasil'!I25</f>
        <v>412</v>
      </c>
      <c r="J97" s="92">
        <f>'AMA_UBS J Brasil'!J25</f>
        <v>792</v>
      </c>
      <c r="K97" s="92">
        <f>'AMA_UBS J Brasil'!K25</f>
        <v>385</v>
      </c>
      <c r="L97" s="92">
        <f>'AMA_UBS J Brasil'!L25</f>
        <v>792</v>
      </c>
      <c r="M97" s="92">
        <f>'AMA_UBS J Brasil'!M25</f>
        <v>309</v>
      </c>
      <c r="N97" s="92">
        <f>'AMA_UBS J Brasil'!N25</f>
        <v>4752</v>
      </c>
      <c r="O97" s="92">
        <f>'AMA_UBS J Brasil'!O25</f>
        <v>1938</v>
      </c>
      <c r="P97" s="927">
        <f>'AMA_UBS J Brasil'!P25</f>
        <v>0.40782828282828282</v>
      </c>
    </row>
    <row r="98" spans="1:16" x14ac:dyDescent="0.25">
      <c r="A98" s="214" t="str">
        <f>'AMA_UBS J Brasil'!A26</f>
        <v>Enfermeiro (consulta) - 30hrs</v>
      </c>
      <c r="B98" s="934">
        <f>'AMA_UBS J Brasil'!B26</f>
        <v>432</v>
      </c>
      <c r="C98" s="92">
        <f>'AMA_UBS J Brasil'!C26</f>
        <v>316</v>
      </c>
      <c r="D98" s="92">
        <f>'AMA_UBS J Brasil'!D26</f>
        <v>432</v>
      </c>
      <c r="E98" s="92">
        <f>'AMA_UBS J Brasil'!E26</f>
        <v>286</v>
      </c>
      <c r="F98" s="92">
        <f>'AMA_UBS J Brasil'!F26</f>
        <v>432</v>
      </c>
      <c r="G98" s="92">
        <f>'AMA_UBS J Brasil'!G26</f>
        <v>247</v>
      </c>
      <c r="H98" s="92">
        <f>'AMA_UBS J Brasil'!H26</f>
        <v>432</v>
      </c>
      <c r="I98" s="92">
        <f>'AMA_UBS J Brasil'!I26</f>
        <v>253</v>
      </c>
      <c r="J98" s="92">
        <f>'AMA_UBS J Brasil'!J26</f>
        <v>432</v>
      </c>
      <c r="K98" s="92">
        <f>'AMA_UBS J Brasil'!K26</f>
        <v>308</v>
      </c>
      <c r="L98" s="92">
        <f>'AMA_UBS J Brasil'!L26</f>
        <v>432</v>
      </c>
      <c r="M98" s="92">
        <f>'AMA_UBS J Brasil'!M26</f>
        <v>356</v>
      </c>
      <c r="N98" s="92">
        <f>'AMA_UBS J Brasil'!N26</f>
        <v>2592</v>
      </c>
      <c r="O98" s="92">
        <f>'AMA_UBS J Brasil'!O26</f>
        <v>1766</v>
      </c>
      <c r="P98" s="927">
        <f>'AMA_UBS J Brasil'!P26</f>
        <v>0.68132716049382713</v>
      </c>
    </row>
    <row r="99" spans="1:16" x14ac:dyDescent="0.25">
      <c r="A99" s="214" t="str">
        <f>'AMA_UBS J Brasil'!A27</f>
        <v>Enfermeiro (visita) - 30hrs</v>
      </c>
      <c r="B99" s="934">
        <f>'AMA_UBS J Brasil'!B27</f>
        <v>24</v>
      </c>
      <c r="C99" s="92">
        <f>'AMA_UBS J Brasil'!C27</f>
        <v>53</v>
      </c>
      <c r="D99" s="92">
        <f>'AMA_UBS J Brasil'!D27</f>
        <v>24</v>
      </c>
      <c r="E99" s="92">
        <f>'AMA_UBS J Brasil'!E27</f>
        <v>25</v>
      </c>
      <c r="F99" s="92">
        <f>'AMA_UBS J Brasil'!F27</f>
        <v>24</v>
      </c>
      <c r="G99" s="92">
        <f>'AMA_UBS J Brasil'!G27</f>
        <v>30</v>
      </c>
      <c r="H99" s="92">
        <f>'AMA_UBS J Brasil'!H27</f>
        <v>24</v>
      </c>
      <c r="I99" s="92">
        <f>'AMA_UBS J Brasil'!I27</f>
        <v>39</v>
      </c>
      <c r="J99" s="92">
        <f>'AMA_UBS J Brasil'!J27</f>
        <v>24</v>
      </c>
      <c r="K99" s="92">
        <f>'AMA_UBS J Brasil'!K27</f>
        <v>26</v>
      </c>
      <c r="L99" s="92">
        <f>'AMA_UBS J Brasil'!L27</f>
        <v>24</v>
      </c>
      <c r="M99" s="92">
        <f>'AMA_UBS J Brasil'!M27</f>
        <v>33</v>
      </c>
      <c r="N99" s="92">
        <f>'AMA_UBS J Brasil'!N27</f>
        <v>144</v>
      </c>
      <c r="O99" s="92">
        <f>'AMA_UBS J Brasil'!O27</f>
        <v>206</v>
      </c>
      <c r="P99" s="927">
        <f>'AMA_UBS J Brasil'!P27</f>
        <v>1.4305555555555556</v>
      </c>
    </row>
    <row r="100" spans="1:16" x14ac:dyDescent="0.25">
      <c r="A100" s="214" t="str">
        <f>'AMA_UBS J Brasil'!A28</f>
        <v>Assistente Social (consulta/ VD) - 30hrs</v>
      </c>
      <c r="B100" s="934">
        <f>'AMA_UBS J Brasil'!B28</f>
        <v>183</v>
      </c>
      <c r="C100" s="92">
        <f>'AMA_UBS J Brasil'!C28</f>
        <v>141</v>
      </c>
      <c r="D100" s="92">
        <f>'AMA_UBS J Brasil'!D28</f>
        <v>183</v>
      </c>
      <c r="E100" s="92">
        <f>'AMA_UBS J Brasil'!E28</f>
        <v>236</v>
      </c>
      <c r="F100" s="92">
        <f>'AMA_UBS J Brasil'!F28</f>
        <v>183</v>
      </c>
      <c r="G100" s="92">
        <f>'AMA_UBS J Brasil'!G28</f>
        <v>242</v>
      </c>
      <c r="H100" s="92">
        <f>'AMA_UBS J Brasil'!H28</f>
        <v>183</v>
      </c>
      <c r="I100" s="92">
        <f>'AMA_UBS J Brasil'!I28</f>
        <v>194</v>
      </c>
      <c r="J100" s="92">
        <f>'AMA_UBS J Brasil'!J28</f>
        <v>183</v>
      </c>
      <c r="K100" s="92">
        <f>'AMA_UBS J Brasil'!K28</f>
        <v>216</v>
      </c>
      <c r="L100" s="92">
        <f>'AMA_UBS J Brasil'!L28</f>
        <v>183</v>
      </c>
      <c r="M100" s="92">
        <f>'AMA_UBS J Brasil'!M28</f>
        <v>391</v>
      </c>
      <c r="N100" s="92">
        <f>'AMA_UBS J Brasil'!N28</f>
        <v>1098</v>
      </c>
      <c r="O100" s="92">
        <f>'AMA_UBS J Brasil'!O28</f>
        <v>1420</v>
      </c>
      <c r="P100" s="927">
        <f>'AMA_UBS J Brasil'!P28</f>
        <v>1.2932604735883424</v>
      </c>
    </row>
    <row r="101" spans="1:16" x14ac:dyDescent="0.25">
      <c r="A101" s="214" t="str">
        <f>'AMA_UBS J Brasil'!A29</f>
        <v>Assistente Social (nº grupos)</v>
      </c>
      <c r="B101" s="934">
        <f>'AMA_UBS J Brasil'!B29</f>
        <v>45</v>
      </c>
      <c r="C101" s="92">
        <f>'AMA_UBS J Brasil'!C29</f>
        <v>19</v>
      </c>
      <c r="D101" s="92">
        <f>'AMA_UBS J Brasil'!D29</f>
        <v>45</v>
      </c>
      <c r="E101" s="92">
        <f>'AMA_UBS J Brasil'!E29</f>
        <v>68</v>
      </c>
      <c r="F101" s="92">
        <f>'AMA_UBS J Brasil'!F29</f>
        <v>45</v>
      </c>
      <c r="G101" s="92">
        <f>'AMA_UBS J Brasil'!G29</f>
        <v>68</v>
      </c>
      <c r="H101" s="92">
        <f>'AMA_UBS J Brasil'!H29</f>
        <v>45</v>
      </c>
      <c r="I101" s="92">
        <f>'AMA_UBS J Brasil'!I29</f>
        <v>66</v>
      </c>
      <c r="J101" s="92">
        <f>'AMA_UBS J Brasil'!J29</f>
        <v>45</v>
      </c>
      <c r="K101" s="92">
        <f>'AMA_UBS J Brasil'!K29</f>
        <v>72</v>
      </c>
      <c r="L101" s="92">
        <f>'AMA_UBS J Brasil'!L29</f>
        <v>45</v>
      </c>
      <c r="M101" s="92">
        <f>'AMA_UBS J Brasil'!M29</f>
        <v>84</v>
      </c>
      <c r="N101" s="92">
        <f>'AMA_UBS J Brasil'!N29</f>
        <v>270</v>
      </c>
      <c r="O101" s="92">
        <f>'AMA_UBS J Brasil'!O29</f>
        <v>377</v>
      </c>
      <c r="P101" s="927">
        <f>'AMA_UBS J Brasil'!P29</f>
        <v>1.3962962962962964</v>
      </c>
    </row>
    <row r="102" spans="1:16" x14ac:dyDescent="0.25">
      <c r="A102" s="214" t="str">
        <f>'AMA_UBS J Brasil'!A30</f>
        <v>Educador Fisico (consulta/ VD) - 30hrs</v>
      </c>
      <c r="B102" s="934">
        <f>'AMA_UBS J Brasil'!B30</f>
        <v>15</v>
      </c>
      <c r="C102" s="92">
        <f>'AMA_UBS J Brasil'!C30</f>
        <v>32</v>
      </c>
      <c r="D102" s="92">
        <f>'AMA_UBS J Brasil'!D30</f>
        <v>15</v>
      </c>
      <c r="E102" s="92">
        <f>'AMA_UBS J Brasil'!E30</f>
        <v>50</v>
      </c>
      <c r="F102" s="92">
        <f>'AMA_UBS J Brasil'!F30</f>
        <v>15</v>
      </c>
      <c r="G102" s="92">
        <f>'AMA_UBS J Brasil'!G30</f>
        <v>39</v>
      </c>
      <c r="H102" s="92">
        <f>'AMA_UBS J Brasil'!H30</f>
        <v>15</v>
      </c>
      <c r="I102" s="92">
        <f>'AMA_UBS J Brasil'!I30</f>
        <v>33</v>
      </c>
      <c r="J102" s="92">
        <f>'AMA_UBS J Brasil'!J30</f>
        <v>15</v>
      </c>
      <c r="K102" s="92">
        <f>'AMA_UBS J Brasil'!K30</f>
        <v>44</v>
      </c>
      <c r="L102" s="92">
        <f>'AMA_UBS J Brasil'!L30</f>
        <v>15</v>
      </c>
      <c r="M102" s="92">
        <f>'AMA_UBS J Brasil'!M30</f>
        <v>34</v>
      </c>
      <c r="N102" s="92">
        <f>'AMA_UBS J Brasil'!N30</f>
        <v>90</v>
      </c>
      <c r="O102" s="92">
        <f>'AMA_UBS J Brasil'!O30</f>
        <v>232</v>
      </c>
      <c r="P102" s="927">
        <f>'AMA_UBS J Brasil'!P30</f>
        <v>2.5777777777777779</v>
      </c>
    </row>
    <row r="103" spans="1:16" x14ac:dyDescent="0.25">
      <c r="A103" s="214" t="str">
        <f>'AMA_UBS J Brasil'!A31</f>
        <v>Educador Físico (nº grupos)</v>
      </c>
      <c r="B103" s="934">
        <f>'AMA_UBS J Brasil'!B31</f>
        <v>61</v>
      </c>
      <c r="C103" s="92">
        <f>'AMA_UBS J Brasil'!C31</f>
        <v>58</v>
      </c>
      <c r="D103" s="92">
        <f>'AMA_UBS J Brasil'!D31</f>
        <v>61</v>
      </c>
      <c r="E103" s="92">
        <f>'AMA_UBS J Brasil'!E31</f>
        <v>95</v>
      </c>
      <c r="F103" s="92">
        <f>'AMA_UBS J Brasil'!F31</f>
        <v>61</v>
      </c>
      <c r="G103" s="92">
        <f>'AMA_UBS J Brasil'!G31</f>
        <v>56</v>
      </c>
      <c r="H103" s="92">
        <f>'AMA_UBS J Brasil'!H31</f>
        <v>61</v>
      </c>
      <c r="I103" s="92">
        <f>'AMA_UBS J Brasil'!I31</f>
        <v>74</v>
      </c>
      <c r="J103" s="92">
        <f>'AMA_UBS J Brasil'!J31</f>
        <v>61</v>
      </c>
      <c r="K103" s="92">
        <f>'AMA_UBS J Brasil'!K31</f>
        <v>86</v>
      </c>
      <c r="L103" s="92">
        <f>'AMA_UBS J Brasil'!L31</f>
        <v>61</v>
      </c>
      <c r="M103" s="92">
        <f>'AMA_UBS J Brasil'!M31</f>
        <v>77</v>
      </c>
      <c r="N103" s="92">
        <f>'AMA_UBS J Brasil'!N31</f>
        <v>366</v>
      </c>
      <c r="O103" s="92">
        <f>'AMA_UBS J Brasil'!O31</f>
        <v>446</v>
      </c>
      <c r="P103" s="927">
        <f>'AMA_UBS J Brasil'!P31</f>
        <v>1.2185792349726776</v>
      </c>
    </row>
    <row r="104" spans="1:16" x14ac:dyDescent="0.25">
      <c r="A104" s="214" t="str">
        <f>'AMA_UBS J Brasil'!A32</f>
        <v>Psicólogo (consulta/ VD) - 30hrs</v>
      </c>
      <c r="B104" s="934">
        <f>'AMA_UBS J Brasil'!B32</f>
        <v>184</v>
      </c>
      <c r="C104" s="92">
        <f>'AMA_UBS J Brasil'!C32</f>
        <v>218</v>
      </c>
      <c r="D104" s="92">
        <f>'AMA_UBS J Brasil'!D32</f>
        <v>184</v>
      </c>
      <c r="E104" s="92">
        <f>'AMA_UBS J Brasil'!E32</f>
        <v>200</v>
      </c>
      <c r="F104" s="92">
        <f>'AMA_UBS J Brasil'!F32</f>
        <v>184</v>
      </c>
      <c r="G104" s="92">
        <f>'AMA_UBS J Brasil'!G32</f>
        <v>199</v>
      </c>
      <c r="H104" s="92">
        <f>'AMA_UBS J Brasil'!H32</f>
        <v>184</v>
      </c>
      <c r="I104" s="92">
        <f>'AMA_UBS J Brasil'!I32</f>
        <v>186</v>
      </c>
      <c r="J104" s="92">
        <f>'AMA_UBS J Brasil'!J32</f>
        <v>184</v>
      </c>
      <c r="K104" s="92">
        <f>'AMA_UBS J Brasil'!K32</f>
        <v>233</v>
      </c>
      <c r="L104" s="92">
        <f>'AMA_UBS J Brasil'!L32</f>
        <v>184</v>
      </c>
      <c r="M104" s="92">
        <f>'AMA_UBS J Brasil'!M32</f>
        <v>182</v>
      </c>
      <c r="N104" s="92">
        <f>'AMA_UBS J Brasil'!N32</f>
        <v>1104</v>
      </c>
      <c r="O104" s="92">
        <f>'AMA_UBS J Brasil'!O32</f>
        <v>1218</v>
      </c>
      <c r="P104" s="927">
        <f>'AMA_UBS J Brasil'!P32</f>
        <v>1.1032608695652173</v>
      </c>
    </row>
    <row r="105" spans="1:16" x14ac:dyDescent="0.25">
      <c r="A105" s="214" t="str">
        <f>'AMA_UBS J Brasil'!A33</f>
        <v>Psicólogo (nº grupos)</v>
      </c>
      <c r="B105" s="934">
        <f>'AMA_UBS J Brasil'!B33</f>
        <v>120</v>
      </c>
      <c r="C105" s="92">
        <f>'AMA_UBS J Brasil'!C33</f>
        <v>159</v>
      </c>
      <c r="D105" s="92">
        <f>'AMA_UBS J Brasil'!D33</f>
        <v>120</v>
      </c>
      <c r="E105" s="92">
        <f>'AMA_UBS J Brasil'!E33</f>
        <v>173</v>
      </c>
      <c r="F105" s="92">
        <f>'AMA_UBS J Brasil'!F33</f>
        <v>120</v>
      </c>
      <c r="G105" s="92">
        <f>'AMA_UBS J Brasil'!G33</f>
        <v>168</v>
      </c>
      <c r="H105" s="92">
        <f>'AMA_UBS J Brasil'!H33</f>
        <v>120</v>
      </c>
      <c r="I105" s="92">
        <f>'AMA_UBS J Brasil'!I33</f>
        <v>173</v>
      </c>
      <c r="J105" s="92">
        <f>'AMA_UBS J Brasil'!J33</f>
        <v>120</v>
      </c>
      <c r="K105" s="92">
        <f>'AMA_UBS J Brasil'!K33</f>
        <v>188</v>
      </c>
      <c r="L105" s="92">
        <f>'AMA_UBS J Brasil'!L33</f>
        <v>120</v>
      </c>
      <c r="M105" s="92">
        <f>'AMA_UBS J Brasil'!M33</f>
        <v>163</v>
      </c>
      <c r="N105" s="92">
        <f>'AMA_UBS J Brasil'!N33</f>
        <v>720</v>
      </c>
      <c r="O105" s="92">
        <f>'AMA_UBS J Brasil'!O33</f>
        <v>1024</v>
      </c>
      <c r="P105" s="927">
        <f>'AMA_UBS J Brasil'!P33</f>
        <v>1.4222222222222223</v>
      </c>
    </row>
    <row r="106" spans="1:16" x14ac:dyDescent="0.25">
      <c r="A106" s="214" t="str">
        <f>'AMA_UBS J Brasil'!A34</f>
        <v>Farmacêutico (consulta/ VD) - 44hrs</v>
      </c>
      <c r="B106" s="934">
        <f>'AMA_UBS J Brasil'!B34</f>
        <v>106</v>
      </c>
      <c r="C106" s="92">
        <f>'AMA_UBS J Brasil'!C34</f>
        <v>107</v>
      </c>
      <c r="D106" s="92">
        <f>'AMA_UBS J Brasil'!D34</f>
        <v>106</v>
      </c>
      <c r="E106" s="92">
        <f>'AMA_UBS J Brasil'!E34</f>
        <v>105</v>
      </c>
      <c r="F106" s="92">
        <f>'AMA_UBS J Brasil'!F34</f>
        <v>106</v>
      </c>
      <c r="G106" s="92">
        <f>'AMA_UBS J Brasil'!G34</f>
        <v>100</v>
      </c>
      <c r="H106" s="92">
        <f>'AMA_UBS J Brasil'!H34</f>
        <v>106</v>
      </c>
      <c r="I106" s="92">
        <f>'AMA_UBS J Brasil'!I34</f>
        <v>106</v>
      </c>
      <c r="J106" s="92">
        <f>'AMA_UBS J Brasil'!J34</f>
        <v>106</v>
      </c>
      <c r="K106" s="92">
        <f>'AMA_UBS J Brasil'!K34</f>
        <v>97</v>
      </c>
      <c r="L106" s="92">
        <f>'AMA_UBS J Brasil'!L34</f>
        <v>106</v>
      </c>
      <c r="M106" s="92">
        <f>'AMA_UBS J Brasil'!M34</f>
        <v>42</v>
      </c>
      <c r="N106" s="92">
        <f>'AMA_UBS J Brasil'!N34</f>
        <v>636</v>
      </c>
      <c r="O106" s="92">
        <f>'AMA_UBS J Brasil'!O34</f>
        <v>557</v>
      </c>
      <c r="P106" s="927">
        <f>'AMA_UBS J Brasil'!P34</f>
        <v>0.87578616352201255</v>
      </c>
    </row>
    <row r="107" spans="1:16" x14ac:dyDescent="0.25">
      <c r="A107" s="214" t="str">
        <f>'AMA_UBS J Brasil'!A35</f>
        <v>Farmacêutico (nº grupos)</v>
      </c>
      <c r="B107" s="934">
        <f>'AMA_UBS J Brasil'!B35</f>
        <v>18</v>
      </c>
      <c r="C107" s="92">
        <f>'AMA_UBS J Brasil'!C35</f>
        <v>20</v>
      </c>
      <c r="D107" s="92">
        <f>'AMA_UBS J Brasil'!D35</f>
        <v>18</v>
      </c>
      <c r="E107" s="92">
        <f>'AMA_UBS J Brasil'!E35</f>
        <v>20</v>
      </c>
      <c r="F107" s="92">
        <f>'AMA_UBS J Brasil'!F35</f>
        <v>18</v>
      </c>
      <c r="G107" s="92">
        <f>'AMA_UBS J Brasil'!G35</f>
        <v>9</v>
      </c>
      <c r="H107" s="92">
        <f>'AMA_UBS J Brasil'!H35</f>
        <v>18</v>
      </c>
      <c r="I107" s="92">
        <f>'AMA_UBS J Brasil'!I35</f>
        <v>18</v>
      </c>
      <c r="J107" s="92">
        <f>'AMA_UBS J Brasil'!J35</f>
        <v>18</v>
      </c>
      <c r="K107" s="92">
        <f>'AMA_UBS J Brasil'!K35</f>
        <v>16</v>
      </c>
      <c r="L107" s="92">
        <f>'AMA_UBS J Brasil'!L35</f>
        <v>18</v>
      </c>
      <c r="M107" s="92">
        <f>'AMA_UBS J Brasil'!M35</f>
        <v>9</v>
      </c>
      <c r="N107" s="92">
        <f>'AMA_UBS J Brasil'!N35</f>
        <v>108</v>
      </c>
      <c r="O107" s="92">
        <f>'AMA_UBS J Brasil'!O35</f>
        <v>92</v>
      </c>
      <c r="P107" s="927">
        <f>'AMA_UBS J Brasil'!P35</f>
        <v>0.85185185185185186</v>
      </c>
    </row>
    <row r="108" spans="1:16" x14ac:dyDescent="0.25">
      <c r="A108" s="214" t="str">
        <f>'AMA_UBS J Brasil'!A36</f>
        <v>Fisioterapeuta (consulta/ VD) - 30hrs</v>
      </c>
      <c r="B108" s="934">
        <f>'AMA_UBS J Brasil'!B36</f>
        <v>46</v>
      </c>
      <c r="C108" s="92">
        <f>'AMA_UBS J Brasil'!C36</f>
        <v>95</v>
      </c>
      <c r="D108" s="92">
        <f>'AMA_UBS J Brasil'!D36</f>
        <v>46</v>
      </c>
      <c r="E108" s="92">
        <f>'AMA_UBS J Brasil'!E36</f>
        <v>142</v>
      </c>
      <c r="F108" s="92">
        <f>'AMA_UBS J Brasil'!F36</f>
        <v>46</v>
      </c>
      <c r="G108" s="92">
        <f>'AMA_UBS J Brasil'!G36</f>
        <v>112</v>
      </c>
      <c r="H108" s="92">
        <f>'AMA_UBS J Brasil'!H36</f>
        <v>46</v>
      </c>
      <c r="I108" s="92">
        <f>'AMA_UBS J Brasil'!I36</f>
        <v>20</v>
      </c>
      <c r="J108" s="92">
        <f>'AMA_UBS J Brasil'!J36</f>
        <v>46</v>
      </c>
      <c r="K108" s="92">
        <f>'AMA_UBS J Brasil'!K36</f>
        <v>94</v>
      </c>
      <c r="L108" s="92">
        <f>'AMA_UBS J Brasil'!L36</f>
        <v>46</v>
      </c>
      <c r="M108" s="92">
        <f>'AMA_UBS J Brasil'!M36</f>
        <v>60</v>
      </c>
      <c r="N108" s="92">
        <f>'AMA_UBS J Brasil'!N36</f>
        <v>276</v>
      </c>
      <c r="O108" s="92">
        <f>'AMA_UBS J Brasil'!O36</f>
        <v>523</v>
      </c>
      <c r="P108" s="927">
        <f>'AMA_UBS J Brasil'!P36</f>
        <v>1.894927536231884</v>
      </c>
    </row>
    <row r="109" spans="1:16" x14ac:dyDescent="0.25">
      <c r="A109" s="214" t="str">
        <f>'AMA_UBS J Brasil'!A37</f>
        <v>Fisioterapeuta (nº grupos)</v>
      </c>
      <c r="B109" s="934">
        <f>'AMA_UBS J Brasil'!B37</f>
        <v>30</v>
      </c>
      <c r="C109" s="92">
        <f>'AMA_UBS J Brasil'!C37</f>
        <v>45</v>
      </c>
      <c r="D109" s="92">
        <f>'AMA_UBS J Brasil'!D37</f>
        <v>30</v>
      </c>
      <c r="E109" s="92">
        <f>'AMA_UBS J Brasil'!E37</f>
        <v>51</v>
      </c>
      <c r="F109" s="92">
        <f>'AMA_UBS J Brasil'!F37</f>
        <v>30</v>
      </c>
      <c r="G109" s="92">
        <f>'AMA_UBS J Brasil'!G37</f>
        <v>49</v>
      </c>
      <c r="H109" s="92">
        <f>'AMA_UBS J Brasil'!H37</f>
        <v>30</v>
      </c>
      <c r="I109" s="92">
        <f>'AMA_UBS J Brasil'!I37</f>
        <v>17</v>
      </c>
      <c r="J109" s="92">
        <f>'AMA_UBS J Brasil'!J37</f>
        <v>30</v>
      </c>
      <c r="K109" s="92">
        <f>'AMA_UBS J Brasil'!K37</f>
        <v>52</v>
      </c>
      <c r="L109" s="92">
        <f>'AMA_UBS J Brasil'!L37</f>
        <v>30</v>
      </c>
      <c r="M109" s="92">
        <f>'AMA_UBS J Brasil'!M37</f>
        <v>38</v>
      </c>
      <c r="N109" s="92">
        <f>'AMA_UBS J Brasil'!N37</f>
        <v>180</v>
      </c>
      <c r="O109" s="92">
        <f>'AMA_UBS J Brasil'!O37</f>
        <v>252</v>
      </c>
      <c r="P109" s="927">
        <f>'AMA_UBS J Brasil'!P37</f>
        <v>1.4</v>
      </c>
    </row>
    <row r="110" spans="1:16" x14ac:dyDescent="0.25">
      <c r="A110" s="214" t="str">
        <f>'AMA_UBS J Brasil'!A38</f>
        <v>Fonoaudiólogo (consulta/ VD) - 20hrs</v>
      </c>
      <c r="B110" s="934">
        <f>'AMA_UBS J Brasil'!B38</f>
        <v>32</v>
      </c>
      <c r="C110" s="92">
        <f>'AMA_UBS J Brasil'!C38</f>
        <v>59</v>
      </c>
      <c r="D110" s="92">
        <f>'AMA_UBS J Brasil'!D38</f>
        <v>32</v>
      </c>
      <c r="E110" s="92">
        <f>'AMA_UBS J Brasil'!E38</f>
        <v>0</v>
      </c>
      <c r="F110" s="92">
        <f>'AMA_UBS J Brasil'!F38</f>
        <v>32</v>
      </c>
      <c r="G110" s="92">
        <f>'AMA_UBS J Brasil'!G38</f>
        <v>0</v>
      </c>
      <c r="H110" s="92">
        <f>'AMA_UBS J Brasil'!H38</f>
        <v>32</v>
      </c>
      <c r="I110" s="92">
        <f>'AMA_UBS J Brasil'!I38</f>
        <v>0</v>
      </c>
      <c r="J110" s="92">
        <f>'AMA_UBS J Brasil'!J38</f>
        <v>32</v>
      </c>
      <c r="K110" s="92">
        <f>'AMA_UBS J Brasil'!K38</f>
        <v>181</v>
      </c>
      <c r="L110" s="92">
        <f>'AMA_UBS J Brasil'!L38</f>
        <v>32</v>
      </c>
      <c r="M110" s="92">
        <f>'AMA_UBS J Brasil'!M38</f>
        <v>70</v>
      </c>
      <c r="N110" s="92">
        <f>'AMA_UBS J Brasil'!N38</f>
        <v>192</v>
      </c>
      <c r="O110" s="92">
        <f>'AMA_UBS J Brasil'!O38</f>
        <v>310</v>
      </c>
      <c r="P110" s="927">
        <f>'AMA_UBS J Brasil'!P38</f>
        <v>1.6145833333333333</v>
      </c>
    </row>
    <row r="111" spans="1:16" x14ac:dyDescent="0.25">
      <c r="A111" s="214" t="str">
        <f>'AMA_UBS J Brasil'!A39</f>
        <v>Fonoaudiólogo (nº grupos)</v>
      </c>
      <c r="B111" s="934">
        <f>'AMA_UBS J Brasil'!B39</f>
        <v>20</v>
      </c>
      <c r="C111" s="92">
        <f>'AMA_UBS J Brasil'!C39</f>
        <v>30</v>
      </c>
      <c r="D111" s="92">
        <f>'AMA_UBS J Brasil'!D39</f>
        <v>20</v>
      </c>
      <c r="E111" s="92">
        <f>'AMA_UBS J Brasil'!E39</f>
        <v>0</v>
      </c>
      <c r="F111" s="92">
        <f>'AMA_UBS J Brasil'!F39</f>
        <v>20</v>
      </c>
      <c r="G111" s="92">
        <f>'AMA_UBS J Brasil'!G39</f>
        <v>0</v>
      </c>
      <c r="H111" s="92">
        <f>'AMA_UBS J Brasil'!H39</f>
        <v>20</v>
      </c>
      <c r="I111" s="92">
        <f>'AMA_UBS J Brasil'!I39</f>
        <v>0</v>
      </c>
      <c r="J111" s="92">
        <f>'AMA_UBS J Brasil'!J39</f>
        <v>20</v>
      </c>
      <c r="K111" s="92">
        <f>'AMA_UBS J Brasil'!K39</f>
        <v>11</v>
      </c>
      <c r="L111" s="92">
        <f>'AMA_UBS J Brasil'!L39</f>
        <v>20</v>
      </c>
      <c r="M111" s="92">
        <f>'AMA_UBS J Brasil'!M39</f>
        <v>32</v>
      </c>
      <c r="N111" s="92">
        <f>'AMA_UBS J Brasil'!N39</f>
        <v>120</v>
      </c>
      <c r="O111" s="92">
        <f>'AMA_UBS J Brasil'!O39</f>
        <v>73</v>
      </c>
      <c r="P111" s="927">
        <f>'AMA_UBS J Brasil'!P39</f>
        <v>0.60833333333333328</v>
      </c>
    </row>
    <row r="112" spans="1:16" x14ac:dyDescent="0.25">
      <c r="A112" s="214" t="str">
        <f>'AMA_UBS J Brasil'!A40</f>
        <v>Nutricionista (consulta) - 40hrs</v>
      </c>
      <c r="B112" s="934">
        <f>'AMA_UBS J Brasil'!B40</f>
        <v>60</v>
      </c>
      <c r="C112" s="92">
        <f>'AMA_UBS J Brasil'!C40</f>
        <v>58</v>
      </c>
      <c r="D112" s="92">
        <f>'AMA_UBS J Brasil'!D40</f>
        <v>60</v>
      </c>
      <c r="E112" s="92">
        <f>'AMA_UBS J Brasil'!E40</f>
        <v>72</v>
      </c>
      <c r="F112" s="92">
        <f>'AMA_UBS J Brasil'!F40</f>
        <v>60</v>
      </c>
      <c r="G112" s="92">
        <f>'AMA_UBS J Brasil'!G40</f>
        <v>29</v>
      </c>
      <c r="H112" s="92">
        <f>'AMA_UBS J Brasil'!H40</f>
        <v>60</v>
      </c>
      <c r="I112" s="92">
        <f>'AMA_UBS J Brasil'!I40</f>
        <v>62</v>
      </c>
      <c r="J112" s="92">
        <f>'AMA_UBS J Brasil'!J40</f>
        <v>60</v>
      </c>
      <c r="K112" s="92">
        <f>'AMA_UBS J Brasil'!K40</f>
        <v>57</v>
      </c>
      <c r="L112" s="92">
        <f>'AMA_UBS J Brasil'!L40</f>
        <v>60</v>
      </c>
      <c r="M112" s="92">
        <f>'AMA_UBS J Brasil'!M40</f>
        <v>74</v>
      </c>
      <c r="N112" s="92">
        <f>'AMA_UBS J Brasil'!N40</f>
        <v>360</v>
      </c>
      <c r="O112" s="92">
        <f>'AMA_UBS J Brasil'!O40</f>
        <v>352</v>
      </c>
      <c r="P112" s="927">
        <f>'AMA_UBS J Brasil'!P40</f>
        <v>0.97777777777777775</v>
      </c>
    </row>
    <row r="113" spans="1:16" x14ac:dyDescent="0.25">
      <c r="A113" s="214" t="str">
        <f>'AMA_UBS J Brasil'!A41</f>
        <v>Nutricionista (nº grupos)</v>
      </c>
      <c r="B113" s="934">
        <f>'AMA_UBS J Brasil'!B41</f>
        <v>40</v>
      </c>
      <c r="C113" s="92">
        <f>'AMA_UBS J Brasil'!C41</f>
        <v>49</v>
      </c>
      <c r="D113" s="92">
        <f>'AMA_UBS J Brasil'!D41</f>
        <v>40</v>
      </c>
      <c r="E113" s="92">
        <f>'AMA_UBS J Brasil'!E41</f>
        <v>64</v>
      </c>
      <c r="F113" s="92">
        <f>'AMA_UBS J Brasil'!F41</f>
        <v>40</v>
      </c>
      <c r="G113" s="92">
        <f>'AMA_UBS J Brasil'!G41</f>
        <v>18</v>
      </c>
      <c r="H113" s="92">
        <f>'AMA_UBS J Brasil'!H41</f>
        <v>40</v>
      </c>
      <c r="I113" s="92">
        <f>'AMA_UBS J Brasil'!I41</f>
        <v>41</v>
      </c>
      <c r="J113" s="92">
        <f>'AMA_UBS J Brasil'!J41</f>
        <v>40</v>
      </c>
      <c r="K113" s="92">
        <f>'AMA_UBS J Brasil'!K41</f>
        <v>45</v>
      </c>
      <c r="L113" s="92">
        <f>'AMA_UBS J Brasil'!L41</f>
        <v>40</v>
      </c>
      <c r="M113" s="92">
        <f>'AMA_UBS J Brasil'!M41</f>
        <v>44</v>
      </c>
      <c r="N113" s="92">
        <f>'AMA_UBS J Brasil'!N41</f>
        <v>240</v>
      </c>
      <c r="O113" s="92">
        <f>'AMA_UBS J Brasil'!O41</f>
        <v>261</v>
      </c>
      <c r="P113" s="927">
        <f>'AMA_UBS J Brasil'!P41</f>
        <v>1.0874999999999999</v>
      </c>
    </row>
    <row r="114" spans="1:16" x14ac:dyDescent="0.25">
      <c r="A114" s="214" t="str">
        <f>'AMA_UBS J Brasil'!A42</f>
        <v>Aux/Técnico de Enfermagem (Visitas) - 30hrs</v>
      </c>
      <c r="B114" s="934">
        <f>'AMA_UBS J Brasil'!B42</f>
        <v>60</v>
      </c>
      <c r="C114" s="92">
        <f>'AMA_UBS J Brasil'!C42</f>
        <v>31</v>
      </c>
      <c r="D114" s="92">
        <f>'AMA_UBS J Brasil'!D42</f>
        <v>60</v>
      </c>
      <c r="E114" s="92">
        <f>'AMA_UBS J Brasil'!E42</f>
        <v>35</v>
      </c>
      <c r="F114" s="92">
        <f>'AMA_UBS J Brasil'!F42</f>
        <v>60</v>
      </c>
      <c r="G114" s="92">
        <f>'AMA_UBS J Brasil'!G42</f>
        <v>16</v>
      </c>
      <c r="H114" s="92">
        <f>'AMA_UBS J Brasil'!H42</f>
        <v>60</v>
      </c>
      <c r="I114" s="92">
        <f>'AMA_UBS J Brasil'!I42</f>
        <v>54</v>
      </c>
      <c r="J114" s="92">
        <f>'AMA_UBS J Brasil'!J42</f>
        <v>60</v>
      </c>
      <c r="K114" s="92">
        <f>'AMA_UBS J Brasil'!K42</f>
        <v>62</v>
      </c>
      <c r="L114" s="92">
        <f>'AMA_UBS J Brasil'!L42</f>
        <v>60</v>
      </c>
      <c r="M114" s="92">
        <f>'AMA_UBS J Brasil'!M42</f>
        <v>27</v>
      </c>
      <c r="N114" s="92">
        <f>'AMA_UBS J Brasil'!N42</f>
        <v>360</v>
      </c>
      <c r="O114" s="92">
        <f>'AMA_UBS J Brasil'!O42</f>
        <v>225</v>
      </c>
      <c r="P114" s="927">
        <f>'AMA_UBS J Brasil'!P42</f>
        <v>0.625</v>
      </c>
    </row>
    <row r="115" spans="1:16" x14ac:dyDescent="0.25">
      <c r="A115" s="214" t="str">
        <f>'AMA_UBS J Brasil'!A43</f>
        <v>Técnico de Enfermagem (Visitas) - 40hrs</v>
      </c>
      <c r="B115" s="934">
        <f>'AMA_UBS J Brasil'!B43</f>
        <v>384</v>
      </c>
      <c r="C115" s="92">
        <f>'AMA_UBS J Brasil'!C43</f>
        <v>462</v>
      </c>
      <c r="D115" s="92">
        <f>'AMA_UBS J Brasil'!D43</f>
        <v>384</v>
      </c>
      <c r="E115" s="92">
        <f>'AMA_UBS J Brasil'!E43</f>
        <v>429</v>
      </c>
      <c r="F115" s="92">
        <f>'AMA_UBS J Brasil'!F43</f>
        <v>384</v>
      </c>
      <c r="G115" s="92">
        <f>'AMA_UBS J Brasil'!G43</f>
        <v>371</v>
      </c>
      <c r="H115" s="92">
        <f>'AMA_UBS J Brasil'!H43</f>
        <v>384</v>
      </c>
      <c r="I115" s="92">
        <f>'AMA_UBS J Brasil'!I43</f>
        <v>424</v>
      </c>
      <c r="J115" s="92">
        <f>'AMA_UBS J Brasil'!J43</f>
        <v>384</v>
      </c>
      <c r="K115" s="92">
        <f>'AMA_UBS J Brasil'!K43</f>
        <v>418</v>
      </c>
      <c r="L115" s="92">
        <f>'AMA_UBS J Brasil'!L43</f>
        <v>384</v>
      </c>
      <c r="M115" s="92">
        <f>'AMA_UBS J Brasil'!M43</f>
        <v>394</v>
      </c>
      <c r="N115" s="92">
        <f>'AMA_UBS J Brasil'!N43</f>
        <v>2304</v>
      </c>
      <c r="O115" s="92">
        <f>'AMA_UBS J Brasil'!O43</f>
        <v>2498</v>
      </c>
      <c r="P115" s="927">
        <f>'AMA_UBS J Brasil'!P43</f>
        <v>1.0842013888888888</v>
      </c>
    </row>
    <row r="116" spans="1:16" x14ac:dyDescent="0.25">
      <c r="A116" s="214" t="str">
        <f>'AMA_UBS J Brasil'!A44</f>
        <v>PICS - Atividades Coletivas</v>
      </c>
      <c r="B116" s="934">
        <f>'AMA_UBS J Brasil'!B44</f>
        <v>40</v>
      </c>
      <c r="C116" s="92">
        <f>'AMA_UBS J Brasil'!C44</f>
        <v>71</v>
      </c>
      <c r="D116" s="92">
        <f>'AMA_UBS J Brasil'!D44</f>
        <v>40</v>
      </c>
      <c r="E116" s="92">
        <f>'AMA_UBS J Brasil'!E44</f>
        <v>107</v>
      </c>
      <c r="F116" s="92">
        <f>'AMA_UBS J Brasil'!F44</f>
        <v>40</v>
      </c>
      <c r="G116" s="92">
        <f>'AMA_UBS J Brasil'!G44</f>
        <v>63</v>
      </c>
      <c r="H116" s="92">
        <f>'AMA_UBS J Brasil'!H44</f>
        <v>40</v>
      </c>
      <c r="I116" s="92">
        <f>'AMA_UBS J Brasil'!I44</f>
        <v>30</v>
      </c>
      <c r="J116" s="92">
        <f>'AMA_UBS J Brasil'!J44</f>
        <v>40</v>
      </c>
      <c r="K116" s="92">
        <f>'AMA_UBS J Brasil'!K44</f>
        <v>124</v>
      </c>
      <c r="L116" s="92">
        <f>'AMA_UBS J Brasil'!L44</f>
        <v>40</v>
      </c>
      <c r="M116" s="92">
        <f>'AMA_UBS J Brasil'!M44</f>
        <v>102</v>
      </c>
      <c r="N116" s="92">
        <f>'AMA_UBS J Brasil'!N44</f>
        <v>240</v>
      </c>
      <c r="O116" s="92">
        <f>'AMA_UBS J Brasil'!O44</f>
        <v>497</v>
      </c>
      <c r="P116" s="927">
        <f>'AMA_UBS J Brasil'!P44</f>
        <v>2.0708333333333333</v>
      </c>
    </row>
    <row r="117" spans="1:16" ht="15.75" thickBot="1" x14ac:dyDescent="0.3">
      <c r="A117" s="214" t="str">
        <f>'AMA_UBS J Brasil'!A45</f>
        <v>PICS - Atividades Individuais</v>
      </c>
      <c r="B117" s="934">
        <f>'AMA_UBS J Brasil'!B45</f>
        <v>60</v>
      </c>
      <c r="C117" s="92">
        <f>'AMA_UBS J Brasil'!C45</f>
        <v>51</v>
      </c>
      <c r="D117" s="92">
        <f>'AMA_UBS J Brasil'!D45</f>
        <v>60</v>
      </c>
      <c r="E117" s="92">
        <f>'AMA_UBS J Brasil'!E45</f>
        <v>83</v>
      </c>
      <c r="F117" s="92">
        <f>'AMA_UBS J Brasil'!F45</f>
        <v>60</v>
      </c>
      <c r="G117" s="92">
        <f>'AMA_UBS J Brasil'!G45</f>
        <v>68</v>
      </c>
      <c r="H117" s="92">
        <f>'AMA_UBS J Brasil'!H45</f>
        <v>60</v>
      </c>
      <c r="I117" s="92">
        <f>'AMA_UBS J Brasil'!I45</f>
        <v>62</v>
      </c>
      <c r="J117" s="92">
        <f>'AMA_UBS J Brasil'!J45</f>
        <v>60</v>
      </c>
      <c r="K117" s="92">
        <f>'AMA_UBS J Brasil'!K45</f>
        <v>68</v>
      </c>
      <c r="L117" s="92">
        <f>'AMA_UBS J Brasil'!L45</f>
        <v>60</v>
      </c>
      <c r="M117" s="92">
        <f>'AMA_UBS J Brasil'!M45</f>
        <v>40</v>
      </c>
      <c r="N117" s="92">
        <f>'AMA_UBS J Brasil'!N45</f>
        <v>360</v>
      </c>
      <c r="O117" s="92">
        <f>'AMA_UBS J Brasil'!O45</f>
        <v>372</v>
      </c>
      <c r="P117" s="927">
        <f>'AMA_UBS J Brasil'!P45</f>
        <v>1.0333333333333334</v>
      </c>
    </row>
    <row r="118" spans="1:16" ht="15.75" thickBot="1" x14ac:dyDescent="0.3">
      <c r="A118" s="846" t="str">
        <f>'AMA_UBS J Brasil'!A46</f>
        <v>TOTAL</v>
      </c>
      <c r="B118" s="955">
        <f>'AMA_UBS J Brasil'!B46</f>
        <v>16292</v>
      </c>
      <c r="C118" s="848">
        <f>'AMA_UBS J Brasil'!C46</f>
        <v>16513</v>
      </c>
      <c r="D118" s="848">
        <f>'AMA_UBS J Brasil'!D46</f>
        <v>16292</v>
      </c>
      <c r="E118" s="848">
        <f>'AMA_UBS J Brasil'!E46</f>
        <v>16017</v>
      </c>
      <c r="F118" s="848">
        <f>'AMA_UBS J Brasil'!F46</f>
        <v>16292</v>
      </c>
      <c r="G118" s="848">
        <f>'AMA_UBS J Brasil'!G46</f>
        <v>14926</v>
      </c>
      <c r="H118" s="848">
        <f>'AMA_UBS J Brasil'!H46</f>
        <v>16292</v>
      </c>
      <c r="I118" s="848">
        <f>'AMA_UBS J Brasil'!I46</f>
        <v>15701</v>
      </c>
      <c r="J118" s="848">
        <f>'AMA_UBS J Brasil'!J46</f>
        <v>16292</v>
      </c>
      <c r="K118" s="848">
        <f>'AMA_UBS J Brasil'!K46</f>
        <v>16142</v>
      </c>
      <c r="L118" s="848">
        <f>'AMA_UBS J Brasil'!L46</f>
        <v>16292</v>
      </c>
      <c r="M118" s="848">
        <f>'AMA_UBS J Brasil'!M46</f>
        <v>15299</v>
      </c>
      <c r="N118" s="848">
        <f>'AMA_UBS J Brasil'!N46</f>
        <v>97752</v>
      </c>
      <c r="O118" s="848">
        <f>'AMA_UBS J Brasil'!O46</f>
        <v>94598</v>
      </c>
      <c r="P118" s="928">
        <f>'AMA_UBS J Brasil'!P46</f>
        <v>0.96773467550536052</v>
      </c>
    </row>
    <row r="120" spans="1:16" ht="15.75" x14ac:dyDescent="0.25">
      <c r="A120" s="935" t="s">
        <v>654</v>
      </c>
      <c r="B120" s="946"/>
      <c r="C120" s="936"/>
      <c r="D120" s="936"/>
      <c r="E120" s="936"/>
      <c r="F120" s="936"/>
      <c r="G120" s="936"/>
      <c r="H120" s="936"/>
      <c r="I120" s="936"/>
      <c r="J120" s="936"/>
      <c r="K120" s="936"/>
      <c r="L120" s="936"/>
      <c r="M120" s="936"/>
      <c r="N120" s="936"/>
      <c r="O120" s="936"/>
      <c r="P120" s="936"/>
    </row>
    <row r="121" spans="1:16" x14ac:dyDescent="0.25">
      <c r="A121" s="919"/>
      <c r="B121" s="975" t="s">
        <v>486</v>
      </c>
      <c r="C121" s="975"/>
      <c r="D121" s="975" t="s">
        <v>682</v>
      </c>
      <c r="E121" s="975"/>
      <c r="F121" s="975" t="s">
        <v>683</v>
      </c>
      <c r="G121" s="975"/>
      <c r="H121" s="975" t="s">
        <v>684</v>
      </c>
      <c r="I121" s="975"/>
      <c r="J121" s="975" t="s">
        <v>687</v>
      </c>
      <c r="K121" s="975"/>
      <c r="L121" s="975" t="s">
        <v>688</v>
      </c>
      <c r="M121" s="975"/>
      <c r="N121" s="990" t="s">
        <v>487</v>
      </c>
      <c r="O121" s="990"/>
      <c r="P121" s="990"/>
    </row>
    <row r="122" spans="1:16" ht="15.75" thickBot="1" x14ac:dyDescent="0.3">
      <c r="A122" s="844" t="s">
        <v>14</v>
      </c>
      <c r="B122" s="940" t="s">
        <v>489</v>
      </c>
      <c r="C122" s="850" t="s">
        <v>488</v>
      </c>
      <c r="D122" s="920" t="s">
        <v>489</v>
      </c>
      <c r="E122" s="850" t="s">
        <v>488</v>
      </c>
      <c r="F122" s="920" t="s">
        <v>489</v>
      </c>
      <c r="G122" s="850" t="s">
        <v>488</v>
      </c>
      <c r="H122" s="920" t="s">
        <v>489</v>
      </c>
      <c r="I122" s="850" t="s">
        <v>488</v>
      </c>
      <c r="J122" s="920" t="s">
        <v>489</v>
      </c>
      <c r="K122" s="850" t="s">
        <v>488</v>
      </c>
      <c r="L122" s="920" t="s">
        <v>489</v>
      </c>
      <c r="M122" s="850" t="s">
        <v>488</v>
      </c>
      <c r="N122" s="850" t="s">
        <v>680</v>
      </c>
      <c r="O122" s="850" t="s">
        <v>681</v>
      </c>
      <c r="P122" s="922" t="s">
        <v>1</v>
      </c>
    </row>
    <row r="123" spans="1:16" ht="15.75" thickTop="1" x14ac:dyDescent="0.25">
      <c r="A123" s="808" t="s">
        <v>624</v>
      </c>
      <c r="B123" s="947">
        <f>'UBS V Guilherme'!B9</f>
        <v>540</v>
      </c>
      <c r="C123" s="947">
        <f>'UBS V Guilherme'!C9</f>
        <v>296</v>
      </c>
      <c r="D123" s="947">
        <f>'UBS V Guilherme'!D9</f>
        <v>540</v>
      </c>
      <c r="E123" s="947">
        <f>'UBS V Guilherme'!E9</f>
        <v>539</v>
      </c>
      <c r="F123" s="947">
        <f>'UBS V Guilherme'!F9</f>
        <v>540</v>
      </c>
      <c r="G123" s="947">
        <f>'UBS V Guilherme'!G9</f>
        <v>539</v>
      </c>
      <c r="H123" s="947">
        <f>'UBS V Guilherme'!H9</f>
        <v>540</v>
      </c>
      <c r="I123" s="947">
        <f>'UBS V Guilherme'!I9</f>
        <v>536</v>
      </c>
      <c r="J123" s="947">
        <f>'UBS V Guilherme'!J9</f>
        <v>540</v>
      </c>
      <c r="K123" s="947">
        <f>'UBS V Guilherme'!K9</f>
        <v>556</v>
      </c>
      <c r="L123" s="947">
        <f>'UBS V Guilherme'!L9</f>
        <v>540</v>
      </c>
      <c r="M123" s="947">
        <f>'UBS V Guilherme'!M9</f>
        <v>582</v>
      </c>
      <c r="N123" s="947">
        <f>'UBS V Guilherme'!N9</f>
        <v>3240</v>
      </c>
      <c r="O123" s="947">
        <f>'UBS V Guilherme'!O9</f>
        <v>3048</v>
      </c>
      <c r="P123" s="952">
        <f>'UBS V Guilherme'!P9</f>
        <v>0.94074074074074077</v>
      </c>
    </row>
    <row r="124" spans="1:16" x14ac:dyDescent="0.25">
      <c r="A124" s="808" t="s">
        <v>586</v>
      </c>
      <c r="B124" s="947">
        <f>'UBS V Guilherme'!B10</f>
        <v>81</v>
      </c>
      <c r="C124" s="947">
        <f>'UBS V Guilherme'!C10</f>
        <v>117</v>
      </c>
      <c r="D124" s="947">
        <f>'UBS V Guilherme'!D10</f>
        <v>81</v>
      </c>
      <c r="E124" s="947">
        <f>'UBS V Guilherme'!E10</f>
        <v>216</v>
      </c>
      <c r="F124" s="947">
        <f>'UBS V Guilherme'!F10</f>
        <v>81</v>
      </c>
      <c r="G124" s="947">
        <f>'UBS V Guilherme'!G10</f>
        <v>179</v>
      </c>
      <c r="H124" s="947">
        <f>'UBS V Guilherme'!H10</f>
        <v>81</v>
      </c>
      <c r="I124" s="947">
        <f>'UBS V Guilherme'!I10</f>
        <v>120</v>
      </c>
      <c r="J124" s="947">
        <f>'UBS V Guilherme'!J10</f>
        <v>81</v>
      </c>
      <c r="K124" s="947">
        <f>'UBS V Guilherme'!K10</f>
        <v>132</v>
      </c>
      <c r="L124" s="947">
        <f>'UBS V Guilherme'!L10</f>
        <v>81</v>
      </c>
      <c r="M124" s="947">
        <f>'UBS V Guilherme'!M10</f>
        <v>125</v>
      </c>
      <c r="N124" s="947">
        <f>'UBS V Guilherme'!N10</f>
        <v>486</v>
      </c>
      <c r="O124" s="947">
        <f>'UBS V Guilherme'!O10</f>
        <v>889</v>
      </c>
      <c r="P124" s="952">
        <f>'UBS V Guilherme'!P10</f>
        <v>1.8292181069958848</v>
      </c>
    </row>
    <row r="125" spans="1:16" x14ac:dyDescent="0.25">
      <c r="A125" s="808" t="s">
        <v>504</v>
      </c>
      <c r="B125" s="918">
        <f>'UBS V Guilherme'!B11</f>
        <v>24</v>
      </c>
      <c r="C125" s="918">
        <f>'UBS V Guilherme'!C11</f>
        <v>7</v>
      </c>
      <c r="D125" s="918">
        <f>'UBS V Guilherme'!D11</f>
        <v>24</v>
      </c>
      <c r="E125" s="918">
        <f>'UBS V Guilherme'!E11</f>
        <v>30</v>
      </c>
      <c r="F125" s="918">
        <f>'UBS V Guilherme'!F11</f>
        <v>24</v>
      </c>
      <c r="G125" s="918">
        <f>'UBS V Guilherme'!G11</f>
        <v>28</v>
      </c>
      <c r="H125" s="918">
        <f>'UBS V Guilherme'!H11</f>
        <v>24</v>
      </c>
      <c r="I125" s="918">
        <f>'UBS V Guilherme'!I11</f>
        <v>26</v>
      </c>
      <c r="J125" s="918">
        <f>'UBS V Guilherme'!J11</f>
        <v>24</v>
      </c>
      <c r="K125" s="918">
        <f>'UBS V Guilherme'!K11</f>
        <v>25</v>
      </c>
      <c r="L125" s="918">
        <f>'UBS V Guilherme'!L11</f>
        <v>24</v>
      </c>
      <c r="M125" s="918">
        <f>'UBS V Guilherme'!M11</f>
        <v>28</v>
      </c>
      <c r="N125" s="918">
        <f>'UBS V Guilherme'!N11</f>
        <v>144</v>
      </c>
      <c r="O125" s="918">
        <f>'UBS V Guilherme'!O11</f>
        <v>144</v>
      </c>
      <c r="P125" s="953">
        <f>'UBS V Guilherme'!P11</f>
        <v>1</v>
      </c>
    </row>
    <row r="126" spans="1:16" x14ac:dyDescent="0.25">
      <c r="A126" s="214" t="str">
        <f>'UBS V Guilherme'!A12</f>
        <v>Médico Clínico (consulta) - 20hrs</v>
      </c>
      <c r="B126" s="934">
        <f>'UBS V Guilherme'!B12</f>
        <v>660</v>
      </c>
      <c r="C126" s="92">
        <f>'UBS V Guilherme'!C12</f>
        <v>680</v>
      </c>
      <c r="D126" s="92">
        <f>'UBS V Guilherme'!D12</f>
        <v>660</v>
      </c>
      <c r="E126" s="92">
        <f>'UBS V Guilherme'!E12</f>
        <v>604</v>
      </c>
      <c r="F126" s="92">
        <f>'UBS V Guilherme'!F12</f>
        <v>660</v>
      </c>
      <c r="G126" s="92">
        <f>'UBS V Guilherme'!G12</f>
        <v>522</v>
      </c>
      <c r="H126" s="92">
        <f>'UBS V Guilherme'!H12</f>
        <v>660</v>
      </c>
      <c r="I126" s="92">
        <f>'UBS V Guilherme'!I12</f>
        <v>603</v>
      </c>
      <c r="J126" s="92">
        <f>'UBS V Guilherme'!J12</f>
        <v>660</v>
      </c>
      <c r="K126" s="92">
        <f>'UBS V Guilherme'!K12</f>
        <v>557</v>
      </c>
      <c r="L126" s="92">
        <f>'UBS V Guilherme'!L12</f>
        <v>660</v>
      </c>
      <c r="M126" s="92">
        <f>'UBS V Guilherme'!M12</f>
        <v>407</v>
      </c>
      <c r="N126" s="92">
        <f>'UBS V Guilherme'!N12</f>
        <v>3960</v>
      </c>
      <c r="O126" s="92">
        <f>'UBS V Guilherme'!O12</f>
        <v>3373</v>
      </c>
      <c r="P126" s="927">
        <f>'UBS V Guilherme'!P12</f>
        <v>0.85176767676767673</v>
      </c>
    </row>
    <row r="127" spans="1:16" x14ac:dyDescent="0.25">
      <c r="A127" s="214" t="str">
        <f>'UBS V Guilherme'!A13</f>
        <v>Médico Pediatra (consulta) - 20hrs</v>
      </c>
      <c r="B127" s="934">
        <f>'UBS V Guilherme'!B13</f>
        <v>528</v>
      </c>
      <c r="C127" s="92">
        <f>'UBS V Guilherme'!C13</f>
        <v>471</v>
      </c>
      <c r="D127" s="92">
        <f>'UBS V Guilherme'!D13</f>
        <v>528</v>
      </c>
      <c r="E127" s="92">
        <f>'UBS V Guilherme'!E13</f>
        <v>439</v>
      </c>
      <c r="F127" s="92">
        <f>'UBS V Guilherme'!F13</f>
        <v>528</v>
      </c>
      <c r="G127" s="92">
        <f>'UBS V Guilherme'!G13</f>
        <v>70</v>
      </c>
      <c r="H127" s="92">
        <f>'UBS V Guilherme'!H13</f>
        <v>528</v>
      </c>
      <c r="I127" s="92">
        <f>'UBS V Guilherme'!I13</f>
        <v>370</v>
      </c>
      <c r="J127" s="92">
        <f>'UBS V Guilherme'!J13</f>
        <v>528</v>
      </c>
      <c r="K127" s="92">
        <f>'UBS V Guilherme'!K13</f>
        <v>519</v>
      </c>
      <c r="L127" s="92">
        <f>'UBS V Guilherme'!L13</f>
        <v>528</v>
      </c>
      <c r="M127" s="92">
        <f>'UBS V Guilherme'!M13</f>
        <v>423</v>
      </c>
      <c r="N127" s="92">
        <f>'UBS V Guilherme'!N13</f>
        <v>3168</v>
      </c>
      <c r="O127" s="92">
        <f>'UBS V Guilherme'!O13</f>
        <v>2292</v>
      </c>
      <c r="P127" s="927">
        <f>'UBS V Guilherme'!P13</f>
        <v>0.72348484848484851</v>
      </c>
    </row>
    <row r="128" spans="1:16" x14ac:dyDescent="0.25">
      <c r="A128" s="214" t="str">
        <f>'UBS V Guilherme'!A14</f>
        <v>Médico Psiquiatra (consulta) - 20hrs</v>
      </c>
      <c r="B128" s="934">
        <f>'UBS V Guilherme'!B14</f>
        <v>160</v>
      </c>
      <c r="C128" s="92">
        <f>'UBS V Guilherme'!C14</f>
        <v>0</v>
      </c>
      <c r="D128" s="92">
        <f>'UBS V Guilherme'!D14</f>
        <v>160</v>
      </c>
      <c r="E128" s="92">
        <f>'UBS V Guilherme'!E14</f>
        <v>0</v>
      </c>
      <c r="F128" s="92">
        <f>'UBS V Guilherme'!F14</f>
        <v>160</v>
      </c>
      <c r="G128" s="92">
        <f>'UBS V Guilherme'!G14</f>
        <v>0</v>
      </c>
      <c r="H128" s="92">
        <f>'UBS V Guilherme'!H14</f>
        <v>160</v>
      </c>
      <c r="I128" s="92">
        <f>'UBS V Guilherme'!I14</f>
        <v>0</v>
      </c>
      <c r="J128" s="92">
        <f>'UBS V Guilherme'!J14</f>
        <v>160</v>
      </c>
      <c r="K128" s="92">
        <f>'UBS V Guilherme'!K14</f>
        <v>96</v>
      </c>
      <c r="L128" s="92">
        <f>'UBS V Guilherme'!L14</f>
        <v>160</v>
      </c>
      <c r="M128" s="92">
        <f>'UBS V Guilherme'!M14</f>
        <v>81</v>
      </c>
      <c r="N128" s="92">
        <f>'UBS V Guilherme'!N14</f>
        <v>960</v>
      </c>
      <c r="O128" s="92">
        <f>'UBS V Guilherme'!O14</f>
        <v>177</v>
      </c>
      <c r="P128" s="927">
        <f>'UBS V Guilherme'!P14</f>
        <v>0.18437500000000001</v>
      </c>
    </row>
    <row r="129" spans="1:16" x14ac:dyDescent="0.25">
      <c r="A129" s="214" t="str">
        <f>'UBS V Guilherme'!A15</f>
        <v>Médico Ginecologista (consulta) - 20hrs</v>
      </c>
      <c r="B129" s="934">
        <f>'UBS V Guilherme'!B15</f>
        <v>554</v>
      </c>
      <c r="C129" s="92">
        <f>'UBS V Guilherme'!C15</f>
        <v>239</v>
      </c>
      <c r="D129" s="92">
        <f>'UBS V Guilherme'!D15</f>
        <v>554</v>
      </c>
      <c r="E129" s="92">
        <f>'UBS V Guilherme'!E15</f>
        <v>458</v>
      </c>
      <c r="F129" s="92">
        <f>'UBS V Guilherme'!F15</f>
        <v>554</v>
      </c>
      <c r="G129" s="92">
        <f>'UBS V Guilherme'!G15</f>
        <v>473</v>
      </c>
      <c r="H129" s="92">
        <f>'UBS V Guilherme'!H15</f>
        <v>554</v>
      </c>
      <c r="I129" s="92">
        <f>'UBS V Guilherme'!I15</f>
        <v>525</v>
      </c>
      <c r="J129" s="92">
        <f>'UBS V Guilherme'!J15</f>
        <v>554</v>
      </c>
      <c r="K129" s="92">
        <f>'UBS V Guilherme'!K15</f>
        <v>501</v>
      </c>
      <c r="L129" s="92">
        <f>'UBS V Guilherme'!L15</f>
        <v>554</v>
      </c>
      <c r="M129" s="92">
        <f>'UBS V Guilherme'!M15</f>
        <v>471</v>
      </c>
      <c r="N129" s="92">
        <f>'UBS V Guilherme'!N15</f>
        <v>3324</v>
      </c>
      <c r="O129" s="92">
        <f>'UBS V Guilherme'!O15</f>
        <v>2667</v>
      </c>
      <c r="P129" s="927">
        <f>'UBS V Guilherme'!P15</f>
        <v>0.80234657039711188</v>
      </c>
    </row>
    <row r="130" spans="1:16" x14ac:dyDescent="0.25">
      <c r="A130" s="214" t="str">
        <f>'UBS V Guilherme'!A16</f>
        <v>Enfermeiro (consulta) - 30hrs</v>
      </c>
      <c r="B130" s="934">
        <f>'UBS V Guilherme'!B16</f>
        <v>648</v>
      </c>
      <c r="C130" s="92">
        <f>'UBS V Guilherme'!C16</f>
        <v>508</v>
      </c>
      <c r="D130" s="92">
        <f>'UBS V Guilherme'!D16</f>
        <v>648</v>
      </c>
      <c r="E130" s="92">
        <f>'UBS V Guilherme'!E16</f>
        <v>504</v>
      </c>
      <c r="F130" s="92">
        <f>'UBS V Guilherme'!F16</f>
        <v>648</v>
      </c>
      <c r="G130" s="92">
        <f>'UBS V Guilherme'!G16</f>
        <v>628</v>
      </c>
      <c r="H130" s="92">
        <f>'UBS V Guilherme'!H16</f>
        <v>648</v>
      </c>
      <c r="I130" s="92">
        <f>'UBS V Guilherme'!I16</f>
        <v>549</v>
      </c>
      <c r="J130" s="92">
        <f>'UBS V Guilherme'!J16</f>
        <v>648</v>
      </c>
      <c r="K130" s="92">
        <f>'UBS V Guilherme'!K16</f>
        <v>639</v>
      </c>
      <c r="L130" s="92">
        <f>'UBS V Guilherme'!L16</f>
        <v>648</v>
      </c>
      <c r="M130" s="92">
        <f>'UBS V Guilherme'!M16</f>
        <v>542</v>
      </c>
      <c r="N130" s="92">
        <f>'UBS V Guilherme'!N16</f>
        <v>3888</v>
      </c>
      <c r="O130" s="92">
        <f>'UBS V Guilherme'!O16</f>
        <v>3370</v>
      </c>
      <c r="P130" s="927">
        <f>'UBS V Guilherme'!P16</f>
        <v>0.86676954732510292</v>
      </c>
    </row>
    <row r="131" spans="1:16" x14ac:dyDescent="0.25">
      <c r="A131" s="214" t="str">
        <f>'UBS V Guilherme'!A17</f>
        <v>Enfermeiro (visita) - 30hrs</v>
      </c>
      <c r="B131" s="934">
        <f>'UBS V Guilherme'!B17</f>
        <v>36</v>
      </c>
      <c r="C131" s="92">
        <f>'UBS V Guilherme'!C17</f>
        <v>23</v>
      </c>
      <c r="D131" s="92">
        <f>'UBS V Guilherme'!D17</f>
        <v>36</v>
      </c>
      <c r="E131" s="92">
        <f>'UBS V Guilherme'!E17</f>
        <v>26</v>
      </c>
      <c r="F131" s="92">
        <f>'UBS V Guilherme'!F17</f>
        <v>36</v>
      </c>
      <c r="G131" s="92">
        <f>'UBS V Guilherme'!G17</f>
        <v>29</v>
      </c>
      <c r="H131" s="92">
        <f>'UBS V Guilherme'!H17</f>
        <v>36</v>
      </c>
      <c r="I131" s="92">
        <f>'UBS V Guilherme'!I17</f>
        <v>38</v>
      </c>
      <c r="J131" s="92">
        <f>'UBS V Guilherme'!J17</f>
        <v>36</v>
      </c>
      <c r="K131" s="92">
        <f>'UBS V Guilherme'!K17</f>
        <v>48</v>
      </c>
      <c r="L131" s="92">
        <f>'UBS V Guilherme'!L17</f>
        <v>36</v>
      </c>
      <c r="M131" s="92">
        <f>'UBS V Guilherme'!M17</f>
        <v>29</v>
      </c>
      <c r="N131" s="92">
        <f>'UBS V Guilherme'!N17</f>
        <v>216</v>
      </c>
      <c r="O131" s="92">
        <f>'UBS V Guilherme'!O17</f>
        <v>193</v>
      </c>
      <c r="P131" s="927">
        <f>'UBS V Guilherme'!P17</f>
        <v>0.89351851851851849</v>
      </c>
    </row>
    <row r="132" spans="1:16" x14ac:dyDescent="0.25">
      <c r="A132" s="214" t="str">
        <f>'UBS V Guilherme'!A18</f>
        <v>Assistente Social (consulta/ VD) - 30hrs</v>
      </c>
      <c r="B132" s="934">
        <f>'UBS V Guilherme'!B18</f>
        <v>122</v>
      </c>
      <c r="C132" s="92">
        <f>'UBS V Guilherme'!C18</f>
        <v>222</v>
      </c>
      <c r="D132" s="92">
        <f>'UBS V Guilherme'!D18</f>
        <v>122</v>
      </c>
      <c r="E132" s="92">
        <f>'UBS V Guilherme'!E18</f>
        <v>142</v>
      </c>
      <c r="F132" s="92">
        <f>'UBS V Guilherme'!F18</f>
        <v>122</v>
      </c>
      <c r="G132" s="92">
        <f>'UBS V Guilherme'!G18</f>
        <v>173</v>
      </c>
      <c r="H132" s="92">
        <f>'UBS V Guilherme'!H18</f>
        <v>122</v>
      </c>
      <c r="I132" s="92">
        <f>'UBS V Guilherme'!I18</f>
        <v>181</v>
      </c>
      <c r="J132" s="92">
        <f>'UBS V Guilherme'!J18</f>
        <v>122</v>
      </c>
      <c r="K132" s="92">
        <f>'UBS V Guilherme'!K18</f>
        <v>181</v>
      </c>
      <c r="L132" s="92">
        <f>'UBS V Guilherme'!L18</f>
        <v>122</v>
      </c>
      <c r="M132" s="92">
        <f>'UBS V Guilherme'!M18</f>
        <v>197</v>
      </c>
      <c r="N132" s="92">
        <f>'UBS V Guilherme'!N18</f>
        <v>732</v>
      </c>
      <c r="O132" s="92">
        <f>'UBS V Guilherme'!O18</f>
        <v>1096</v>
      </c>
      <c r="P132" s="927">
        <f>'UBS V Guilherme'!P18</f>
        <v>1.4972677595628416</v>
      </c>
    </row>
    <row r="133" spans="1:16" x14ac:dyDescent="0.25">
      <c r="A133" s="214" t="str">
        <f>'UBS V Guilherme'!A19</f>
        <v>Assistente Social (nº grupos)</v>
      </c>
      <c r="B133" s="934">
        <f>'UBS V Guilherme'!B19</f>
        <v>30</v>
      </c>
      <c r="C133" s="92">
        <f>'UBS V Guilherme'!C19</f>
        <v>28</v>
      </c>
      <c r="D133" s="92">
        <f>'UBS V Guilherme'!D19</f>
        <v>30</v>
      </c>
      <c r="E133" s="92">
        <f>'UBS V Guilherme'!E19</f>
        <v>25</v>
      </c>
      <c r="F133" s="92">
        <f>'UBS V Guilherme'!F19</f>
        <v>30</v>
      </c>
      <c r="G133" s="92">
        <f>'UBS V Guilherme'!G19</f>
        <v>33</v>
      </c>
      <c r="H133" s="92">
        <f>'UBS V Guilherme'!H19</f>
        <v>30</v>
      </c>
      <c r="I133" s="92">
        <f>'UBS V Guilherme'!I19</f>
        <v>23</v>
      </c>
      <c r="J133" s="92">
        <f>'UBS V Guilherme'!J19</f>
        <v>30</v>
      </c>
      <c r="K133" s="92">
        <f>'UBS V Guilherme'!K19</f>
        <v>35</v>
      </c>
      <c r="L133" s="92">
        <f>'UBS V Guilherme'!L19</f>
        <v>30</v>
      </c>
      <c r="M133" s="92">
        <f>'UBS V Guilherme'!M19</f>
        <v>32</v>
      </c>
      <c r="N133" s="92">
        <f>'UBS V Guilherme'!N19</f>
        <v>180</v>
      </c>
      <c r="O133" s="92">
        <f>'UBS V Guilherme'!O19</f>
        <v>176</v>
      </c>
      <c r="P133" s="927">
        <f>'UBS V Guilherme'!P19</f>
        <v>0.97777777777777775</v>
      </c>
    </row>
    <row r="134" spans="1:16" x14ac:dyDescent="0.25">
      <c r="A134" s="214" t="str">
        <f>'UBS V Guilherme'!A20</f>
        <v>Farmacêutico (consulta/ VD) - 40hrs</v>
      </c>
      <c r="B134" s="934">
        <f>'UBS V Guilherme'!B20</f>
        <v>96</v>
      </c>
      <c r="C134" s="92">
        <f>'UBS V Guilherme'!C20</f>
        <v>81</v>
      </c>
      <c r="D134" s="92">
        <f>'UBS V Guilherme'!D20</f>
        <v>96</v>
      </c>
      <c r="E134" s="92">
        <f>'UBS V Guilherme'!E20</f>
        <v>91</v>
      </c>
      <c r="F134" s="92">
        <f>'UBS V Guilherme'!F20</f>
        <v>96</v>
      </c>
      <c r="G134" s="92">
        <f>'UBS V Guilherme'!G20</f>
        <v>118</v>
      </c>
      <c r="H134" s="92">
        <f>'UBS V Guilherme'!H20</f>
        <v>96</v>
      </c>
      <c r="I134" s="92">
        <f>'UBS V Guilherme'!I20</f>
        <v>116</v>
      </c>
      <c r="J134" s="92">
        <f>'UBS V Guilherme'!J20</f>
        <v>96</v>
      </c>
      <c r="K134" s="92">
        <f>'UBS V Guilherme'!K20</f>
        <v>137</v>
      </c>
      <c r="L134" s="92">
        <f>'UBS V Guilherme'!L20</f>
        <v>96</v>
      </c>
      <c r="M134" s="92">
        <f>'UBS V Guilherme'!M20</f>
        <v>107</v>
      </c>
      <c r="N134" s="92">
        <f>'UBS V Guilherme'!N20</f>
        <v>576</v>
      </c>
      <c r="O134" s="92">
        <f>'UBS V Guilherme'!O20</f>
        <v>650</v>
      </c>
      <c r="P134" s="927">
        <f>'UBS V Guilherme'!P20</f>
        <v>1.1284722222222223</v>
      </c>
    </row>
    <row r="135" spans="1:16" x14ac:dyDescent="0.25">
      <c r="A135" s="214" t="str">
        <f>'UBS V Guilherme'!A21</f>
        <v>Farmacêutico (nº grupos)</v>
      </c>
      <c r="B135" s="934">
        <f>'UBS V Guilherme'!B21</f>
        <v>16</v>
      </c>
      <c r="C135" s="92">
        <f>'UBS V Guilherme'!C21</f>
        <v>11</v>
      </c>
      <c r="D135" s="92">
        <f>'UBS V Guilherme'!D21</f>
        <v>16</v>
      </c>
      <c r="E135" s="92">
        <f>'UBS V Guilherme'!E21</f>
        <v>18</v>
      </c>
      <c r="F135" s="92">
        <f>'UBS V Guilherme'!F21</f>
        <v>16</v>
      </c>
      <c r="G135" s="92">
        <f>'UBS V Guilherme'!G21</f>
        <v>18</v>
      </c>
      <c r="H135" s="92">
        <f>'UBS V Guilherme'!H21</f>
        <v>16</v>
      </c>
      <c r="I135" s="92">
        <f>'UBS V Guilherme'!I21</f>
        <v>21</v>
      </c>
      <c r="J135" s="92">
        <f>'UBS V Guilherme'!J21</f>
        <v>16</v>
      </c>
      <c r="K135" s="92">
        <f>'UBS V Guilherme'!K21</f>
        <v>28</v>
      </c>
      <c r="L135" s="92">
        <f>'UBS V Guilherme'!L21</f>
        <v>16</v>
      </c>
      <c r="M135" s="92">
        <f>'UBS V Guilherme'!M21</f>
        <v>18</v>
      </c>
      <c r="N135" s="92">
        <f>'UBS V Guilherme'!N21</f>
        <v>96</v>
      </c>
      <c r="O135" s="92">
        <f>'UBS V Guilherme'!O21</f>
        <v>114</v>
      </c>
      <c r="P135" s="927">
        <f>'UBS V Guilherme'!P21</f>
        <v>1.1875</v>
      </c>
    </row>
    <row r="136" spans="1:16" x14ac:dyDescent="0.25">
      <c r="A136" s="214" t="str">
        <f>'UBS V Guilherme'!A22</f>
        <v>Nutricionista (consulta/ VD) - 40hrs</v>
      </c>
      <c r="B136" s="934">
        <f>'UBS V Guilherme'!B22</f>
        <v>60</v>
      </c>
      <c r="C136" s="92">
        <f>'UBS V Guilherme'!C22</f>
        <v>0</v>
      </c>
      <c r="D136" s="92">
        <f>'UBS V Guilherme'!D22</f>
        <v>60</v>
      </c>
      <c r="E136" s="92">
        <f>'UBS V Guilherme'!E22</f>
        <v>1</v>
      </c>
      <c r="F136" s="92">
        <f>'UBS V Guilherme'!F22</f>
        <v>60</v>
      </c>
      <c r="G136" s="92">
        <f>'UBS V Guilherme'!G22</f>
        <v>0</v>
      </c>
      <c r="H136" s="92">
        <f>'UBS V Guilherme'!H22</f>
        <v>60</v>
      </c>
      <c r="I136" s="92">
        <f>'UBS V Guilherme'!I22</f>
        <v>63</v>
      </c>
      <c r="J136" s="92">
        <f>'UBS V Guilherme'!J22</f>
        <v>60</v>
      </c>
      <c r="K136" s="92">
        <f>'UBS V Guilherme'!K22</f>
        <v>90</v>
      </c>
      <c r="L136" s="92">
        <f>'UBS V Guilherme'!L22</f>
        <v>60</v>
      </c>
      <c r="M136" s="92">
        <f>'UBS V Guilherme'!M22</f>
        <v>91</v>
      </c>
      <c r="N136" s="92">
        <f>'UBS V Guilherme'!N22</f>
        <v>360</v>
      </c>
      <c r="O136" s="92">
        <f>'UBS V Guilherme'!O22</f>
        <v>245</v>
      </c>
      <c r="P136" s="927">
        <f>'UBS V Guilherme'!P22</f>
        <v>0.68055555555555558</v>
      </c>
    </row>
    <row r="137" spans="1:16" x14ac:dyDescent="0.25">
      <c r="A137" s="214" t="str">
        <f>'UBS V Guilherme'!A23</f>
        <v>Nutricionista (nº grupos)</v>
      </c>
      <c r="B137" s="934">
        <f>'UBS V Guilherme'!B23</f>
        <v>40</v>
      </c>
      <c r="C137" s="92">
        <f>'UBS V Guilherme'!C23</f>
        <v>0</v>
      </c>
      <c r="D137" s="92">
        <f>'UBS V Guilherme'!D23</f>
        <v>40</v>
      </c>
      <c r="E137" s="92">
        <f>'UBS V Guilherme'!E23</f>
        <v>0</v>
      </c>
      <c r="F137" s="92">
        <f>'UBS V Guilherme'!F23</f>
        <v>40</v>
      </c>
      <c r="G137" s="92">
        <f>'UBS V Guilherme'!G23</f>
        <v>0</v>
      </c>
      <c r="H137" s="92">
        <f>'UBS V Guilherme'!H23</f>
        <v>40</v>
      </c>
      <c r="I137" s="92">
        <f>'UBS V Guilherme'!I23</f>
        <v>24</v>
      </c>
      <c r="J137" s="92">
        <f>'UBS V Guilherme'!J23</f>
        <v>40</v>
      </c>
      <c r="K137" s="92">
        <f>'UBS V Guilherme'!K23</f>
        <v>46</v>
      </c>
      <c r="L137" s="92">
        <f>'UBS V Guilherme'!L23</f>
        <v>40</v>
      </c>
      <c r="M137" s="92">
        <f>'UBS V Guilherme'!M23</f>
        <v>41</v>
      </c>
      <c r="N137" s="92">
        <f>'UBS V Guilherme'!N23</f>
        <v>240</v>
      </c>
      <c r="O137" s="92">
        <f>'UBS V Guilherme'!O23</f>
        <v>111</v>
      </c>
      <c r="P137" s="927">
        <f>'UBS V Guilherme'!P23</f>
        <v>0.46250000000000002</v>
      </c>
    </row>
    <row r="138" spans="1:16" x14ac:dyDescent="0.25">
      <c r="A138" s="214" t="str">
        <f>'UBS V Guilherme'!A24</f>
        <v>Fonoaudiólogo (consulta/ VD) - 8hrs</v>
      </c>
      <c r="B138" s="934">
        <f>'UBS V Guilherme'!B24</f>
        <v>12</v>
      </c>
      <c r="C138" s="92">
        <f>'UBS V Guilherme'!C24</f>
        <v>3</v>
      </c>
      <c r="D138" s="92">
        <f>'UBS V Guilherme'!D24</f>
        <v>12</v>
      </c>
      <c r="E138" s="92">
        <f>'UBS V Guilherme'!E24</f>
        <v>14</v>
      </c>
      <c r="F138" s="92">
        <f>'UBS V Guilherme'!F24</f>
        <v>12</v>
      </c>
      <c r="G138" s="92">
        <f>'UBS V Guilherme'!G24</f>
        <v>14</v>
      </c>
      <c r="H138" s="92">
        <f>'UBS V Guilherme'!H24</f>
        <v>12</v>
      </c>
      <c r="I138" s="92">
        <f>'UBS V Guilherme'!I24</f>
        <v>10</v>
      </c>
      <c r="J138" s="92">
        <f>'UBS V Guilherme'!J24</f>
        <v>12</v>
      </c>
      <c r="K138" s="92">
        <f>'UBS V Guilherme'!K24</f>
        <v>14</v>
      </c>
      <c r="L138" s="92">
        <f>'UBS V Guilherme'!L24</f>
        <v>12</v>
      </c>
      <c r="M138" s="92">
        <f>'UBS V Guilherme'!M24</f>
        <v>10</v>
      </c>
      <c r="N138" s="92">
        <f>'UBS V Guilherme'!N24</f>
        <v>72</v>
      </c>
      <c r="O138" s="92">
        <f>'UBS V Guilherme'!O24</f>
        <v>65</v>
      </c>
      <c r="P138" s="927">
        <f>'UBS V Guilherme'!P24</f>
        <v>0.90277777777777779</v>
      </c>
    </row>
    <row r="139" spans="1:16" x14ac:dyDescent="0.25">
      <c r="A139" s="214" t="str">
        <f>'UBS V Guilherme'!A25</f>
        <v>Fonoaudiólogo (nº grupos)</v>
      </c>
      <c r="B139" s="934">
        <f>'UBS V Guilherme'!B25</f>
        <v>8</v>
      </c>
      <c r="C139" s="92">
        <f>'UBS V Guilherme'!C25</f>
        <v>0</v>
      </c>
      <c r="D139" s="92">
        <f>'UBS V Guilherme'!D25</f>
        <v>8</v>
      </c>
      <c r="E139" s="92">
        <f>'UBS V Guilherme'!E25</f>
        <v>13</v>
      </c>
      <c r="F139" s="92">
        <f>'UBS V Guilherme'!F25</f>
        <v>8</v>
      </c>
      <c r="G139" s="92">
        <f>'UBS V Guilherme'!G25</f>
        <v>9</v>
      </c>
      <c r="H139" s="92">
        <f>'UBS V Guilherme'!H25</f>
        <v>8</v>
      </c>
      <c r="I139" s="92">
        <f>'UBS V Guilherme'!I25</f>
        <v>6</v>
      </c>
      <c r="J139" s="92">
        <f>'UBS V Guilherme'!J25</f>
        <v>8</v>
      </c>
      <c r="K139" s="92">
        <f>'UBS V Guilherme'!K25</f>
        <v>7</v>
      </c>
      <c r="L139" s="92">
        <f>'UBS V Guilherme'!L25</f>
        <v>8</v>
      </c>
      <c r="M139" s="92">
        <f>'UBS V Guilherme'!M25</f>
        <v>7</v>
      </c>
      <c r="N139" s="92">
        <f>'UBS V Guilherme'!N25</f>
        <v>48</v>
      </c>
      <c r="O139" s="92">
        <f>'UBS V Guilherme'!O25</f>
        <v>42</v>
      </c>
      <c r="P139" s="927">
        <f>'UBS V Guilherme'!P25</f>
        <v>0.875</v>
      </c>
    </row>
    <row r="140" spans="1:16" x14ac:dyDescent="0.25">
      <c r="A140" s="214" t="str">
        <f>'UBS V Guilherme'!A26</f>
        <v>Psicólogo (consulta/ VD) - 30hrs</v>
      </c>
      <c r="B140" s="934">
        <f>'UBS V Guilherme'!B26</f>
        <v>92</v>
      </c>
      <c r="C140" s="92">
        <f>'UBS V Guilherme'!C26</f>
        <v>77</v>
      </c>
      <c r="D140" s="92">
        <f>'UBS V Guilherme'!D26</f>
        <v>92</v>
      </c>
      <c r="E140" s="92">
        <f>'UBS V Guilherme'!E26</f>
        <v>126</v>
      </c>
      <c r="F140" s="92">
        <f>'UBS V Guilherme'!F26</f>
        <v>92</v>
      </c>
      <c r="G140" s="92">
        <f>'UBS V Guilherme'!G26</f>
        <v>131</v>
      </c>
      <c r="H140" s="92">
        <f>'UBS V Guilherme'!H26</f>
        <v>92</v>
      </c>
      <c r="I140" s="92">
        <f>'UBS V Guilherme'!I26</f>
        <v>74</v>
      </c>
      <c r="J140" s="92">
        <f>'UBS V Guilherme'!J26</f>
        <v>92</v>
      </c>
      <c r="K140" s="92">
        <f>'UBS V Guilherme'!K26</f>
        <v>95</v>
      </c>
      <c r="L140" s="92">
        <f>'UBS V Guilherme'!L26</f>
        <v>92</v>
      </c>
      <c r="M140" s="92">
        <f>'UBS V Guilherme'!M26</f>
        <v>118</v>
      </c>
      <c r="N140" s="92">
        <f>'UBS V Guilherme'!N26</f>
        <v>552</v>
      </c>
      <c r="O140" s="92">
        <f>'UBS V Guilherme'!O26</f>
        <v>621</v>
      </c>
      <c r="P140" s="927">
        <f>'UBS V Guilherme'!P26</f>
        <v>1.125</v>
      </c>
    </row>
    <row r="141" spans="1:16" x14ac:dyDescent="0.25">
      <c r="A141" s="214" t="str">
        <f>'UBS V Guilherme'!A27</f>
        <v>Psicólogo (nº grupos)</v>
      </c>
      <c r="B141" s="934">
        <f>'UBS V Guilherme'!B27</f>
        <v>60</v>
      </c>
      <c r="C141" s="92">
        <f>'UBS V Guilherme'!C27</f>
        <v>35</v>
      </c>
      <c r="D141" s="92">
        <f>'UBS V Guilherme'!D27</f>
        <v>60</v>
      </c>
      <c r="E141" s="92">
        <f>'UBS V Guilherme'!E27</f>
        <v>71</v>
      </c>
      <c r="F141" s="92">
        <f>'UBS V Guilherme'!F27</f>
        <v>60</v>
      </c>
      <c r="G141" s="92">
        <f>'UBS V Guilherme'!G27</f>
        <v>74</v>
      </c>
      <c r="H141" s="92">
        <f>'UBS V Guilherme'!H27</f>
        <v>60</v>
      </c>
      <c r="I141" s="92">
        <f>'UBS V Guilherme'!I27</f>
        <v>32</v>
      </c>
      <c r="J141" s="92">
        <f>'UBS V Guilherme'!J27</f>
        <v>60</v>
      </c>
      <c r="K141" s="92">
        <f>'UBS V Guilherme'!K27</f>
        <v>42</v>
      </c>
      <c r="L141" s="92">
        <f>'UBS V Guilherme'!L27</f>
        <v>60</v>
      </c>
      <c r="M141" s="92">
        <f>'UBS V Guilherme'!M27</f>
        <v>57</v>
      </c>
      <c r="N141" s="92">
        <f>'UBS V Guilherme'!N27</f>
        <v>360</v>
      </c>
      <c r="O141" s="92">
        <f>'UBS V Guilherme'!O27</f>
        <v>311</v>
      </c>
      <c r="P141" s="927">
        <f>'UBS V Guilherme'!P27</f>
        <v>0.86388888888888893</v>
      </c>
    </row>
    <row r="142" spans="1:16" x14ac:dyDescent="0.25">
      <c r="A142" s="214" t="str">
        <f>'UBS V Guilherme'!A28</f>
        <v>Técnico de Enfermagem (Visitas) - 30hrs</v>
      </c>
      <c r="B142" s="934">
        <f>'UBS V Guilherme'!B28</f>
        <v>120</v>
      </c>
      <c r="C142" s="92">
        <f>'UBS V Guilherme'!C28</f>
        <v>93</v>
      </c>
      <c r="D142" s="92">
        <f>'UBS V Guilherme'!D28</f>
        <v>120</v>
      </c>
      <c r="E142" s="92">
        <f>'UBS V Guilherme'!E28</f>
        <v>110</v>
      </c>
      <c r="F142" s="92">
        <f>'UBS V Guilherme'!F28</f>
        <v>120</v>
      </c>
      <c r="G142" s="92">
        <f>'UBS V Guilherme'!G28</f>
        <v>103</v>
      </c>
      <c r="H142" s="92">
        <f>'UBS V Guilherme'!H28</f>
        <v>120</v>
      </c>
      <c r="I142" s="92">
        <f>'UBS V Guilherme'!I28</f>
        <v>84</v>
      </c>
      <c r="J142" s="92">
        <f>'UBS V Guilherme'!J28</f>
        <v>120</v>
      </c>
      <c r="K142" s="92">
        <f>'UBS V Guilherme'!K28</f>
        <v>94</v>
      </c>
      <c r="L142" s="92">
        <f>'UBS V Guilherme'!L28</f>
        <v>120</v>
      </c>
      <c r="M142" s="92">
        <f>'UBS V Guilherme'!M28</f>
        <v>102</v>
      </c>
      <c r="N142" s="92">
        <f>'UBS V Guilherme'!N28</f>
        <v>720</v>
      </c>
      <c r="O142" s="92">
        <f>'UBS V Guilherme'!O28</f>
        <v>586</v>
      </c>
      <c r="P142" s="927">
        <f>'UBS V Guilherme'!P28</f>
        <v>0.81388888888888888</v>
      </c>
    </row>
    <row r="143" spans="1:16" x14ac:dyDescent="0.25">
      <c r="A143" s="214" t="str">
        <f>'UBS V Guilherme'!A29</f>
        <v>PICS - Atividades Coletivas</v>
      </c>
      <c r="B143" s="934">
        <f>'UBS V Guilherme'!B29</f>
        <v>7</v>
      </c>
      <c r="C143" s="92">
        <f>'UBS V Guilherme'!C29</f>
        <v>21</v>
      </c>
      <c r="D143" s="92">
        <f>'UBS V Guilherme'!D29</f>
        <v>7</v>
      </c>
      <c r="E143" s="92">
        <f>'UBS V Guilherme'!E29</f>
        <v>36</v>
      </c>
      <c r="F143" s="92">
        <f>'UBS V Guilherme'!F29</f>
        <v>7</v>
      </c>
      <c r="G143" s="92">
        <f>'UBS V Guilherme'!G29</f>
        <v>11</v>
      </c>
      <c r="H143" s="92">
        <f>'UBS V Guilherme'!H29</f>
        <v>7</v>
      </c>
      <c r="I143" s="92">
        <f>'UBS V Guilherme'!I29</f>
        <v>33</v>
      </c>
      <c r="J143" s="92">
        <f>'UBS V Guilherme'!J29</f>
        <v>7</v>
      </c>
      <c r="K143" s="92">
        <f>'UBS V Guilherme'!K29</f>
        <v>8</v>
      </c>
      <c r="L143" s="92">
        <f>'UBS V Guilherme'!L29</f>
        <v>7</v>
      </c>
      <c r="M143" s="92">
        <f>'UBS V Guilherme'!M29</f>
        <v>24</v>
      </c>
      <c r="N143" s="92">
        <f>'UBS V Guilherme'!N29</f>
        <v>42</v>
      </c>
      <c r="O143" s="92">
        <f>'UBS V Guilherme'!O29</f>
        <v>133</v>
      </c>
      <c r="P143" s="927">
        <f>'UBS V Guilherme'!P29</f>
        <v>3.1666666666666665</v>
      </c>
    </row>
    <row r="144" spans="1:16" ht="15.75" thickBot="1" x14ac:dyDescent="0.3">
      <c r="A144" s="214" t="str">
        <f>'UBS V Guilherme'!A30</f>
        <v>PICS - Atividades Individuais</v>
      </c>
      <c r="B144" s="934">
        <f>'UBS V Guilherme'!B30</f>
        <v>10</v>
      </c>
      <c r="C144" s="92">
        <f>'UBS V Guilherme'!C30</f>
        <v>3</v>
      </c>
      <c r="D144" s="92">
        <f>'UBS V Guilherme'!D30</f>
        <v>10</v>
      </c>
      <c r="E144" s="92">
        <f>'UBS V Guilherme'!E30</f>
        <v>33</v>
      </c>
      <c r="F144" s="92">
        <f>'UBS V Guilherme'!F30</f>
        <v>10</v>
      </c>
      <c r="G144" s="92">
        <f>'UBS V Guilherme'!G30</f>
        <v>42</v>
      </c>
      <c r="H144" s="92">
        <f>'UBS V Guilherme'!H30</f>
        <v>10</v>
      </c>
      <c r="I144" s="92">
        <f>'UBS V Guilherme'!I30</f>
        <v>52</v>
      </c>
      <c r="J144" s="92">
        <f>'UBS V Guilherme'!J30</f>
        <v>10</v>
      </c>
      <c r="K144" s="92">
        <f>'UBS V Guilherme'!K30</f>
        <v>35</v>
      </c>
      <c r="L144" s="92">
        <f>'UBS V Guilherme'!L30</f>
        <v>10</v>
      </c>
      <c r="M144" s="92">
        <f>'UBS V Guilherme'!M30</f>
        <v>29</v>
      </c>
      <c r="N144" s="92">
        <f>'UBS V Guilherme'!N30</f>
        <v>60</v>
      </c>
      <c r="O144" s="92">
        <f>'UBS V Guilherme'!O30</f>
        <v>194</v>
      </c>
      <c r="P144" s="927">
        <f>'UBS V Guilherme'!P30</f>
        <v>3.2333333333333334</v>
      </c>
    </row>
    <row r="145" spans="1:16" ht="15.75" thickBot="1" x14ac:dyDescent="0.3">
      <c r="A145" s="846" t="str">
        <f>'UBS V Guilherme'!A31</f>
        <v>TOTAL</v>
      </c>
      <c r="B145" s="955">
        <f>'UBS V Guilherme'!B31</f>
        <v>3904</v>
      </c>
      <c r="C145" s="848">
        <f>'UBS V Guilherme'!C31</f>
        <v>2915</v>
      </c>
      <c r="D145" s="848">
        <f>'UBS V Guilherme'!D31</f>
        <v>3904</v>
      </c>
      <c r="E145" s="848">
        <f>'UBS V Guilherme'!E31</f>
        <v>3496</v>
      </c>
      <c r="F145" s="848">
        <f>'UBS V Guilherme'!F31</f>
        <v>3904</v>
      </c>
      <c r="G145" s="848">
        <f>'UBS V Guilherme'!G31</f>
        <v>3194</v>
      </c>
      <c r="H145" s="848">
        <f>'UBS V Guilherme'!H31</f>
        <v>3904</v>
      </c>
      <c r="I145" s="848">
        <f>'UBS V Guilherme'!I31</f>
        <v>3486</v>
      </c>
      <c r="J145" s="848">
        <f>'UBS V Guilherme'!J31</f>
        <v>3904</v>
      </c>
      <c r="K145" s="848">
        <f>'UBS V Guilherme'!K31</f>
        <v>3885</v>
      </c>
      <c r="L145" s="848">
        <f>'UBS V Guilherme'!L31</f>
        <v>3904</v>
      </c>
      <c r="M145" s="848">
        <f>'UBS V Guilherme'!M31</f>
        <v>3521</v>
      </c>
      <c r="N145" s="848">
        <f>'UBS V Guilherme'!N31</f>
        <v>23424</v>
      </c>
      <c r="O145" s="848">
        <f>'UBS V Guilherme'!O31</f>
        <v>20497</v>
      </c>
      <c r="P145" s="928">
        <f>'UBS V Guilherme'!P31</f>
        <v>0.87504269125683065</v>
      </c>
    </row>
    <row r="147" spans="1:16" ht="15.75" x14ac:dyDescent="0.25">
      <c r="A147" s="935" t="s">
        <v>655</v>
      </c>
      <c r="B147" s="946"/>
      <c r="C147" s="936"/>
      <c r="D147" s="936"/>
      <c r="E147" s="936"/>
      <c r="F147" s="936"/>
      <c r="G147" s="936"/>
      <c r="H147" s="936"/>
      <c r="I147" s="936"/>
      <c r="J147" s="936"/>
      <c r="K147" s="936"/>
      <c r="L147" s="936"/>
      <c r="M147" s="936"/>
      <c r="N147" s="936"/>
      <c r="O147" s="936"/>
      <c r="P147" s="936"/>
    </row>
    <row r="148" spans="1:16" x14ac:dyDescent="0.25">
      <c r="A148" s="919"/>
      <c r="B148" s="975" t="s">
        <v>486</v>
      </c>
      <c r="C148" s="975"/>
      <c r="D148" s="975" t="s">
        <v>682</v>
      </c>
      <c r="E148" s="975"/>
      <c r="F148" s="975" t="s">
        <v>683</v>
      </c>
      <c r="G148" s="975"/>
      <c r="H148" s="975" t="s">
        <v>684</v>
      </c>
      <c r="I148" s="975"/>
      <c r="J148" s="975" t="s">
        <v>687</v>
      </c>
      <c r="K148" s="975"/>
      <c r="L148" s="975" t="s">
        <v>688</v>
      </c>
      <c r="M148" s="975"/>
      <c r="N148" s="990" t="s">
        <v>487</v>
      </c>
      <c r="O148" s="990"/>
      <c r="P148" s="990"/>
    </row>
    <row r="149" spans="1:16" ht="15.75" thickBot="1" x14ac:dyDescent="0.3">
      <c r="A149" s="844" t="s">
        <v>14</v>
      </c>
      <c r="B149" s="940" t="s">
        <v>489</v>
      </c>
      <c r="C149" s="850" t="s">
        <v>488</v>
      </c>
      <c r="D149" s="920" t="s">
        <v>489</v>
      </c>
      <c r="E149" s="850" t="s">
        <v>488</v>
      </c>
      <c r="F149" s="920" t="s">
        <v>489</v>
      </c>
      <c r="G149" s="850" t="s">
        <v>488</v>
      </c>
      <c r="H149" s="920" t="s">
        <v>489</v>
      </c>
      <c r="I149" s="850" t="s">
        <v>488</v>
      </c>
      <c r="J149" s="920" t="s">
        <v>489</v>
      </c>
      <c r="K149" s="850" t="s">
        <v>488</v>
      </c>
      <c r="L149" s="920" t="s">
        <v>489</v>
      </c>
      <c r="M149" s="850" t="s">
        <v>488</v>
      </c>
      <c r="N149" s="850" t="s">
        <v>680</v>
      </c>
      <c r="O149" s="850" t="s">
        <v>681</v>
      </c>
      <c r="P149" s="922" t="s">
        <v>1</v>
      </c>
    </row>
    <row r="150" spans="1:16" ht="15.75" thickTop="1" x14ac:dyDescent="0.25">
      <c r="A150" s="214" t="str">
        <f>'AMA_UBS V Medeiros'!A9</f>
        <v>Cirurgião Dentista (consulta/ atendimento) - 20hrs</v>
      </c>
      <c r="B150" s="934">
        <f>'AMA_UBS V Medeiros'!B9</f>
        <v>522</v>
      </c>
      <c r="C150" s="92">
        <f>'AMA_UBS V Medeiros'!C9</f>
        <v>522</v>
      </c>
      <c r="D150" s="92">
        <f>'AMA_UBS V Medeiros'!D9</f>
        <v>522</v>
      </c>
      <c r="E150" s="92">
        <f>'AMA_UBS V Medeiros'!E9</f>
        <v>420</v>
      </c>
      <c r="F150" s="92">
        <f>'AMA_UBS V Medeiros'!F9</f>
        <v>522</v>
      </c>
      <c r="G150" s="92">
        <f>'AMA_UBS V Medeiros'!G9</f>
        <v>387</v>
      </c>
      <c r="H150" s="92">
        <f>'AMA_UBS V Medeiros'!H9</f>
        <v>522</v>
      </c>
      <c r="I150" s="92">
        <f>'AMA_UBS V Medeiros'!I9</f>
        <v>468</v>
      </c>
      <c r="J150" s="92">
        <f>'AMA_UBS V Medeiros'!J9</f>
        <v>522</v>
      </c>
      <c r="K150" s="92">
        <f>'AMA_UBS V Medeiros'!K9</f>
        <v>416</v>
      </c>
      <c r="L150" s="92">
        <f>'AMA_UBS V Medeiros'!L9</f>
        <v>522</v>
      </c>
      <c r="M150" s="92">
        <f>'AMA_UBS V Medeiros'!M9</f>
        <v>410</v>
      </c>
      <c r="N150" s="92">
        <f>'AMA_UBS V Medeiros'!N9</f>
        <v>3132</v>
      </c>
      <c r="O150" s="92">
        <f>'AMA_UBS V Medeiros'!O9</f>
        <v>2623</v>
      </c>
      <c r="P150" s="927">
        <f>'AMA_UBS V Medeiros'!P9</f>
        <v>0.83748403575989783</v>
      </c>
    </row>
    <row r="151" spans="1:16" x14ac:dyDescent="0.25">
      <c r="A151" s="214" t="str">
        <f>'AMA_UBS V Medeiros'!A10</f>
        <v>Cirurgião Dentista (TI clínico restaurador) - 20hrs</v>
      </c>
      <c r="B151" s="934">
        <f>'AMA_UBS V Medeiros'!B10</f>
        <v>78</v>
      </c>
      <c r="C151" s="92">
        <f>'AMA_UBS V Medeiros'!C10</f>
        <v>89</v>
      </c>
      <c r="D151" s="92">
        <f>'AMA_UBS V Medeiros'!D10</f>
        <v>78</v>
      </c>
      <c r="E151" s="92">
        <f>'AMA_UBS V Medeiros'!E10</f>
        <v>79</v>
      </c>
      <c r="F151" s="92">
        <f>'AMA_UBS V Medeiros'!F10</f>
        <v>78</v>
      </c>
      <c r="G151" s="92">
        <f>'AMA_UBS V Medeiros'!G10</f>
        <v>65</v>
      </c>
      <c r="H151" s="92">
        <f>'AMA_UBS V Medeiros'!H10</f>
        <v>78</v>
      </c>
      <c r="I151" s="92">
        <f>'AMA_UBS V Medeiros'!I10</f>
        <v>62</v>
      </c>
      <c r="J151" s="92">
        <f>'AMA_UBS V Medeiros'!J10</f>
        <v>78</v>
      </c>
      <c r="K151" s="92">
        <f>'AMA_UBS V Medeiros'!K10</f>
        <v>68</v>
      </c>
      <c r="L151" s="92">
        <f>'AMA_UBS V Medeiros'!L10</f>
        <v>78</v>
      </c>
      <c r="M151" s="92">
        <f>'AMA_UBS V Medeiros'!M10</f>
        <v>68</v>
      </c>
      <c r="N151" s="92">
        <f>'AMA_UBS V Medeiros'!N10</f>
        <v>468</v>
      </c>
      <c r="O151" s="92">
        <f>'AMA_UBS V Medeiros'!O10</f>
        <v>431</v>
      </c>
      <c r="P151" s="927">
        <f>'AMA_UBS V Medeiros'!P10</f>
        <v>0.92094017094017089</v>
      </c>
    </row>
    <row r="152" spans="1:16" x14ac:dyDescent="0.25">
      <c r="A152" s="214" t="str">
        <f>'AMA_UBS V Medeiros'!A11</f>
        <v>Cirurgião Dentista (TI prótese) - 20hrs</v>
      </c>
      <c r="B152" s="934">
        <f>'AMA_UBS V Medeiros'!B11</f>
        <v>24</v>
      </c>
      <c r="C152" s="92">
        <f>'AMA_UBS V Medeiros'!C11</f>
        <v>22</v>
      </c>
      <c r="D152" s="92">
        <f>'AMA_UBS V Medeiros'!D11</f>
        <v>24</v>
      </c>
      <c r="E152" s="92">
        <f>'AMA_UBS V Medeiros'!E11</f>
        <v>13</v>
      </c>
      <c r="F152" s="92">
        <f>'AMA_UBS V Medeiros'!F11</f>
        <v>24</v>
      </c>
      <c r="G152" s="92">
        <f>'AMA_UBS V Medeiros'!G11</f>
        <v>25</v>
      </c>
      <c r="H152" s="92">
        <f>'AMA_UBS V Medeiros'!H11</f>
        <v>24</v>
      </c>
      <c r="I152" s="92">
        <f>'AMA_UBS V Medeiros'!I11</f>
        <v>16</v>
      </c>
      <c r="J152" s="92">
        <f>'AMA_UBS V Medeiros'!J11</f>
        <v>24</v>
      </c>
      <c r="K152" s="92">
        <f>'AMA_UBS V Medeiros'!K11</f>
        <v>14</v>
      </c>
      <c r="L152" s="92">
        <f>'AMA_UBS V Medeiros'!L11</f>
        <v>24</v>
      </c>
      <c r="M152" s="92">
        <f>'AMA_UBS V Medeiros'!M11</f>
        <v>5</v>
      </c>
      <c r="N152" s="92">
        <f>'AMA_UBS V Medeiros'!N11</f>
        <v>144</v>
      </c>
      <c r="O152" s="92">
        <f>'AMA_UBS V Medeiros'!O11</f>
        <v>95</v>
      </c>
      <c r="P152" s="927">
        <f>'AMA_UBS V Medeiros'!P11</f>
        <v>0.65972222222222221</v>
      </c>
    </row>
    <row r="153" spans="1:16" x14ac:dyDescent="0.25">
      <c r="A153" s="214" t="str">
        <f>'AMA_UBS V Medeiros'!A12</f>
        <v>Médico Clínico (consulta) - 20hrs</v>
      </c>
      <c r="B153" s="934">
        <f>'AMA_UBS V Medeiros'!B12</f>
        <v>1320</v>
      </c>
      <c r="C153" s="92">
        <f>'AMA_UBS V Medeiros'!C12</f>
        <v>910</v>
      </c>
      <c r="D153" s="92">
        <f>'AMA_UBS V Medeiros'!D12</f>
        <v>1320</v>
      </c>
      <c r="E153" s="92">
        <f>'AMA_UBS V Medeiros'!E12</f>
        <v>892</v>
      </c>
      <c r="F153" s="92">
        <f>'AMA_UBS V Medeiros'!F12</f>
        <v>1320</v>
      </c>
      <c r="G153" s="92">
        <f>'AMA_UBS V Medeiros'!G12</f>
        <v>874</v>
      </c>
      <c r="H153" s="92">
        <f>'AMA_UBS V Medeiros'!H12</f>
        <v>1320</v>
      </c>
      <c r="I153" s="92">
        <f>'AMA_UBS V Medeiros'!I12</f>
        <v>930</v>
      </c>
      <c r="J153" s="92">
        <f>'AMA_UBS V Medeiros'!J12</f>
        <v>1320</v>
      </c>
      <c r="K153" s="92">
        <f>'AMA_UBS V Medeiros'!K12</f>
        <v>800</v>
      </c>
      <c r="L153" s="92">
        <f>'AMA_UBS V Medeiros'!L12</f>
        <v>1320</v>
      </c>
      <c r="M153" s="92">
        <f>'AMA_UBS V Medeiros'!M12</f>
        <v>900</v>
      </c>
      <c r="N153" s="92">
        <f>'AMA_UBS V Medeiros'!N12</f>
        <v>7920</v>
      </c>
      <c r="O153" s="92">
        <f>'AMA_UBS V Medeiros'!O12</f>
        <v>5306</v>
      </c>
      <c r="P153" s="927">
        <f>'AMA_UBS V Medeiros'!P12</f>
        <v>0.66994949494949496</v>
      </c>
    </row>
    <row r="154" spans="1:16" x14ac:dyDescent="0.25">
      <c r="A154" s="214" t="str">
        <f>'AMA_UBS V Medeiros'!A13</f>
        <v>Médico Pediatra (consulta) - 20hrs</v>
      </c>
      <c r="B154" s="934">
        <f>'AMA_UBS V Medeiros'!B13</f>
        <v>264</v>
      </c>
      <c r="C154" s="92">
        <f>'AMA_UBS V Medeiros'!C13</f>
        <v>0</v>
      </c>
      <c r="D154" s="92">
        <f>'AMA_UBS V Medeiros'!D13</f>
        <v>264</v>
      </c>
      <c r="E154" s="92">
        <f>'AMA_UBS V Medeiros'!E13</f>
        <v>237</v>
      </c>
      <c r="F154" s="92">
        <f>'AMA_UBS V Medeiros'!F13</f>
        <v>264</v>
      </c>
      <c r="G154" s="92">
        <f>'AMA_UBS V Medeiros'!G13</f>
        <v>176</v>
      </c>
      <c r="H154" s="92">
        <f>'AMA_UBS V Medeiros'!H13</f>
        <v>264</v>
      </c>
      <c r="I154" s="92">
        <f>'AMA_UBS V Medeiros'!I13</f>
        <v>254</v>
      </c>
      <c r="J154" s="92">
        <f>'AMA_UBS V Medeiros'!J13</f>
        <v>264</v>
      </c>
      <c r="K154" s="92">
        <f>'AMA_UBS V Medeiros'!K13</f>
        <v>286</v>
      </c>
      <c r="L154" s="92">
        <f>'AMA_UBS V Medeiros'!L13</f>
        <v>264</v>
      </c>
      <c r="M154" s="92">
        <f>'AMA_UBS V Medeiros'!M13</f>
        <v>244</v>
      </c>
      <c r="N154" s="92">
        <f>'AMA_UBS V Medeiros'!N13</f>
        <v>1584</v>
      </c>
      <c r="O154" s="92">
        <f>'AMA_UBS V Medeiros'!O13</f>
        <v>1197</v>
      </c>
      <c r="P154" s="927">
        <f>'AMA_UBS V Medeiros'!P13</f>
        <v>0.75568181818181823</v>
      </c>
    </row>
    <row r="155" spans="1:16" x14ac:dyDescent="0.25">
      <c r="A155" s="214" t="str">
        <f>'AMA_UBS V Medeiros'!A14</f>
        <v>Médico Psiquiatra (consulta) - 20hrs</v>
      </c>
      <c r="B155" s="934">
        <f>'AMA_UBS V Medeiros'!B14</f>
        <v>320</v>
      </c>
      <c r="C155" s="92">
        <f>'AMA_UBS V Medeiros'!C14</f>
        <v>268</v>
      </c>
      <c r="D155" s="92">
        <f>'AMA_UBS V Medeiros'!D14</f>
        <v>320</v>
      </c>
      <c r="E155" s="92">
        <f>'AMA_UBS V Medeiros'!E14</f>
        <v>229</v>
      </c>
      <c r="F155" s="92">
        <f>'AMA_UBS V Medeiros'!F14</f>
        <v>320</v>
      </c>
      <c r="G155" s="92">
        <f>'AMA_UBS V Medeiros'!G14</f>
        <v>169</v>
      </c>
      <c r="H155" s="92">
        <f>'AMA_UBS V Medeiros'!H14</f>
        <v>320</v>
      </c>
      <c r="I155" s="92">
        <f>'AMA_UBS V Medeiros'!I14</f>
        <v>200</v>
      </c>
      <c r="J155" s="92">
        <f>'AMA_UBS V Medeiros'!J14</f>
        <v>320</v>
      </c>
      <c r="K155" s="92">
        <f>'AMA_UBS V Medeiros'!K14</f>
        <v>197</v>
      </c>
      <c r="L155" s="92">
        <f>'AMA_UBS V Medeiros'!L14</f>
        <v>320</v>
      </c>
      <c r="M155" s="92">
        <f>'AMA_UBS V Medeiros'!M14</f>
        <v>184</v>
      </c>
      <c r="N155" s="92">
        <f>'AMA_UBS V Medeiros'!N14</f>
        <v>1920</v>
      </c>
      <c r="O155" s="92">
        <f>'AMA_UBS V Medeiros'!O14</f>
        <v>1247</v>
      </c>
      <c r="P155" s="927">
        <f>'AMA_UBS V Medeiros'!P14</f>
        <v>0.64947916666666672</v>
      </c>
    </row>
    <row r="156" spans="1:16" x14ac:dyDescent="0.25">
      <c r="A156" s="214" t="str">
        <f>'AMA_UBS V Medeiros'!A15</f>
        <v>Médico Infectologista (TB) (consulta) - 20hrs</v>
      </c>
      <c r="B156" s="934">
        <f>'AMA_UBS V Medeiros'!B15</f>
        <v>64</v>
      </c>
      <c r="C156" s="92">
        <f>'AMA_UBS V Medeiros'!C15</f>
        <v>50</v>
      </c>
      <c r="D156" s="92">
        <f>'AMA_UBS V Medeiros'!D15</f>
        <v>64</v>
      </c>
      <c r="E156" s="92">
        <f>'AMA_UBS V Medeiros'!E15</f>
        <v>38</v>
      </c>
      <c r="F156" s="92">
        <f>'AMA_UBS V Medeiros'!F15</f>
        <v>64</v>
      </c>
      <c r="G156" s="92">
        <f>'AMA_UBS V Medeiros'!G15</f>
        <v>50</v>
      </c>
      <c r="H156" s="92">
        <f>'AMA_UBS V Medeiros'!H15</f>
        <v>64</v>
      </c>
      <c r="I156" s="92">
        <f>'AMA_UBS V Medeiros'!I15</f>
        <v>45</v>
      </c>
      <c r="J156" s="92">
        <f>'AMA_UBS V Medeiros'!J15</f>
        <v>64</v>
      </c>
      <c r="K156" s="92">
        <f>'AMA_UBS V Medeiros'!K15</f>
        <v>33</v>
      </c>
      <c r="L156" s="92">
        <f>'AMA_UBS V Medeiros'!L15</f>
        <v>64</v>
      </c>
      <c r="M156" s="92">
        <f>'AMA_UBS V Medeiros'!M15</f>
        <v>47</v>
      </c>
      <c r="N156" s="92">
        <f>'AMA_UBS V Medeiros'!N15</f>
        <v>384</v>
      </c>
      <c r="O156" s="92">
        <f>'AMA_UBS V Medeiros'!O15</f>
        <v>263</v>
      </c>
      <c r="P156" s="927">
        <f>'AMA_UBS V Medeiros'!P15</f>
        <v>0.68489583333333337</v>
      </c>
    </row>
    <row r="157" spans="1:16" x14ac:dyDescent="0.25">
      <c r="A157" s="214" t="str">
        <f>'AMA_UBS V Medeiros'!A16</f>
        <v>Médico Pneumologista - 12hrs</v>
      </c>
      <c r="B157" s="934">
        <f>'AMA_UBS V Medeiros'!B16</f>
        <v>132</v>
      </c>
      <c r="C157" s="92">
        <f>'AMA_UBS V Medeiros'!C16</f>
        <v>36</v>
      </c>
      <c r="D157" s="92">
        <f>'AMA_UBS V Medeiros'!D16</f>
        <v>132</v>
      </c>
      <c r="E157" s="92">
        <f>'AMA_UBS V Medeiros'!E16</f>
        <v>141</v>
      </c>
      <c r="F157" s="92">
        <f>'AMA_UBS V Medeiros'!F16</f>
        <v>132</v>
      </c>
      <c r="G157" s="92">
        <f>'AMA_UBS V Medeiros'!G16</f>
        <v>92</v>
      </c>
      <c r="H157" s="92">
        <f>'AMA_UBS V Medeiros'!H16</f>
        <v>132</v>
      </c>
      <c r="I157" s="92">
        <f>'AMA_UBS V Medeiros'!I16</f>
        <v>127</v>
      </c>
      <c r="J157" s="92">
        <f>'AMA_UBS V Medeiros'!J16</f>
        <v>132</v>
      </c>
      <c r="K157" s="92">
        <f>'AMA_UBS V Medeiros'!K16</f>
        <v>147</v>
      </c>
      <c r="L157" s="92">
        <f>'AMA_UBS V Medeiros'!L16</f>
        <v>132</v>
      </c>
      <c r="M157" s="92">
        <f>'AMA_UBS V Medeiros'!M16</f>
        <v>101</v>
      </c>
      <c r="N157" s="92">
        <f>'AMA_UBS V Medeiros'!N16</f>
        <v>792</v>
      </c>
      <c r="O157" s="92">
        <f>'AMA_UBS V Medeiros'!O16</f>
        <v>644</v>
      </c>
      <c r="P157" s="927">
        <f>'AMA_UBS V Medeiros'!P16</f>
        <v>0.81313131313131315</v>
      </c>
    </row>
    <row r="158" spans="1:16" x14ac:dyDescent="0.25">
      <c r="A158" s="214" t="str">
        <f>'AMA_UBS V Medeiros'!A17</f>
        <v>Médico Pneumologista (ODP) - 20hrs</v>
      </c>
      <c r="B158" s="934" t="str">
        <f>'AMA_UBS V Medeiros'!B17</f>
        <v>s/ meta</v>
      </c>
      <c r="C158" s="92">
        <f>'AMA_UBS V Medeiros'!C17</f>
        <v>101</v>
      </c>
      <c r="D158" s="92" t="str">
        <f>'AMA_UBS V Medeiros'!D17</f>
        <v>s/ meta</v>
      </c>
      <c r="E158" s="92">
        <f>'AMA_UBS V Medeiros'!E17</f>
        <v>118</v>
      </c>
      <c r="F158" s="92" t="str">
        <f>'AMA_UBS V Medeiros'!F17</f>
        <v>s/ meta</v>
      </c>
      <c r="G158" s="92">
        <f>'AMA_UBS V Medeiros'!G17</f>
        <v>121</v>
      </c>
      <c r="H158" s="92" t="str">
        <f>'AMA_UBS V Medeiros'!H17</f>
        <v>s/ meta</v>
      </c>
      <c r="I158" s="92">
        <f>'AMA_UBS V Medeiros'!I17</f>
        <v>136</v>
      </c>
      <c r="J158" s="92" t="str">
        <f>'AMA_UBS V Medeiros'!J17</f>
        <v>s/ meta</v>
      </c>
      <c r="K158" s="92">
        <f>'AMA_UBS V Medeiros'!K17</f>
        <v>129</v>
      </c>
      <c r="L158" s="92" t="str">
        <f>'AMA_UBS V Medeiros'!L17</f>
        <v>s/ meta</v>
      </c>
      <c r="M158" s="92">
        <f>'AMA_UBS V Medeiros'!M17</f>
        <v>62</v>
      </c>
      <c r="N158" s="92" t="str">
        <f>'AMA_UBS V Medeiros'!N17</f>
        <v>s/ meta</v>
      </c>
      <c r="O158" s="92">
        <f>'AMA_UBS V Medeiros'!O17</f>
        <v>667</v>
      </c>
      <c r="P158" s="927" t="str">
        <f>'AMA_UBS V Medeiros'!P17</f>
        <v>-</v>
      </c>
    </row>
    <row r="159" spans="1:16" x14ac:dyDescent="0.25">
      <c r="A159" s="214" t="str">
        <f>'AMA_UBS V Medeiros'!A18</f>
        <v>Médico Ginecologista (consulta) - 20hrs</v>
      </c>
      <c r="B159" s="934">
        <f>'AMA_UBS V Medeiros'!B18</f>
        <v>792</v>
      </c>
      <c r="C159" s="92">
        <f>'AMA_UBS V Medeiros'!C18</f>
        <v>419</v>
      </c>
      <c r="D159" s="92">
        <f>'AMA_UBS V Medeiros'!D18</f>
        <v>792</v>
      </c>
      <c r="E159" s="92">
        <f>'AMA_UBS V Medeiros'!E18</f>
        <v>425</v>
      </c>
      <c r="F159" s="92">
        <f>'AMA_UBS V Medeiros'!F18</f>
        <v>792</v>
      </c>
      <c r="G159" s="92">
        <f>'AMA_UBS V Medeiros'!G18</f>
        <v>365</v>
      </c>
      <c r="H159" s="92">
        <f>'AMA_UBS V Medeiros'!H18</f>
        <v>792</v>
      </c>
      <c r="I159" s="92">
        <f>'AMA_UBS V Medeiros'!I18</f>
        <v>480</v>
      </c>
      <c r="J159" s="92">
        <f>'AMA_UBS V Medeiros'!J18</f>
        <v>792</v>
      </c>
      <c r="K159" s="92">
        <f>'AMA_UBS V Medeiros'!K18</f>
        <v>498</v>
      </c>
      <c r="L159" s="92">
        <f>'AMA_UBS V Medeiros'!L18</f>
        <v>792</v>
      </c>
      <c r="M159" s="92">
        <f>'AMA_UBS V Medeiros'!M18</f>
        <v>299</v>
      </c>
      <c r="N159" s="92">
        <f>'AMA_UBS V Medeiros'!N18</f>
        <v>4752</v>
      </c>
      <c r="O159" s="92">
        <f>'AMA_UBS V Medeiros'!O18</f>
        <v>2486</v>
      </c>
      <c r="P159" s="927">
        <f>'AMA_UBS V Medeiros'!P18</f>
        <v>0.52314814814814814</v>
      </c>
    </row>
    <row r="160" spans="1:16" x14ac:dyDescent="0.25">
      <c r="A160" s="214" t="str">
        <f>'AMA_UBS V Medeiros'!A19</f>
        <v>Enfermeiro (consulta) - 30hrs</v>
      </c>
      <c r="B160" s="934">
        <f>'AMA_UBS V Medeiros'!B19</f>
        <v>216</v>
      </c>
      <c r="C160" s="92">
        <f>'AMA_UBS V Medeiros'!C19</f>
        <v>202</v>
      </c>
      <c r="D160" s="92">
        <f>'AMA_UBS V Medeiros'!D19</f>
        <v>216</v>
      </c>
      <c r="E160" s="92">
        <f>'AMA_UBS V Medeiros'!E19</f>
        <v>256</v>
      </c>
      <c r="F160" s="92">
        <f>'AMA_UBS V Medeiros'!F19</f>
        <v>216</v>
      </c>
      <c r="G160" s="92">
        <f>'AMA_UBS V Medeiros'!G19</f>
        <v>152</v>
      </c>
      <c r="H160" s="92">
        <f>'AMA_UBS V Medeiros'!H19</f>
        <v>216</v>
      </c>
      <c r="I160" s="92">
        <f>'AMA_UBS V Medeiros'!I19</f>
        <v>118</v>
      </c>
      <c r="J160" s="92">
        <f>'AMA_UBS V Medeiros'!J19</f>
        <v>216</v>
      </c>
      <c r="K160" s="92">
        <f>'AMA_UBS V Medeiros'!K19</f>
        <v>166</v>
      </c>
      <c r="L160" s="92">
        <f>'AMA_UBS V Medeiros'!L19</f>
        <v>216</v>
      </c>
      <c r="M160" s="92">
        <f>'AMA_UBS V Medeiros'!M19</f>
        <v>195</v>
      </c>
      <c r="N160" s="92">
        <f>'AMA_UBS V Medeiros'!N19</f>
        <v>1296</v>
      </c>
      <c r="O160" s="92">
        <f>'AMA_UBS V Medeiros'!O19</f>
        <v>1089</v>
      </c>
      <c r="P160" s="927">
        <f>'AMA_UBS V Medeiros'!P19</f>
        <v>0.84027777777777779</v>
      </c>
    </row>
    <row r="161" spans="1:16" x14ac:dyDescent="0.25">
      <c r="A161" s="214" t="str">
        <f>'AMA_UBS V Medeiros'!A20</f>
        <v>Enfermeiro (visita) - 30hrs</v>
      </c>
      <c r="B161" s="934">
        <f>'AMA_UBS V Medeiros'!B20</f>
        <v>12</v>
      </c>
      <c r="C161" s="92">
        <f>'AMA_UBS V Medeiros'!C20</f>
        <v>19</v>
      </c>
      <c r="D161" s="92">
        <f>'AMA_UBS V Medeiros'!D20</f>
        <v>12</v>
      </c>
      <c r="E161" s="92">
        <f>'AMA_UBS V Medeiros'!E20</f>
        <v>26</v>
      </c>
      <c r="F161" s="92">
        <f>'AMA_UBS V Medeiros'!F20</f>
        <v>12</v>
      </c>
      <c r="G161" s="92">
        <f>'AMA_UBS V Medeiros'!G20</f>
        <v>19</v>
      </c>
      <c r="H161" s="92">
        <f>'AMA_UBS V Medeiros'!H20</f>
        <v>12</v>
      </c>
      <c r="I161" s="92">
        <f>'AMA_UBS V Medeiros'!I20</f>
        <v>28</v>
      </c>
      <c r="J161" s="92">
        <f>'AMA_UBS V Medeiros'!J20</f>
        <v>12</v>
      </c>
      <c r="K161" s="92">
        <f>'AMA_UBS V Medeiros'!K20</f>
        <v>10</v>
      </c>
      <c r="L161" s="92">
        <f>'AMA_UBS V Medeiros'!L20</f>
        <v>12</v>
      </c>
      <c r="M161" s="92">
        <f>'AMA_UBS V Medeiros'!M20</f>
        <v>0</v>
      </c>
      <c r="N161" s="92">
        <f>'AMA_UBS V Medeiros'!N20</f>
        <v>72</v>
      </c>
      <c r="O161" s="92">
        <f>'AMA_UBS V Medeiros'!O20</f>
        <v>102</v>
      </c>
      <c r="P161" s="927">
        <f>'AMA_UBS V Medeiros'!P20</f>
        <v>1.4166666666666667</v>
      </c>
    </row>
    <row r="162" spans="1:16" x14ac:dyDescent="0.25">
      <c r="A162" s="214" t="str">
        <f>'AMA_UBS V Medeiros'!A21</f>
        <v>Assistente Social (consulta/ VD) - 30hrs</v>
      </c>
      <c r="B162" s="934">
        <f>'AMA_UBS V Medeiros'!B21</f>
        <v>122</v>
      </c>
      <c r="C162" s="92">
        <f>'AMA_UBS V Medeiros'!C21</f>
        <v>38</v>
      </c>
      <c r="D162" s="92">
        <f>'AMA_UBS V Medeiros'!D21</f>
        <v>122</v>
      </c>
      <c r="E162" s="92">
        <f>'AMA_UBS V Medeiros'!E21</f>
        <v>83</v>
      </c>
      <c r="F162" s="92">
        <f>'AMA_UBS V Medeiros'!F21</f>
        <v>122</v>
      </c>
      <c r="G162" s="92">
        <f>'AMA_UBS V Medeiros'!G21</f>
        <v>77</v>
      </c>
      <c r="H162" s="92">
        <f>'AMA_UBS V Medeiros'!H21</f>
        <v>122</v>
      </c>
      <c r="I162" s="92">
        <f>'AMA_UBS V Medeiros'!I21</f>
        <v>77</v>
      </c>
      <c r="J162" s="92">
        <f>'AMA_UBS V Medeiros'!J21</f>
        <v>122</v>
      </c>
      <c r="K162" s="92">
        <f>'AMA_UBS V Medeiros'!K21</f>
        <v>131</v>
      </c>
      <c r="L162" s="92">
        <f>'AMA_UBS V Medeiros'!L21</f>
        <v>122</v>
      </c>
      <c r="M162" s="92">
        <f>'AMA_UBS V Medeiros'!M21</f>
        <v>163</v>
      </c>
      <c r="N162" s="92">
        <f>'AMA_UBS V Medeiros'!N21</f>
        <v>732</v>
      </c>
      <c r="O162" s="92">
        <f>'AMA_UBS V Medeiros'!O21</f>
        <v>569</v>
      </c>
      <c r="P162" s="927">
        <f>'AMA_UBS V Medeiros'!P21</f>
        <v>0.77732240437158473</v>
      </c>
    </row>
    <row r="163" spans="1:16" x14ac:dyDescent="0.25">
      <c r="A163" s="214" t="str">
        <f>'AMA_UBS V Medeiros'!A22</f>
        <v>Assistente Social (nº grupos)</v>
      </c>
      <c r="B163" s="934">
        <f>'AMA_UBS V Medeiros'!B22</f>
        <v>30</v>
      </c>
      <c r="C163" s="92">
        <f>'AMA_UBS V Medeiros'!C22</f>
        <v>20</v>
      </c>
      <c r="D163" s="92">
        <f>'AMA_UBS V Medeiros'!D22</f>
        <v>30</v>
      </c>
      <c r="E163" s="92">
        <f>'AMA_UBS V Medeiros'!E22</f>
        <v>27</v>
      </c>
      <c r="F163" s="92">
        <f>'AMA_UBS V Medeiros'!F22</f>
        <v>30</v>
      </c>
      <c r="G163" s="92">
        <f>'AMA_UBS V Medeiros'!G22</f>
        <v>20</v>
      </c>
      <c r="H163" s="92">
        <f>'AMA_UBS V Medeiros'!H22</f>
        <v>30</v>
      </c>
      <c r="I163" s="92">
        <f>'AMA_UBS V Medeiros'!I22</f>
        <v>14</v>
      </c>
      <c r="J163" s="92">
        <f>'AMA_UBS V Medeiros'!J22</f>
        <v>30</v>
      </c>
      <c r="K163" s="92">
        <f>'AMA_UBS V Medeiros'!K22</f>
        <v>15</v>
      </c>
      <c r="L163" s="92">
        <f>'AMA_UBS V Medeiros'!L22</f>
        <v>30</v>
      </c>
      <c r="M163" s="92">
        <f>'AMA_UBS V Medeiros'!M22</f>
        <v>25</v>
      </c>
      <c r="N163" s="92">
        <f>'AMA_UBS V Medeiros'!N22</f>
        <v>180</v>
      </c>
      <c r="O163" s="92">
        <f>'AMA_UBS V Medeiros'!O22</f>
        <v>121</v>
      </c>
      <c r="P163" s="927">
        <f>'AMA_UBS V Medeiros'!P22</f>
        <v>0.67222222222222228</v>
      </c>
    </row>
    <row r="164" spans="1:16" x14ac:dyDescent="0.25">
      <c r="A164" s="214" t="str">
        <f>'AMA_UBS V Medeiros'!A23</f>
        <v>Nutricionista (consulta/ VD) - 40hrs</v>
      </c>
      <c r="B164" s="934">
        <f>'AMA_UBS V Medeiros'!B23</f>
        <v>60</v>
      </c>
      <c r="C164" s="92">
        <f>'AMA_UBS V Medeiros'!C23</f>
        <v>50</v>
      </c>
      <c r="D164" s="92">
        <f>'AMA_UBS V Medeiros'!D23</f>
        <v>60</v>
      </c>
      <c r="E164" s="92">
        <f>'AMA_UBS V Medeiros'!E23</f>
        <v>75</v>
      </c>
      <c r="F164" s="92">
        <f>'AMA_UBS V Medeiros'!F23</f>
        <v>60</v>
      </c>
      <c r="G164" s="92">
        <f>'AMA_UBS V Medeiros'!G23</f>
        <v>75</v>
      </c>
      <c r="H164" s="92">
        <f>'AMA_UBS V Medeiros'!H23</f>
        <v>60</v>
      </c>
      <c r="I164" s="92">
        <f>'AMA_UBS V Medeiros'!I23</f>
        <v>58</v>
      </c>
      <c r="J164" s="92">
        <f>'AMA_UBS V Medeiros'!J23</f>
        <v>60</v>
      </c>
      <c r="K164" s="92">
        <f>'AMA_UBS V Medeiros'!K23</f>
        <v>40</v>
      </c>
      <c r="L164" s="92">
        <f>'AMA_UBS V Medeiros'!L23</f>
        <v>60</v>
      </c>
      <c r="M164" s="92">
        <f>'AMA_UBS V Medeiros'!M23</f>
        <v>44</v>
      </c>
      <c r="N164" s="92">
        <f>'AMA_UBS V Medeiros'!N23</f>
        <v>360</v>
      </c>
      <c r="O164" s="92">
        <f>'AMA_UBS V Medeiros'!O23</f>
        <v>342</v>
      </c>
      <c r="P164" s="927">
        <f>'AMA_UBS V Medeiros'!P23</f>
        <v>0.95</v>
      </c>
    </row>
    <row r="165" spans="1:16" x14ac:dyDescent="0.25">
      <c r="A165" s="214" t="str">
        <f>'AMA_UBS V Medeiros'!A24</f>
        <v>Nutricionista (nº grupos)</v>
      </c>
      <c r="B165" s="934">
        <f>'AMA_UBS V Medeiros'!B24</f>
        <v>40</v>
      </c>
      <c r="C165" s="92">
        <f>'AMA_UBS V Medeiros'!C24</f>
        <v>18</v>
      </c>
      <c r="D165" s="92">
        <f>'AMA_UBS V Medeiros'!D24</f>
        <v>40</v>
      </c>
      <c r="E165" s="92">
        <f>'AMA_UBS V Medeiros'!E24</f>
        <v>34</v>
      </c>
      <c r="F165" s="92">
        <f>'AMA_UBS V Medeiros'!F24</f>
        <v>40</v>
      </c>
      <c r="G165" s="92">
        <f>'AMA_UBS V Medeiros'!G24</f>
        <v>25</v>
      </c>
      <c r="H165" s="92">
        <f>'AMA_UBS V Medeiros'!H24</f>
        <v>40</v>
      </c>
      <c r="I165" s="92">
        <f>'AMA_UBS V Medeiros'!I24</f>
        <v>26</v>
      </c>
      <c r="J165" s="92">
        <f>'AMA_UBS V Medeiros'!J24</f>
        <v>40</v>
      </c>
      <c r="K165" s="92">
        <f>'AMA_UBS V Medeiros'!K24</f>
        <v>27</v>
      </c>
      <c r="L165" s="92">
        <f>'AMA_UBS V Medeiros'!L24</f>
        <v>40</v>
      </c>
      <c r="M165" s="92">
        <f>'AMA_UBS V Medeiros'!M24</f>
        <v>24</v>
      </c>
      <c r="N165" s="92">
        <f>'AMA_UBS V Medeiros'!N24</f>
        <v>240</v>
      </c>
      <c r="O165" s="92">
        <f>'AMA_UBS V Medeiros'!O24</f>
        <v>154</v>
      </c>
      <c r="P165" s="927">
        <f>'AMA_UBS V Medeiros'!P24</f>
        <v>0.64166666666666672</v>
      </c>
    </row>
    <row r="166" spans="1:16" x14ac:dyDescent="0.25">
      <c r="A166" s="214" t="str">
        <f>'AMA_UBS V Medeiros'!A25</f>
        <v>Psicólogo (consulta/ VD) - 30hrs</v>
      </c>
      <c r="B166" s="934">
        <f>'AMA_UBS V Medeiros'!B25</f>
        <v>92</v>
      </c>
      <c r="C166" s="92">
        <f>'AMA_UBS V Medeiros'!C25</f>
        <v>107</v>
      </c>
      <c r="D166" s="92">
        <f>'AMA_UBS V Medeiros'!D25</f>
        <v>92</v>
      </c>
      <c r="E166" s="92">
        <f>'AMA_UBS V Medeiros'!E25</f>
        <v>125</v>
      </c>
      <c r="F166" s="92">
        <f>'AMA_UBS V Medeiros'!F25</f>
        <v>92</v>
      </c>
      <c r="G166" s="92">
        <f>'AMA_UBS V Medeiros'!G25</f>
        <v>111</v>
      </c>
      <c r="H166" s="92">
        <f>'AMA_UBS V Medeiros'!H25</f>
        <v>92</v>
      </c>
      <c r="I166" s="92">
        <f>'AMA_UBS V Medeiros'!I25</f>
        <v>102</v>
      </c>
      <c r="J166" s="92">
        <f>'AMA_UBS V Medeiros'!J25</f>
        <v>92</v>
      </c>
      <c r="K166" s="92">
        <f>'AMA_UBS V Medeiros'!K25</f>
        <v>105</v>
      </c>
      <c r="L166" s="92">
        <f>'AMA_UBS V Medeiros'!L25</f>
        <v>92</v>
      </c>
      <c r="M166" s="92">
        <f>'AMA_UBS V Medeiros'!M25</f>
        <v>77</v>
      </c>
      <c r="N166" s="92">
        <f>'AMA_UBS V Medeiros'!N25</f>
        <v>552</v>
      </c>
      <c r="O166" s="92">
        <f>'AMA_UBS V Medeiros'!O25</f>
        <v>627</v>
      </c>
      <c r="P166" s="927">
        <f>'AMA_UBS V Medeiros'!P25</f>
        <v>1.1358695652173914</v>
      </c>
    </row>
    <row r="167" spans="1:16" x14ac:dyDescent="0.25">
      <c r="A167" s="214" t="str">
        <f>'AMA_UBS V Medeiros'!A26</f>
        <v>Psicólogo (nº grupos)</v>
      </c>
      <c r="B167" s="934">
        <f>'AMA_UBS V Medeiros'!B26</f>
        <v>60</v>
      </c>
      <c r="C167" s="92">
        <f>'AMA_UBS V Medeiros'!C26</f>
        <v>67</v>
      </c>
      <c r="D167" s="92">
        <f>'AMA_UBS V Medeiros'!D26</f>
        <v>60</v>
      </c>
      <c r="E167" s="92">
        <f>'AMA_UBS V Medeiros'!E26</f>
        <v>54</v>
      </c>
      <c r="F167" s="92">
        <f>'AMA_UBS V Medeiros'!F26</f>
        <v>60</v>
      </c>
      <c r="G167" s="92">
        <f>'AMA_UBS V Medeiros'!G26</f>
        <v>46</v>
      </c>
      <c r="H167" s="92">
        <f>'AMA_UBS V Medeiros'!H26</f>
        <v>60</v>
      </c>
      <c r="I167" s="92">
        <f>'AMA_UBS V Medeiros'!I26</f>
        <v>53</v>
      </c>
      <c r="J167" s="92">
        <f>'AMA_UBS V Medeiros'!J26</f>
        <v>60</v>
      </c>
      <c r="K167" s="92">
        <f>'AMA_UBS V Medeiros'!K26</f>
        <v>41</v>
      </c>
      <c r="L167" s="92">
        <f>'AMA_UBS V Medeiros'!L26</f>
        <v>60</v>
      </c>
      <c r="M167" s="92">
        <f>'AMA_UBS V Medeiros'!M26</f>
        <v>36</v>
      </c>
      <c r="N167" s="92">
        <f>'AMA_UBS V Medeiros'!N26</f>
        <v>360</v>
      </c>
      <c r="O167" s="92">
        <f>'AMA_UBS V Medeiros'!O26</f>
        <v>297</v>
      </c>
      <c r="P167" s="927">
        <f>'AMA_UBS V Medeiros'!P26</f>
        <v>0.82499999999999996</v>
      </c>
    </row>
    <row r="168" spans="1:16" x14ac:dyDescent="0.25">
      <c r="A168" s="214" t="str">
        <f>'AMA_UBS V Medeiros'!A27</f>
        <v>Farmacêutico (consulta/ VD) - 44hrs</v>
      </c>
      <c r="B168" s="934">
        <f>'AMA_UBS V Medeiros'!B27</f>
        <v>106</v>
      </c>
      <c r="C168" s="92">
        <f>'AMA_UBS V Medeiros'!C27</f>
        <v>24</v>
      </c>
      <c r="D168" s="92">
        <f>'AMA_UBS V Medeiros'!D27</f>
        <v>106</v>
      </c>
      <c r="E168" s="92">
        <f>'AMA_UBS V Medeiros'!E27</f>
        <v>62</v>
      </c>
      <c r="F168" s="92">
        <f>'AMA_UBS V Medeiros'!F27</f>
        <v>106</v>
      </c>
      <c r="G168" s="92">
        <f>'AMA_UBS V Medeiros'!G27</f>
        <v>59</v>
      </c>
      <c r="H168" s="92">
        <f>'AMA_UBS V Medeiros'!H27</f>
        <v>106</v>
      </c>
      <c r="I168" s="92">
        <f>'AMA_UBS V Medeiros'!I27</f>
        <v>85</v>
      </c>
      <c r="J168" s="92">
        <f>'AMA_UBS V Medeiros'!J27</f>
        <v>106</v>
      </c>
      <c r="K168" s="92">
        <f>'AMA_UBS V Medeiros'!K27</f>
        <v>69</v>
      </c>
      <c r="L168" s="92">
        <f>'AMA_UBS V Medeiros'!L27</f>
        <v>106</v>
      </c>
      <c r="M168" s="92">
        <f>'AMA_UBS V Medeiros'!M27</f>
        <v>122</v>
      </c>
      <c r="N168" s="92">
        <f>'AMA_UBS V Medeiros'!N27</f>
        <v>636</v>
      </c>
      <c r="O168" s="92">
        <f>'AMA_UBS V Medeiros'!O27</f>
        <v>421</v>
      </c>
      <c r="P168" s="927">
        <f>'AMA_UBS V Medeiros'!P27</f>
        <v>0.66194968553459121</v>
      </c>
    </row>
    <row r="169" spans="1:16" x14ac:dyDescent="0.25">
      <c r="A169" s="214" t="str">
        <f>'AMA_UBS V Medeiros'!A28</f>
        <v>Farmacêutico (nº grupos)</v>
      </c>
      <c r="B169" s="934">
        <f>'AMA_UBS V Medeiros'!B28</f>
        <v>18</v>
      </c>
      <c r="C169" s="92">
        <f>'AMA_UBS V Medeiros'!C28</f>
        <v>0</v>
      </c>
      <c r="D169" s="92">
        <f>'AMA_UBS V Medeiros'!D28</f>
        <v>18</v>
      </c>
      <c r="E169" s="92">
        <f>'AMA_UBS V Medeiros'!E28</f>
        <v>6</v>
      </c>
      <c r="F169" s="92">
        <f>'AMA_UBS V Medeiros'!F28</f>
        <v>18</v>
      </c>
      <c r="G169" s="92">
        <f>'AMA_UBS V Medeiros'!G28</f>
        <v>5</v>
      </c>
      <c r="H169" s="92">
        <f>'AMA_UBS V Medeiros'!H28</f>
        <v>18</v>
      </c>
      <c r="I169" s="92">
        <f>'AMA_UBS V Medeiros'!I28</f>
        <v>5</v>
      </c>
      <c r="J169" s="92">
        <f>'AMA_UBS V Medeiros'!J28</f>
        <v>18</v>
      </c>
      <c r="K169" s="92">
        <f>'AMA_UBS V Medeiros'!K28</f>
        <v>8</v>
      </c>
      <c r="L169" s="92">
        <f>'AMA_UBS V Medeiros'!L28</f>
        <v>18</v>
      </c>
      <c r="M169" s="92">
        <f>'AMA_UBS V Medeiros'!M28</f>
        <v>16</v>
      </c>
      <c r="N169" s="92">
        <f>'AMA_UBS V Medeiros'!N28</f>
        <v>108</v>
      </c>
      <c r="O169" s="92">
        <f>'AMA_UBS V Medeiros'!O28</f>
        <v>40</v>
      </c>
      <c r="P169" s="927">
        <f>'AMA_UBS V Medeiros'!P28</f>
        <v>0.37037037037037035</v>
      </c>
    </row>
    <row r="170" spans="1:16" x14ac:dyDescent="0.25">
      <c r="A170" s="214" t="str">
        <f>'AMA_UBS V Medeiros'!A29</f>
        <v>Tecnico de Enfermagem (Visitas) - 30hrs</v>
      </c>
      <c r="B170" s="934">
        <f>'AMA_UBS V Medeiros'!B29</f>
        <v>50</v>
      </c>
      <c r="C170" s="92">
        <f>'AMA_UBS V Medeiros'!C29</f>
        <v>51</v>
      </c>
      <c r="D170" s="92">
        <f>'AMA_UBS V Medeiros'!D29</f>
        <v>50</v>
      </c>
      <c r="E170" s="92">
        <f>'AMA_UBS V Medeiros'!E29</f>
        <v>73</v>
      </c>
      <c r="F170" s="92">
        <f>'AMA_UBS V Medeiros'!F29</f>
        <v>50</v>
      </c>
      <c r="G170" s="92">
        <f>'AMA_UBS V Medeiros'!G29</f>
        <v>28</v>
      </c>
      <c r="H170" s="92">
        <f>'AMA_UBS V Medeiros'!H29</f>
        <v>50</v>
      </c>
      <c r="I170" s="92">
        <f>'AMA_UBS V Medeiros'!I29</f>
        <v>19</v>
      </c>
      <c r="J170" s="92">
        <f>'AMA_UBS V Medeiros'!J29</f>
        <v>50</v>
      </c>
      <c r="K170" s="92">
        <f>'AMA_UBS V Medeiros'!K29</f>
        <v>59</v>
      </c>
      <c r="L170" s="92">
        <f>'AMA_UBS V Medeiros'!L29</f>
        <v>50</v>
      </c>
      <c r="M170" s="92">
        <f>'AMA_UBS V Medeiros'!M29</f>
        <v>76</v>
      </c>
      <c r="N170" s="92">
        <f>'AMA_UBS V Medeiros'!N29</f>
        <v>300</v>
      </c>
      <c r="O170" s="92">
        <f>'AMA_UBS V Medeiros'!O29</f>
        <v>306</v>
      </c>
      <c r="P170" s="927">
        <f>'AMA_UBS V Medeiros'!P29</f>
        <v>1.02</v>
      </c>
    </row>
    <row r="171" spans="1:16" x14ac:dyDescent="0.25">
      <c r="A171" s="214" t="str">
        <f>'AMA_UBS V Medeiros'!A30</f>
        <v>PICS - Atividades Coletivas</v>
      </c>
      <c r="B171" s="934">
        <f>'AMA_UBS V Medeiros'!B30</f>
        <v>7</v>
      </c>
      <c r="C171" s="92">
        <f>'AMA_UBS V Medeiros'!C30</f>
        <v>20</v>
      </c>
      <c r="D171" s="92">
        <f>'AMA_UBS V Medeiros'!D30</f>
        <v>7</v>
      </c>
      <c r="E171" s="92">
        <f>'AMA_UBS V Medeiros'!E30</f>
        <v>21</v>
      </c>
      <c r="F171" s="92">
        <f>'AMA_UBS V Medeiros'!F30</f>
        <v>7</v>
      </c>
      <c r="G171" s="92">
        <f>'AMA_UBS V Medeiros'!G30</f>
        <v>18</v>
      </c>
      <c r="H171" s="92">
        <f>'AMA_UBS V Medeiros'!H30</f>
        <v>7</v>
      </c>
      <c r="I171" s="92">
        <f>'AMA_UBS V Medeiros'!I30</f>
        <v>11</v>
      </c>
      <c r="J171" s="92">
        <f>'AMA_UBS V Medeiros'!J30</f>
        <v>7</v>
      </c>
      <c r="K171" s="92">
        <f>'AMA_UBS V Medeiros'!K30</f>
        <v>20</v>
      </c>
      <c r="L171" s="92">
        <f>'AMA_UBS V Medeiros'!L30</f>
        <v>7</v>
      </c>
      <c r="M171" s="92">
        <f>'AMA_UBS V Medeiros'!M30</f>
        <v>16</v>
      </c>
      <c r="N171" s="92">
        <f>'AMA_UBS V Medeiros'!N30</f>
        <v>42</v>
      </c>
      <c r="O171" s="92">
        <f>'AMA_UBS V Medeiros'!O30</f>
        <v>106</v>
      </c>
      <c r="P171" s="927">
        <f>'AMA_UBS V Medeiros'!P30</f>
        <v>2.5238095238095237</v>
      </c>
    </row>
    <row r="172" spans="1:16" ht="15.75" thickBot="1" x14ac:dyDescent="0.3">
      <c r="A172" s="214" t="str">
        <f>'AMA_UBS V Medeiros'!A31</f>
        <v>PICS - Atividades Individuais</v>
      </c>
      <c r="B172" s="934">
        <f>'AMA_UBS V Medeiros'!B31</f>
        <v>10</v>
      </c>
      <c r="C172" s="92">
        <f>'AMA_UBS V Medeiros'!C31</f>
        <v>12</v>
      </c>
      <c r="D172" s="92">
        <f>'AMA_UBS V Medeiros'!D31</f>
        <v>10</v>
      </c>
      <c r="E172" s="92">
        <f>'AMA_UBS V Medeiros'!E31</f>
        <v>13</v>
      </c>
      <c r="F172" s="92">
        <f>'AMA_UBS V Medeiros'!F31</f>
        <v>10</v>
      </c>
      <c r="G172" s="92">
        <f>'AMA_UBS V Medeiros'!G31</f>
        <v>10</v>
      </c>
      <c r="H172" s="92">
        <f>'AMA_UBS V Medeiros'!H31</f>
        <v>10</v>
      </c>
      <c r="I172" s="92">
        <f>'AMA_UBS V Medeiros'!I31</f>
        <v>3</v>
      </c>
      <c r="J172" s="92">
        <f>'AMA_UBS V Medeiros'!J31</f>
        <v>10</v>
      </c>
      <c r="K172" s="92">
        <f>'AMA_UBS V Medeiros'!K31</f>
        <v>0</v>
      </c>
      <c r="L172" s="92">
        <f>'AMA_UBS V Medeiros'!L31</f>
        <v>10</v>
      </c>
      <c r="M172" s="92">
        <f>'AMA_UBS V Medeiros'!M31</f>
        <v>2</v>
      </c>
      <c r="N172" s="92">
        <f>'AMA_UBS V Medeiros'!N31</f>
        <v>60</v>
      </c>
      <c r="O172" s="92">
        <f>'AMA_UBS V Medeiros'!O31</f>
        <v>40</v>
      </c>
      <c r="P172" s="927">
        <f>'AMA_UBS V Medeiros'!P31</f>
        <v>0.66666666666666663</v>
      </c>
    </row>
    <row r="173" spans="1:16" ht="15.75" thickBot="1" x14ac:dyDescent="0.3">
      <c r="A173" s="846" t="str">
        <f>'AMA_UBS V Medeiros'!A32</f>
        <v>TOTAL</v>
      </c>
      <c r="B173" s="955">
        <f>'AMA_UBS V Medeiros'!B32</f>
        <v>4339</v>
      </c>
      <c r="C173" s="848">
        <f>'AMA_UBS V Medeiros'!C32</f>
        <v>3045</v>
      </c>
      <c r="D173" s="848">
        <f>'AMA_UBS V Medeiros'!D32</f>
        <v>4339</v>
      </c>
      <c r="E173" s="848">
        <f>'AMA_UBS V Medeiros'!E32</f>
        <v>3447</v>
      </c>
      <c r="F173" s="848">
        <f>'AMA_UBS V Medeiros'!F32</f>
        <v>4339</v>
      </c>
      <c r="G173" s="848">
        <f>'AMA_UBS V Medeiros'!G32</f>
        <v>2969</v>
      </c>
      <c r="H173" s="848">
        <f>'AMA_UBS V Medeiros'!H32</f>
        <v>4339</v>
      </c>
      <c r="I173" s="848">
        <f>'AMA_UBS V Medeiros'!I32</f>
        <v>3317</v>
      </c>
      <c r="J173" s="848">
        <f>'AMA_UBS V Medeiros'!J32</f>
        <v>4339</v>
      </c>
      <c r="K173" s="848">
        <f>'AMA_UBS V Medeiros'!K32</f>
        <v>3279</v>
      </c>
      <c r="L173" s="848">
        <f>'AMA_UBS V Medeiros'!L32</f>
        <v>4339</v>
      </c>
      <c r="M173" s="848">
        <f>'AMA_UBS V Medeiros'!M32</f>
        <v>3116</v>
      </c>
      <c r="N173" s="848">
        <f>'AMA_UBS V Medeiros'!N32</f>
        <v>26034</v>
      </c>
      <c r="O173" s="848">
        <f>'AMA_UBS V Medeiros'!O32</f>
        <v>19173</v>
      </c>
      <c r="P173" s="928">
        <f>'AMA_UBS V Medeiros'!P32</f>
        <v>0.73646001382807103</v>
      </c>
    </row>
    <row r="174" spans="1:16" x14ac:dyDescent="0.25">
      <c r="A174" s="905"/>
      <c r="B174" s="948"/>
      <c r="C174" s="906"/>
      <c r="D174" s="906"/>
      <c r="E174" s="906"/>
      <c r="F174" s="906"/>
      <c r="G174" s="906"/>
      <c r="H174" s="906"/>
      <c r="I174" s="906"/>
      <c r="J174" s="906"/>
      <c r="K174" s="906"/>
      <c r="L174" s="906"/>
      <c r="M174" s="906"/>
      <c r="N174" s="906"/>
      <c r="O174" s="906"/>
      <c r="P174" s="930"/>
    </row>
    <row r="175" spans="1:16" ht="15.75" x14ac:dyDescent="0.25">
      <c r="A175" s="938" t="s">
        <v>656</v>
      </c>
      <c r="B175" s="949"/>
      <c r="C175" s="938"/>
      <c r="D175" s="938"/>
      <c r="E175" s="938"/>
      <c r="F175" s="938"/>
      <c r="G175" s="938"/>
      <c r="H175" s="938"/>
      <c r="I175" s="938"/>
      <c r="J175" s="938"/>
      <c r="K175" s="938"/>
      <c r="L175" s="938"/>
      <c r="M175" s="938"/>
      <c r="N175" s="938"/>
      <c r="O175" s="938"/>
      <c r="P175" s="938"/>
    </row>
    <row r="176" spans="1:16" x14ac:dyDescent="0.25">
      <c r="A176" s="919"/>
      <c r="B176" s="975" t="s">
        <v>486</v>
      </c>
      <c r="C176" s="975"/>
      <c r="D176" s="975" t="s">
        <v>682</v>
      </c>
      <c r="E176" s="975"/>
      <c r="F176" s="975" t="s">
        <v>683</v>
      </c>
      <c r="G176" s="975"/>
      <c r="H176" s="975" t="s">
        <v>684</v>
      </c>
      <c r="I176" s="975"/>
      <c r="J176" s="975" t="s">
        <v>687</v>
      </c>
      <c r="K176" s="975"/>
      <c r="L176" s="975" t="s">
        <v>688</v>
      </c>
      <c r="M176" s="975"/>
      <c r="N176" s="990" t="s">
        <v>487</v>
      </c>
      <c r="O176" s="990"/>
      <c r="P176" s="990"/>
    </row>
    <row r="177" spans="1:16" ht="15.75" thickBot="1" x14ac:dyDescent="0.3">
      <c r="A177" s="844" t="s">
        <v>14</v>
      </c>
      <c r="B177" s="940" t="s">
        <v>489</v>
      </c>
      <c r="C177" s="850" t="s">
        <v>488</v>
      </c>
      <c r="D177" s="920" t="s">
        <v>489</v>
      </c>
      <c r="E177" s="850" t="s">
        <v>488</v>
      </c>
      <c r="F177" s="920" t="s">
        <v>489</v>
      </c>
      <c r="G177" s="850" t="s">
        <v>488</v>
      </c>
      <c r="H177" s="920" t="s">
        <v>489</v>
      </c>
      <c r="I177" s="850" t="s">
        <v>488</v>
      </c>
      <c r="J177" s="920" t="s">
        <v>489</v>
      </c>
      <c r="K177" s="850" t="s">
        <v>488</v>
      </c>
      <c r="L177" s="920" t="s">
        <v>489</v>
      </c>
      <c r="M177" s="850" t="s">
        <v>488</v>
      </c>
      <c r="N177" s="850" t="s">
        <v>680</v>
      </c>
      <c r="O177" s="850" t="s">
        <v>681</v>
      </c>
      <c r="P177" s="922" t="s">
        <v>1</v>
      </c>
    </row>
    <row r="178" spans="1:16" ht="16.5" thickTop="1" thickBot="1" x14ac:dyDescent="0.3">
      <c r="A178" s="880" t="str">
        <f>'PAI MED'!A9</f>
        <v>Nº Idosos em acompanhamento</v>
      </c>
      <c r="B178" s="950">
        <f>'PAI MED'!B9</f>
        <v>120</v>
      </c>
      <c r="C178" s="907">
        <f>'PAI MED'!C9</f>
        <v>120</v>
      </c>
      <c r="D178" s="907">
        <f>'PAI MED'!D9</f>
        <v>120</v>
      </c>
      <c r="E178" s="907">
        <f>'PAI MED'!E9</f>
        <v>120</v>
      </c>
      <c r="F178" s="907">
        <f>'PAI MED'!F9</f>
        <v>120</v>
      </c>
      <c r="G178" s="907">
        <f>'PAI MED'!G9</f>
        <v>141</v>
      </c>
      <c r="H178" s="907">
        <f>'PAI MED'!H9</f>
        <v>120</v>
      </c>
      <c r="I178" s="907">
        <f>'PAI MED'!I9</f>
        <v>122</v>
      </c>
      <c r="J178" s="907">
        <f>'PAI MED'!J9</f>
        <v>120</v>
      </c>
      <c r="K178" s="907">
        <f>'PAI MED'!K9</f>
        <v>132</v>
      </c>
      <c r="L178" s="907">
        <f>'PAI MED'!L9</f>
        <v>120</v>
      </c>
      <c r="M178" s="907">
        <f>'PAI MED'!M9</f>
        <v>132</v>
      </c>
      <c r="N178" s="907">
        <f>'PAI MED'!N9</f>
        <v>720</v>
      </c>
      <c r="O178" s="907">
        <f>'PAI MED'!O9</f>
        <v>767</v>
      </c>
      <c r="P178" s="931">
        <f>'PAI MED'!P9</f>
        <v>1.0652777777777778</v>
      </c>
    </row>
    <row r="179" spans="1:16" x14ac:dyDescent="0.25">
      <c r="A179" s="864" t="str">
        <f>'PAI MED'!A10</f>
        <v>TOTAL</v>
      </c>
      <c r="B179" s="908">
        <f>'PAI MED'!B10</f>
        <v>120</v>
      </c>
      <c r="C179" s="908">
        <f>'PAI MED'!C10</f>
        <v>120</v>
      </c>
      <c r="D179" s="908">
        <f>'PAI MED'!D10</f>
        <v>120</v>
      </c>
      <c r="E179" s="908">
        <f>'PAI MED'!E10</f>
        <v>120</v>
      </c>
      <c r="F179" s="908">
        <f>'PAI MED'!F10</f>
        <v>120</v>
      </c>
      <c r="G179" s="908">
        <f>'PAI MED'!G10</f>
        <v>141</v>
      </c>
      <c r="H179" s="908">
        <f>'PAI MED'!H10</f>
        <v>120</v>
      </c>
      <c r="I179" s="908">
        <f>'PAI MED'!I10</f>
        <v>122</v>
      </c>
      <c r="J179" s="908">
        <f>'PAI MED'!J10</f>
        <v>120</v>
      </c>
      <c r="K179" s="908">
        <f>'PAI MED'!K10</f>
        <v>132</v>
      </c>
      <c r="L179" s="908">
        <f>'PAI MED'!L10</f>
        <v>120</v>
      </c>
      <c r="M179" s="908">
        <f>'PAI MED'!M10</f>
        <v>132</v>
      </c>
      <c r="N179" s="908">
        <f>'PAI MED'!N10</f>
        <v>720</v>
      </c>
      <c r="O179" s="908">
        <f>'PAI MED'!O10</f>
        <v>767</v>
      </c>
      <c r="P179" s="932">
        <f>'PAI MED'!P10</f>
        <v>1.0652777777777778</v>
      </c>
    </row>
    <row r="180" spans="1:16" x14ac:dyDescent="0.25">
      <c r="A180" s="905"/>
      <c r="B180" s="948"/>
      <c r="C180" s="906"/>
      <c r="D180" s="906"/>
      <c r="E180" s="906"/>
      <c r="F180" s="906"/>
      <c r="G180" s="906"/>
      <c r="H180" s="906"/>
      <c r="I180" s="906"/>
      <c r="J180" s="906"/>
      <c r="K180" s="906"/>
      <c r="L180" s="906"/>
      <c r="M180" s="906"/>
      <c r="N180" s="906"/>
      <c r="O180" s="906"/>
      <c r="P180" s="930"/>
    </row>
    <row r="181" spans="1:16" ht="15.75" x14ac:dyDescent="0.25">
      <c r="A181" s="935" t="s">
        <v>657</v>
      </c>
      <c r="B181" s="946"/>
      <c r="C181" s="936"/>
      <c r="D181" s="937"/>
      <c r="E181" s="937"/>
      <c r="F181" s="937"/>
      <c r="G181" s="937"/>
      <c r="H181" s="937"/>
      <c r="I181" s="937"/>
      <c r="J181" s="937"/>
      <c r="K181" s="937"/>
      <c r="L181" s="937"/>
      <c r="M181" s="937"/>
      <c r="N181" s="936"/>
      <c r="O181" s="936"/>
      <c r="P181" s="936"/>
    </row>
    <row r="182" spans="1:16" x14ac:dyDescent="0.25">
      <c r="A182" s="919"/>
      <c r="B182" s="975" t="s">
        <v>486</v>
      </c>
      <c r="C182" s="975"/>
      <c r="D182" s="975" t="s">
        <v>682</v>
      </c>
      <c r="E182" s="975"/>
      <c r="F182" s="975" t="s">
        <v>683</v>
      </c>
      <c r="G182" s="975"/>
      <c r="H182" s="975" t="s">
        <v>684</v>
      </c>
      <c r="I182" s="975"/>
      <c r="J182" s="975" t="s">
        <v>687</v>
      </c>
      <c r="K182" s="975"/>
      <c r="L182" s="975" t="s">
        <v>688</v>
      </c>
      <c r="M182" s="975"/>
      <c r="N182" s="990" t="s">
        <v>487</v>
      </c>
      <c r="O182" s="990"/>
      <c r="P182" s="990"/>
    </row>
    <row r="183" spans="1:16" ht="15.75" thickBot="1" x14ac:dyDescent="0.3">
      <c r="A183" s="844" t="s">
        <v>14</v>
      </c>
      <c r="B183" s="940" t="s">
        <v>489</v>
      </c>
      <c r="C183" s="850" t="s">
        <v>488</v>
      </c>
      <c r="D183" s="920" t="s">
        <v>489</v>
      </c>
      <c r="E183" s="850" t="s">
        <v>488</v>
      </c>
      <c r="F183" s="920" t="s">
        <v>489</v>
      </c>
      <c r="G183" s="850" t="s">
        <v>488</v>
      </c>
      <c r="H183" s="920" t="s">
        <v>489</v>
      </c>
      <c r="I183" s="850" t="s">
        <v>488</v>
      </c>
      <c r="J183" s="920" t="s">
        <v>489</v>
      </c>
      <c r="K183" s="850" t="s">
        <v>488</v>
      </c>
      <c r="L183" s="920" t="s">
        <v>489</v>
      </c>
      <c r="M183" s="850" t="s">
        <v>488</v>
      </c>
      <c r="N183" s="850" t="s">
        <v>680</v>
      </c>
      <c r="O183" s="850" t="s">
        <v>681</v>
      </c>
      <c r="P183" s="922" t="s">
        <v>1</v>
      </c>
    </row>
    <row r="184" spans="1:16" ht="15.75" thickTop="1" x14ac:dyDescent="0.25">
      <c r="A184" s="214" t="str">
        <f>'UBS Izolina Mazzei'!A9</f>
        <v>Cirurgião Dentista (consulta /atendimento) - 20hrs</v>
      </c>
      <c r="B184" s="934">
        <f>'UBS Izolina Mazzei'!B9</f>
        <v>783</v>
      </c>
      <c r="C184" s="92">
        <f>'UBS Izolina Mazzei'!C9</f>
        <v>867</v>
      </c>
      <c r="D184" s="92">
        <f>'UBS Izolina Mazzei'!D9</f>
        <v>783</v>
      </c>
      <c r="E184" s="92">
        <f>'UBS Izolina Mazzei'!E9</f>
        <v>755</v>
      </c>
      <c r="F184" s="92">
        <f>'UBS Izolina Mazzei'!F9</f>
        <v>783</v>
      </c>
      <c r="G184" s="92">
        <f>'UBS Izolina Mazzei'!G9</f>
        <v>625</v>
      </c>
      <c r="H184" s="92">
        <f>'UBS Izolina Mazzei'!H9</f>
        <v>783</v>
      </c>
      <c r="I184" s="92">
        <f>'UBS Izolina Mazzei'!I9</f>
        <v>689</v>
      </c>
      <c r="J184" s="92">
        <f>'UBS Izolina Mazzei'!J9</f>
        <v>783</v>
      </c>
      <c r="K184" s="92">
        <f>'UBS Izolina Mazzei'!K9</f>
        <v>617</v>
      </c>
      <c r="L184" s="92">
        <f>'UBS Izolina Mazzei'!L9</f>
        <v>783</v>
      </c>
      <c r="M184" s="92">
        <f>'UBS Izolina Mazzei'!M9</f>
        <v>609</v>
      </c>
      <c r="N184" s="92">
        <f>'UBS Izolina Mazzei'!N9</f>
        <v>4698</v>
      </c>
      <c r="O184" s="92">
        <f>'UBS Izolina Mazzei'!O9</f>
        <v>4162</v>
      </c>
      <c r="P184" s="927">
        <f>'UBS Izolina Mazzei'!P9</f>
        <v>0.88590889740315026</v>
      </c>
    </row>
    <row r="185" spans="1:16" x14ac:dyDescent="0.25">
      <c r="A185" s="214" t="str">
        <f>'UBS Izolina Mazzei'!A10</f>
        <v>Cirurgião Dentista (TI clínico restaurador) - 20hrs</v>
      </c>
      <c r="B185" s="934">
        <f>'UBS Izolina Mazzei'!B10</f>
        <v>117</v>
      </c>
      <c r="C185" s="92">
        <f>'UBS Izolina Mazzei'!C10</f>
        <v>179</v>
      </c>
      <c r="D185" s="92">
        <f>'UBS Izolina Mazzei'!D10</f>
        <v>117</v>
      </c>
      <c r="E185" s="92">
        <f>'UBS Izolina Mazzei'!E10</f>
        <v>122</v>
      </c>
      <c r="F185" s="92">
        <f>'UBS Izolina Mazzei'!F10</f>
        <v>117</v>
      </c>
      <c r="G185" s="92">
        <f>'UBS Izolina Mazzei'!G10</f>
        <v>99</v>
      </c>
      <c r="H185" s="92">
        <f>'UBS Izolina Mazzei'!H10</f>
        <v>117</v>
      </c>
      <c r="I185" s="92">
        <f>'UBS Izolina Mazzei'!I10</f>
        <v>112</v>
      </c>
      <c r="J185" s="92">
        <f>'UBS Izolina Mazzei'!J10</f>
        <v>117</v>
      </c>
      <c r="K185" s="92">
        <f>'UBS Izolina Mazzei'!K10</f>
        <v>109</v>
      </c>
      <c r="L185" s="92">
        <f>'UBS Izolina Mazzei'!L10</f>
        <v>117</v>
      </c>
      <c r="M185" s="92">
        <f>'UBS Izolina Mazzei'!M10</f>
        <v>117</v>
      </c>
      <c r="N185" s="92">
        <f>'UBS Izolina Mazzei'!N10</f>
        <v>702</v>
      </c>
      <c r="O185" s="92">
        <f>'UBS Izolina Mazzei'!O10</f>
        <v>738</v>
      </c>
      <c r="P185" s="927">
        <f>'UBS Izolina Mazzei'!P10</f>
        <v>1.0512820512820513</v>
      </c>
    </row>
    <row r="186" spans="1:16" x14ac:dyDescent="0.25">
      <c r="A186" s="214" t="str">
        <f>'UBS Izolina Mazzei'!A11</f>
        <v>Cirurgião Dentista (TI prótese) - 20hrs</v>
      </c>
      <c r="B186" s="934">
        <f>'UBS Izolina Mazzei'!B11</f>
        <v>36</v>
      </c>
      <c r="C186" s="92">
        <f>'UBS Izolina Mazzei'!C11</f>
        <v>30</v>
      </c>
      <c r="D186" s="92">
        <f>'UBS Izolina Mazzei'!D11</f>
        <v>36</v>
      </c>
      <c r="E186" s="92">
        <f>'UBS Izolina Mazzei'!E11</f>
        <v>37</v>
      </c>
      <c r="F186" s="92">
        <f>'UBS Izolina Mazzei'!F11</f>
        <v>36</v>
      </c>
      <c r="G186" s="92">
        <f>'UBS Izolina Mazzei'!G11</f>
        <v>34</v>
      </c>
      <c r="H186" s="92">
        <f>'UBS Izolina Mazzei'!H11</f>
        <v>36</v>
      </c>
      <c r="I186" s="92">
        <f>'UBS Izolina Mazzei'!I11</f>
        <v>42</v>
      </c>
      <c r="J186" s="92">
        <f>'UBS Izolina Mazzei'!J11</f>
        <v>36</v>
      </c>
      <c r="K186" s="92">
        <f>'UBS Izolina Mazzei'!K11</f>
        <v>27</v>
      </c>
      <c r="L186" s="92">
        <f>'UBS Izolina Mazzei'!L11</f>
        <v>36</v>
      </c>
      <c r="M186" s="92">
        <f>'UBS Izolina Mazzei'!M11</f>
        <v>33</v>
      </c>
      <c r="N186" s="92">
        <f>'UBS Izolina Mazzei'!N11</f>
        <v>216</v>
      </c>
      <c r="O186" s="92">
        <f>'UBS Izolina Mazzei'!O11</f>
        <v>203</v>
      </c>
      <c r="P186" s="927">
        <f>'UBS Izolina Mazzei'!P11</f>
        <v>0.93981481481481477</v>
      </c>
    </row>
    <row r="187" spans="1:16" x14ac:dyDescent="0.25">
      <c r="A187" s="214" t="str">
        <f>'UBS Izolina Mazzei'!A12</f>
        <v>Médico Clínico (consulta) - 20hrs</v>
      </c>
      <c r="B187" s="934">
        <f>'UBS Izolina Mazzei'!B12</f>
        <v>1056</v>
      </c>
      <c r="C187" s="92">
        <f>'UBS Izolina Mazzei'!C12</f>
        <v>697</v>
      </c>
      <c r="D187" s="92">
        <f>'UBS Izolina Mazzei'!D12</f>
        <v>1056</v>
      </c>
      <c r="E187" s="92">
        <f>'UBS Izolina Mazzei'!E12</f>
        <v>1102</v>
      </c>
      <c r="F187" s="92">
        <f>'UBS Izolina Mazzei'!F12</f>
        <v>1056</v>
      </c>
      <c r="G187" s="92">
        <f>'UBS Izolina Mazzei'!G12</f>
        <v>777</v>
      </c>
      <c r="H187" s="92">
        <f>'UBS Izolina Mazzei'!H12</f>
        <v>1056</v>
      </c>
      <c r="I187" s="92">
        <f>'UBS Izolina Mazzei'!I12</f>
        <v>770</v>
      </c>
      <c r="J187" s="92">
        <f>'UBS Izolina Mazzei'!J12</f>
        <v>1056</v>
      </c>
      <c r="K187" s="92">
        <f>'UBS Izolina Mazzei'!K12</f>
        <v>924</v>
      </c>
      <c r="L187" s="92">
        <f>'UBS Izolina Mazzei'!L12</f>
        <v>1056</v>
      </c>
      <c r="M187" s="92">
        <f>'UBS Izolina Mazzei'!M12</f>
        <v>403</v>
      </c>
      <c r="N187" s="92">
        <f>'UBS Izolina Mazzei'!N12</f>
        <v>6336</v>
      </c>
      <c r="O187" s="92">
        <f>'UBS Izolina Mazzei'!O12</f>
        <v>4673</v>
      </c>
      <c r="P187" s="927">
        <f>'UBS Izolina Mazzei'!P12</f>
        <v>0.73753156565656564</v>
      </c>
    </row>
    <row r="188" spans="1:16" x14ac:dyDescent="0.25">
      <c r="A188" s="214" t="str">
        <f>'UBS Izolina Mazzei'!A13</f>
        <v>Médico Pediatra (consulta) - 20hrs</v>
      </c>
      <c r="B188" s="934">
        <f>'UBS Izolina Mazzei'!B13</f>
        <v>528</v>
      </c>
      <c r="C188" s="92">
        <f>'UBS Izolina Mazzei'!C13</f>
        <v>388</v>
      </c>
      <c r="D188" s="92">
        <f>'UBS Izolina Mazzei'!D13</f>
        <v>528</v>
      </c>
      <c r="E188" s="92">
        <f>'UBS Izolina Mazzei'!E13</f>
        <v>457</v>
      </c>
      <c r="F188" s="92">
        <f>'UBS Izolina Mazzei'!F13</f>
        <v>528</v>
      </c>
      <c r="G188" s="92">
        <f>'UBS Izolina Mazzei'!G13</f>
        <v>397</v>
      </c>
      <c r="H188" s="92">
        <f>'UBS Izolina Mazzei'!H13</f>
        <v>528</v>
      </c>
      <c r="I188" s="92">
        <f>'UBS Izolina Mazzei'!I13</f>
        <v>409</v>
      </c>
      <c r="J188" s="92">
        <f>'UBS Izolina Mazzei'!J13</f>
        <v>528</v>
      </c>
      <c r="K188" s="92">
        <f>'UBS Izolina Mazzei'!K13</f>
        <v>390</v>
      </c>
      <c r="L188" s="92">
        <f>'UBS Izolina Mazzei'!L13</f>
        <v>528</v>
      </c>
      <c r="M188" s="92">
        <f>'UBS Izolina Mazzei'!M13</f>
        <v>338</v>
      </c>
      <c r="N188" s="92">
        <f>'UBS Izolina Mazzei'!N13</f>
        <v>3168</v>
      </c>
      <c r="O188" s="92">
        <f>'UBS Izolina Mazzei'!O13</f>
        <v>2379</v>
      </c>
      <c r="P188" s="927">
        <f>'UBS Izolina Mazzei'!P13</f>
        <v>0.75094696969696972</v>
      </c>
    </row>
    <row r="189" spans="1:16" x14ac:dyDescent="0.25">
      <c r="A189" s="214" t="str">
        <f>'UBS Izolina Mazzei'!A14</f>
        <v>Médico Homeopata (consulta) - 20hrs</v>
      </c>
      <c r="B189" s="934">
        <f>'UBS Izolina Mazzei'!B14</f>
        <v>125</v>
      </c>
      <c r="C189" s="92">
        <f>'UBS Izolina Mazzei'!C14</f>
        <v>106</v>
      </c>
      <c r="D189" s="92">
        <f>'UBS Izolina Mazzei'!D14</f>
        <v>125</v>
      </c>
      <c r="E189" s="92">
        <f>'UBS Izolina Mazzei'!E14</f>
        <v>69</v>
      </c>
      <c r="F189" s="92">
        <f>'UBS Izolina Mazzei'!F14</f>
        <v>125</v>
      </c>
      <c r="G189" s="92">
        <f>'UBS Izolina Mazzei'!G14</f>
        <v>118</v>
      </c>
      <c r="H189" s="92">
        <f>'UBS Izolina Mazzei'!H14</f>
        <v>125</v>
      </c>
      <c r="I189" s="92">
        <f>'UBS Izolina Mazzei'!I14</f>
        <v>116</v>
      </c>
      <c r="J189" s="92">
        <f>'UBS Izolina Mazzei'!J14</f>
        <v>125</v>
      </c>
      <c r="K189" s="92">
        <f>'UBS Izolina Mazzei'!K14</f>
        <v>108</v>
      </c>
      <c r="L189" s="92">
        <f>'UBS Izolina Mazzei'!L14</f>
        <v>125</v>
      </c>
      <c r="M189" s="92">
        <f>'UBS Izolina Mazzei'!M14</f>
        <v>112</v>
      </c>
      <c r="N189" s="92">
        <f>'UBS Izolina Mazzei'!N14</f>
        <v>750</v>
      </c>
      <c r="O189" s="92">
        <f>'UBS Izolina Mazzei'!O14</f>
        <v>629</v>
      </c>
      <c r="P189" s="927">
        <f>'UBS Izolina Mazzei'!P14</f>
        <v>0.83866666666666667</v>
      </c>
    </row>
    <row r="190" spans="1:16" x14ac:dyDescent="0.25">
      <c r="A190" s="214" t="str">
        <f>'UBS Izolina Mazzei'!A15</f>
        <v>Médico Ginecologista (consulta) - 20hrs</v>
      </c>
      <c r="B190" s="934">
        <f>'UBS Izolina Mazzei'!B15</f>
        <v>662</v>
      </c>
      <c r="C190" s="92">
        <f>'UBS Izolina Mazzei'!C15</f>
        <v>381</v>
      </c>
      <c r="D190" s="92">
        <f>'UBS Izolina Mazzei'!D15</f>
        <v>662</v>
      </c>
      <c r="E190" s="92">
        <f>'UBS Izolina Mazzei'!E15</f>
        <v>364</v>
      </c>
      <c r="F190" s="92">
        <f>'UBS Izolina Mazzei'!F15</f>
        <v>662</v>
      </c>
      <c r="G190" s="92">
        <f>'UBS Izolina Mazzei'!G15</f>
        <v>411</v>
      </c>
      <c r="H190" s="92">
        <f>'UBS Izolina Mazzei'!H15</f>
        <v>662</v>
      </c>
      <c r="I190" s="92">
        <f>'UBS Izolina Mazzei'!I15</f>
        <v>408</v>
      </c>
      <c r="J190" s="92">
        <f>'UBS Izolina Mazzei'!J15</f>
        <v>662</v>
      </c>
      <c r="K190" s="92">
        <f>'UBS Izolina Mazzei'!K15</f>
        <v>500</v>
      </c>
      <c r="L190" s="92">
        <f>'UBS Izolina Mazzei'!L15</f>
        <v>662</v>
      </c>
      <c r="M190" s="92">
        <f>'UBS Izolina Mazzei'!M15</f>
        <v>575</v>
      </c>
      <c r="N190" s="92">
        <f>'UBS Izolina Mazzei'!N15</f>
        <v>3972</v>
      </c>
      <c r="O190" s="92">
        <f>'UBS Izolina Mazzei'!O15</f>
        <v>2639</v>
      </c>
      <c r="P190" s="927">
        <f>'UBS Izolina Mazzei'!P15</f>
        <v>0.66440080563947634</v>
      </c>
    </row>
    <row r="191" spans="1:16" x14ac:dyDescent="0.25">
      <c r="A191" s="214" t="str">
        <f>'UBS Izolina Mazzei'!A16</f>
        <v>Médico Psiquiatra (consulta) - 20hrs</v>
      </c>
      <c r="B191" s="934">
        <f>'UBS Izolina Mazzei'!B16</f>
        <v>160</v>
      </c>
      <c r="C191" s="92">
        <f>'UBS Izolina Mazzei'!C16</f>
        <v>0</v>
      </c>
      <c r="D191" s="92">
        <f>'UBS Izolina Mazzei'!D16</f>
        <v>160</v>
      </c>
      <c r="E191" s="92">
        <f>'UBS Izolina Mazzei'!E16</f>
        <v>0</v>
      </c>
      <c r="F191" s="92">
        <f>'UBS Izolina Mazzei'!F16</f>
        <v>160</v>
      </c>
      <c r="G191" s="92">
        <f>'UBS Izolina Mazzei'!G16</f>
        <v>0</v>
      </c>
      <c r="H191" s="92">
        <f>'UBS Izolina Mazzei'!H16</f>
        <v>160</v>
      </c>
      <c r="I191" s="92">
        <f>'UBS Izolina Mazzei'!I16</f>
        <v>0</v>
      </c>
      <c r="J191" s="92">
        <f>'UBS Izolina Mazzei'!J16</f>
        <v>160</v>
      </c>
      <c r="K191" s="92">
        <f>'UBS Izolina Mazzei'!K16</f>
        <v>0</v>
      </c>
      <c r="L191" s="92">
        <f>'UBS Izolina Mazzei'!L16</f>
        <v>160</v>
      </c>
      <c r="M191" s="92">
        <f>'UBS Izolina Mazzei'!M16</f>
        <v>190</v>
      </c>
      <c r="N191" s="92">
        <f>'UBS Izolina Mazzei'!N16</f>
        <v>960</v>
      </c>
      <c r="O191" s="92">
        <f>'UBS Izolina Mazzei'!O16</f>
        <v>190</v>
      </c>
      <c r="P191" s="927">
        <f>'UBS Izolina Mazzei'!P16</f>
        <v>0.19791666666666666</v>
      </c>
    </row>
    <row r="192" spans="1:16" x14ac:dyDescent="0.25">
      <c r="A192" s="214" t="str">
        <f>'UBS Izolina Mazzei'!A17</f>
        <v>Médico Pneumologia (consulta) - 06hrs</v>
      </c>
      <c r="B192" s="934">
        <f>'UBS Izolina Mazzei'!B17</f>
        <v>66</v>
      </c>
      <c r="C192" s="92">
        <f>'UBS Izolina Mazzei'!C17</f>
        <v>51</v>
      </c>
      <c r="D192" s="92">
        <f>'UBS Izolina Mazzei'!D17</f>
        <v>66</v>
      </c>
      <c r="E192" s="92">
        <f>'UBS Izolina Mazzei'!E17</f>
        <v>53</v>
      </c>
      <c r="F192" s="92">
        <f>'UBS Izolina Mazzei'!F17</f>
        <v>66</v>
      </c>
      <c r="G192" s="92">
        <f>'UBS Izolina Mazzei'!G17</f>
        <v>41</v>
      </c>
      <c r="H192" s="92">
        <f>'UBS Izolina Mazzei'!H17</f>
        <v>66</v>
      </c>
      <c r="I192" s="92">
        <f>'UBS Izolina Mazzei'!I17</f>
        <v>79</v>
      </c>
      <c r="J192" s="92">
        <f>'UBS Izolina Mazzei'!J17</f>
        <v>66</v>
      </c>
      <c r="K192" s="92">
        <f>'UBS Izolina Mazzei'!K17</f>
        <v>0</v>
      </c>
      <c r="L192" s="92">
        <f>'UBS Izolina Mazzei'!L17</f>
        <v>66</v>
      </c>
      <c r="M192" s="92">
        <f>'UBS Izolina Mazzei'!M17</f>
        <v>47</v>
      </c>
      <c r="N192" s="92">
        <f>'UBS Izolina Mazzei'!N17</f>
        <v>396</v>
      </c>
      <c r="O192" s="92">
        <f>'UBS Izolina Mazzei'!O17</f>
        <v>271</v>
      </c>
      <c r="P192" s="927">
        <f>'UBS Izolina Mazzei'!P17</f>
        <v>0.68434343434343436</v>
      </c>
    </row>
    <row r="193" spans="1:16" x14ac:dyDescent="0.25">
      <c r="A193" s="214" t="str">
        <f>'UBS Izolina Mazzei'!A18</f>
        <v xml:space="preserve">Médico Mastologista (consulta) - 10hrs </v>
      </c>
      <c r="B193" s="934">
        <f>'UBS Izolina Mazzei'!B18</f>
        <v>120</v>
      </c>
      <c r="C193" s="92">
        <f>'UBS Izolina Mazzei'!C18</f>
        <v>85</v>
      </c>
      <c r="D193" s="92">
        <f>'UBS Izolina Mazzei'!D18</f>
        <v>120</v>
      </c>
      <c r="E193" s="92">
        <f>'UBS Izolina Mazzei'!E18</f>
        <v>154</v>
      </c>
      <c r="F193" s="92">
        <f>'UBS Izolina Mazzei'!F18</f>
        <v>120</v>
      </c>
      <c r="G193" s="92">
        <f>'UBS Izolina Mazzei'!G18</f>
        <v>141</v>
      </c>
      <c r="H193" s="92">
        <f>'UBS Izolina Mazzei'!H18</f>
        <v>120</v>
      </c>
      <c r="I193" s="92">
        <f>'UBS Izolina Mazzei'!I18</f>
        <v>192</v>
      </c>
      <c r="J193" s="92">
        <f>'UBS Izolina Mazzei'!J18</f>
        <v>120</v>
      </c>
      <c r="K193" s="92">
        <f>'UBS Izolina Mazzei'!K18</f>
        <v>125</v>
      </c>
      <c r="L193" s="92">
        <f>'UBS Izolina Mazzei'!L18</f>
        <v>120</v>
      </c>
      <c r="M193" s="92">
        <f>'UBS Izolina Mazzei'!M18</f>
        <v>164</v>
      </c>
      <c r="N193" s="92">
        <f>'UBS Izolina Mazzei'!N18</f>
        <v>720</v>
      </c>
      <c r="O193" s="92">
        <f>'UBS Izolina Mazzei'!O18</f>
        <v>861</v>
      </c>
      <c r="P193" s="927">
        <f>'UBS Izolina Mazzei'!P18</f>
        <v>1.1958333333333333</v>
      </c>
    </row>
    <row r="194" spans="1:16" x14ac:dyDescent="0.25">
      <c r="A194" s="214" t="str">
        <f>'UBS Izolina Mazzei'!A19</f>
        <v>Médico Neurologista (consulta) - 12hrs</v>
      </c>
      <c r="B194" s="934">
        <f>'UBS Izolina Mazzei'!B19</f>
        <v>528</v>
      </c>
      <c r="C194" s="92">
        <f>'UBS Izolina Mazzei'!C19</f>
        <v>103</v>
      </c>
      <c r="D194" s="92">
        <f>'UBS Izolina Mazzei'!D19</f>
        <v>528</v>
      </c>
      <c r="E194" s="92">
        <f>'UBS Izolina Mazzei'!E19</f>
        <v>0</v>
      </c>
      <c r="F194" s="92">
        <f>'UBS Izolina Mazzei'!F19</f>
        <v>528</v>
      </c>
      <c r="G194" s="92">
        <f>'UBS Izolina Mazzei'!G19</f>
        <v>0</v>
      </c>
      <c r="H194" s="92">
        <f>'UBS Izolina Mazzei'!H19</f>
        <v>528</v>
      </c>
      <c r="I194" s="92">
        <f>'UBS Izolina Mazzei'!I19</f>
        <v>0</v>
      </c>
      <c r="J194" s="92">
        <f>'UBS Izolina Mazzei'!J19</f>
        <v>528</v>
      </c>
      <c r="K194" s="92">
        <f>'UBS Izolina Mazzei'!K19</f>
        <v>129</v>
      </c>
      <c r="L194" s="92">
        <f>'UBS Izolina Mazzei'!L19</f>
        <v>528</v>
      </c>
      <c r="M194" s="92">
        <f>'UBS Izolina Mazzei'!M19</f>
        <v>168</v>
      </c>
      <c r="N194" s="92">
        <f>'UBS Izolina Mazzei'!N19</f>
        <v>3168</v>
      </c>
      <c r="O194" s="92">
        <f>'UBS Izolina Mazzei'!O19</f>
        <v>400</v>
      </c>
      <c r="P194" s="927">
        <f>'UBS Izolina Mazzei'!P19</f>
        <v>0.12626262626262627</v>
      </c>
    </row>
    <row r="195" spans="1:16" x14ac:dyDescent="0.25">
      <c r="A195" s="214" t="str">
        <f>'UBS Izolina Mazzei'!A20</f>
        <v>Enfermeiro (consulta) - 30hrs</v>
      </c>
      <c r="B195" s="934">
        <f>'UBS Izolina Mazzei'!B20</f>
        <v>648</v>
      </c>
      <c r="C195" s="92">
        <f>'UBS Izolina Mazzei'!C20</f>
        <v>706</v>
      </c>
      <c r="D195" s="92">
        <f>'UBS Izolina Mazzei'!D20</f>
        <v>648</v>
      </c>
      <c r="E195" s="92">
        <f>'UBS Izolina Mazzei'!E20</f>
        <v>808</v>
      </c>
      <c r="F195" s="92">
        <f>'UBS Izolina Mazzei'!F20</f>
        <v>648</v>
      </c>
      <c r="G195" s="92">
        <f>'UBS Izolina Mazzei'!G20</f>
        <v>638</v>
      </c>
      <c r="H195" s="92">
        <f>'UBS Izolina Mazzei'!H20</f>
        <v>648</v>
      </c>
      <c r="I195" s="92">
        <f>'UBS Izolina Mazzei'!I20</f>
        <v>549</v>
      </c>
      <c r="J195" s="92">
        <f>'UBS Izolina Mazzei'!J20</f>
        <v>648</v>
      </c>
      <c r="K195" s="92">
        <f>'UBS Izolina Mazzei'!K20</f>
        <v>679</v>
      </c>
      <c r="L195" s="92">
        <f>'UBS Izolina Mazzei'!L20</f>
        <v>648</v>
      </c>
      <c r="M195" s="92">
        <f>'UBS Izolina Mazzei'!M20</f>
        <v>535</v>
      </c>
      <c r="N195" s="92">
        <f>'UBS Izolina Mazzei'!N20</f>
        <v>3888</v>
      </c>
      <c r="O195" s="92">
        <f>'UBS Izolina Mazzei'!O20</f>
        <v>3915</v>
      </c>
      <c r="P195" s="927">
        <f>'UBS Izolina Mazzei'!P20</f>
        <v>1.0069444444444444</v>
      </c>
    </row>
    <row r="196" spans="1:16" x14ac:dyDescent="0.25">
      <c r="A196" s="214" t="str">
        <f>'UBS Izolina Mazzei'!A21</f>
        <v>Enfermeiro (visita) - 30hrs</v>
      </c>
      <c r="B196" s="934">
        <f>'UBS Izolina Mazzei'!B21</f>
        <v>36</v>
      </c>
      <c r="C196" s="92">
        <f>'UBS Izolina Mazzei'!C21</f>
        <v>39</v>
      </c>
      <c r="D196" s="92">
        <f>'UBS Izolina Mazzei'!D21</f>
        <v>36</v>
      </c>
      <c r="E196" s="92">
        <f>'UBS Izolina Mazzei'!E21</f>
        <v>34</v>
      </c>
      <c r="F196" s="92">
        <f>'UBS Izolina Mazzei'!F21</f>
        <v>36</v>
      </c>
      <c r="G196" s="92">
        <f>'UBS Izolina Mazzei'!G21</f>
        <v>14</v>
      </c>
      <c r="H196" s="92">
        <f>'UBS Izolina Mazzei'!H21</f>
        <v>36</v>
      </c>
      <c r="I196" s="92">
        <f>'UBS Izolina Mazzei'!I21</f>
        <v>49</v>
      </c>
      <c r="J196" s="92">
        <f>'UBS Izolina Mazzei'!J21</f>
        <v>36</v>
      </c>
      <c r="K196" s="92">
        <f>'UBS Izolina Mazzei'!K21</f>
        <v>52</v>
      </c>
      <c r="L196" s="92">
        <f>'UBS Izolina Mazzei'!L21</f>
        <v>36</v>
      </c>
      <c r="M196" s="92">
        <f>'UBS Izolina Mazzei'!M21</f>
        <v>58</v>
      </c>
      <c r="N196" s="92">
        <f>'UBS Izolina Mazzei'!N21</f>
        <v>216</v>
      </c>
      <c r="O196" s="92">
        <f>'UBS Izolina Mazzei'!O21</f>
        <v>246</v>
      </c>
      <c r="P196" s="927">
        <f>'UBS Izolina Mazzei'!P21</f>
        <v>1.1388888888888888</v>
      </c>
    </row>
    <row r="197" spans="1:16" x14ac:dyDescent="0.25">
      <c r="A197" s="214" t="str">
        <f>'UBS Izolina Mazzei'!A22</f>
        <v>Assistente Social (consulta/ VD) - 30hrs</v>
      </c>
      <c r="B197" s="934">
        <f>'UBS Izolina Mazzei'!B22</f>
        <v>122</v>
      </c>
      <c r="C197" s="92">
        <f>'UBS Izolina Mazzei'!C22</f>
        <v>212</v>
      </c>
      <c r="D197" s="92">
        <f>'UBS Izolina Mazzei'!D22</f>
        <v>122</v>
      </c>
      <c r="E197" s="92">
        <f>'UBS Izolina Mazzei'!E22</f>
        <v>151</v>
      </c>
      <c r="F197" s="92">
        <f>'UBS Izolina Mazzei'!F22</f>
        <v>122</v>
      </c>
      <c r="G197" s="92">
        <f>'UBS Izolina Mazzei'!G22</f>
        <v>192</v>
      </c>
      <c r="H197" s="92">
        <f>'UBS Izolina Mazzei'!H22</f>
        <v>122</v>
      </c>
      <c r="I197" s="92">
        <f>'UBS Izolina Mazzei'!I22</f>
        <v>194</v>
      </c>
      <c r="J197" s="92">
        <f>'UBS Izolina Mazzei'!J22</f>
        <v>122</v>
      </c>
      <c r="K197" s="92">
        <f>'UBS Izolina Mazzei'!K22</f>
        <v>136</v>
      </c>
      <c r="L197" s="92">
        <f>'UBS Izolina Mazzei'!L22</f>
        <v>122</v>
      </c>
      <c r="M197" s="92">
        <f>'UBS Izolina Mazzei'!M22</f>
        <v>94</v>
      </c>
      <c r="N197" s="92">
        <f>'UBS Izolina Mazzei'!N22</f>
        <v>732</v>
      </c>
      <c r="O197" s="92">
        <f>'UBS Izolina Mazzei'!O22</f>
        <v>979</v>
      </c>
      <c r="P197" s="927">
        <f>'UBS Izolina Mazzei'!P22</f>
        <v>1.3374316939890711</v>
      </c>
    </row>
    <row r="198" spans="1:16" x14ac:dyDescent="0.25">
      <c r="A198" s="214" t="str">
        <f>'UBS Izolina Mazzei'!A23</f>
        <v>Assistente Social (nº grupos)</v>
      </c>
      <c r="B198" s="934">
        <f>'UBS Izolina Mazzei'!B23</f>
        <v>30</v>
      </c>
      <c r="C198" s="92">
        <f>'UBS Izolina Mazzei'!C23</f>
        <v>35</v>
      </c>
      <c r="D198" s="92">
        <f>'UBS Izolina Mazzei'!D23</f>
        <v>30</v>
      </c>
      <c r="E198" s="92">
        <f>'UBS Izolina Mazzei'!E23</f>
        <v>32</v>
      </c>
      <c r="F198" s="92">
        <f>'UBS Izolina Mazzei'!F23</f>
        <v>30</v>
      </c>
      <c r="G198" s="92">
        <f>'UBS Izolina Mazzei'!G23</f>
        <v>33</v>
      </c>
      <c r="H198" s="92">
        <f>'UBS Izolina Mazzei'!H23</f>
        <v>30</v>
      </c>
      <c r="I198" s="92">
        <f>'UBS Izolina Mazzei'!I23</f>
        <v>32</v>
      </c>
      <c r="J198" s="92">
        <f>'UBS Izolina Mazzei'!J23</f>
        <v>30</v>
      </c>
      <c r="K198" s="92">
        <f>'UBS Izolina Mazzei'!K23</f>
        <v>20</v>
      </c>
      <c r="L198" s="92">
        <f>'UBS Izolina Mazzei'!L23</f>
        <v>30</v>
      </c>
      <c r="M198" s="92">
        <f>'UBS Izolina Mazzei'!M23</f>
        <v>17</v>
      </c>
      <c r="N198" s="92">
        <f>'UBS Izolina Mazzei'!N23</f>
        <v>180</v>
      </c>
      <c r="O198" s="92">
        <f>'UBS Izolina Mazzei'!O23</f>
        <v>169</v>
      </c>
      <c r="P198" s="927">
        <f>'UBS Izolina Mazzei'!P23</f>
        <v>0.93888888888888888</v>
      </c>
    </row>
    <row r="199" spans="1:16" x14ac:dyDescent="0.25">
      <c r="A199" s="214" t="str">
        <f>'UBS Izolina Mazzei'!A24</f>
        <v>Fonoaudiólogo (consulta/ VD) - 24hrs</v>
      </c>
      <c r="B199" s="934">
        <f>'UBS Izolina Mazzei'!B24</f>
        <v>36</v>
      </c>
      <c r="C199" s="92">
        <f>'UBS Izolina Mazzei'!C24</f>
        <v>6</v>
      </c>
      <c r="D199" s="92">
        <f>'UBS Izolina Mazzei'!D24</f>
        <v>36</v>
      </c>
      <c r="E199" s="92">
        <f>'UBS Izolina Mazzei'!E24</f>
        <v>46</v>
      </c>
      <c r="F199" s="92">
        <f>'UBS Izolina Mazzei'!F24</f>
        <v>36</v>
      </c>
      <c r="G199" s="92">
        <f>'UBS Izolina Mazzei'!G24</f>
        <v>51</v>
      </c>
      <c r="H199" s="92">
        <f>'UBS Izolina Mazzei'!H24</f>
        <v>36</v>
      </c>
      <c r="I199" s="92">
        <f>'UBS Izolina Mazzei'!I24</f>
        <v>45</v>
      </c>
      <c r="J199" s="92">
        <f>'UBS Izolina Mazzei'!J24</f>
        <v>36</v>
      </c>
      <c r="K199" s="92">
        <f>'UBS Izolina Mazzei'!K24</f>
        <v>41</v>
      </c>
      <c r="L199" s="92">
        <f>'UBS Izolina Mazzei'!L24</f>
        <v>36</v>
      </c>
      <c r="M199" s="92">
        <f>'UBS Izolina Mazzei'!M24</f>
        <v>45</v>
      </c>
      <c r="N199" s="92">
        <f>'UBS Izolina Mazzei'!N24</f>
        <v>216</v>
      </c>
      <c r="O199" s="92">
        <f>'UBS Izolina Mazzei'!O24</f>
        <v>234</v>
      </c>
      <c r="P199" s="927">
        <f>'UBS Izolina Mazzei'!P24</f>
        <v>1.0833333333333333</v>
      </c>
    </row>
    <row r="200" spans="1:16" x14ac:dyDescent="0.25">
      <c r="A200" s="214" t="str">
        <f>'UBS Izolina Mazzei'!A25</f>
        <v>Fonoaudiólogo (nº grupos)</v>
      </c>
      <c r="B200" s="934">
        <f>'UBS Izolina Mazzei'!B25</f>
        <v>24</v>
      </c>
      <c r="C200" s="92">
        <f>'UBS Izolina Mazzei'!C25</f>
        <v>1</v>
      </c>
      <c r="D200" s="92">
        <f>'UBS Izolina Mazzei'!D25</f>
        <v>24</v>
      </c>
      <c r="E200" s="92">
        <f>'UBS Izolina Mazzei'!E25</f>
        <v>25</v>
      </c>
      <c r="F200" s="92">
        <f>'UBS Izolina Mazzei'!F25</f>
        <v>24</v>
      </c>
      <c r="G200" s="92">
        <f>'UBS Izolina Mazzei'!G25</f>
        <v>27</v>
      </c>
      <c r="H200" s="92">
        <f>'UBS Izolina Mazzei'!H25</f>
        <v>24</v>
      </c>
      <c r="I200" s="92">
        <f>'UBS Izolina Mazzei'!I25</f>
        <v>31</v>
      </c>
      <c r="J200" s="92">
        <f>'UBS Izolina Mazzei'!J25</f>
        <v>24</v>
      </c>
      <c r="K200" s="92">
        <f>'UBS Izolina Mazzei'!K25</f>
        <v>28</v>
      </c>
      <c r="L200" s="92">
        <f>'UBS Izolina Mazzei'!L25</f>
        <v>24</v>
      </c>
      <c r="M200" s="92">
        <f>'UBS Izolina Mazzei'!M25</f>
        <v>29</v>
      </c>
      <c r="N200" s="92">
        <f>'UBS Izolina Mazzei'!N25</f>
        <v>144</v>
      </c>
      <c r="O200" s="92">
        <f>'UBS Izolina Mazzei'!O25</f>
        <v>141</v>
      </c>
      <c r="P200" s="927">
        <f>'UBS Izolina Mazzei'!P25</f>
        <v>0.97916666666666663</v>
      </c>
    </row>
    <row r="201" spans="1:16" x14ac:dyDescent="0.25">
      <c r="A201" s="214" t="str">
        <f>'UBS Izolina Mazzei'!A26</f>
        <v>Psicólogo (consulta/ VD) - 30hrs</v>
      </c>
      <c r="B201" s="934">
        <f>'UBS Izolina Mazzei'!B26</f>
        <v>92</v>
      </c>
      <c r="C201" s="92">
        <f>'UBS Izolina Mazzei'!C26</f>
        <v>138</v>
      </c>
      <c r="D201" s="92">
        <f>'UBS Izolina Mazzei'!D26</f>
        <v>92</v>
      </c>
      <c r="E201" s="92">
        <f>'UBS Izolina Mazzei'!E26</f>
        <v>134</v>
      </c>
      <c r="F201" s="92">
        <f>'UBS Izolina Mazzei'!F26</f>
        <v>92</v>
      </c>
      <c r="G201" s="92">
        <f>'UBS Izolina Mazzei'!G26</f>
        <v>160</v>
      </c>
      <c r="H201" s="92">
        <f>'UBS Izolina Mazzei'!H26</f>
        <v>92</v>
      </c>
      <c r="I201" s="92">
        <f>'UBS Izolina Mazzei'!I26</f>
        <v>91</v>
      </c>
      <c r="J201" s="92">
        <f>'UBS Izolina Mazzei'!J26</f>
        <v>92</v>
      </c>
      <c r="K201" s="92">
        <f>'UBS Izolina Mazzei'!K26</f>
        <v>52</v>
      </c>
      <c r="L201" s="92">
        <f>'UBS Izolina Mazzei'!L26</f>
        <v>92</v>
      </c>
      <c r="M201" s="92">
        <f>'UBS Izolina Mazzei'!M26</f>
        <v>64</v>
      </c>
      <c r="N201" s="92">
        <f>'UBS Izolina Mazzei'!N26</f>
        <v>552</v>
      </c>
      <c r="O201" s="92">
        <f>'UBS Izolina Mazzei'!O26</f>
        <v>639</v>
      </c>
      <c r="P201" s="927">
        <f>'UBS Izolina Mazzei'!P26</f>
        <v>1.1576086956521738</v>
      </c>
    </row>
    <row r="202" spans="1:16" x14ac:dyDescent="0.25">
      <c r="A202" s="214" t="str">
        <f>'UBS Izolina Mazzei'!A27</f>
        <v>Psicólogo (nº grupos)</v>
      </c>
      <c r="B202" s="934">
        <f>'UBS Izolina Mazzei'!B27</f>
        <v>60</v>
      </c>
      <c r="C202" s="92">
        <f>'UBS Izolina Mazzei'!C27</f>
        <v>58</v>
      </c>
      <c r="D202" s="92">
        <f>'UBS Izolina Mazzei'!D27</f>
        <v>60</v>
      </c>
      <c r="E202" s="92">
        <f>'UBS Izolina Mazzei'!E27</f>
        <v>65</v>
      </c>
      <c r="F202" s="92">
        <f>'UBS Izolina Mazzei'!F27</f>
        <v>60</v>
      </c>
      <c r="G202" s="92">
        <f>'UBS Izolina Mazzei'!G27</f>
        <v>67</v>
      </c>
      <c r="H202" s="92">
        <f>'UBS Izolina Mazzei'!H27</f>
        <v>60</v>
      </c>
      <c r="I202" s="92">
        <f>'UBS Izolina Mazzei'!I27</f>
        <v>49</v>
      </c>
      <c r="J202" s="92">
        <f>'UBS Izolina Mazzei'!J27</f>
        <v>60</v>
      </c>
      <c r="K202" s="92">
        <f>'UBS Izolina Mazzei'!K27</f>
        <v>32</v>
      </c>
      <c r="L202" s="92">
        <f>'UBS Izolina Mazzei'!L27</f>
        <v>60</v>
      </c>
      <c r="M202" s="92">
        <f>'UBS Izolina Mazzei'!M27</f>
        <v>28</v>
      </c>
      <c r="N202" s="92">
        <f>'UBS Izolina Mazzei'!N27</f>
        <v>360</v>
      </c>
      <c r="O202" s="92">
        <f>'UBS Izolina Mazzei'!O27</f>
        <v>299</v>
      </c>
      <c r="P202" s="927">
        <f>'UBS Izolina Mazzei'!P27</f>
        <v>0.8305555555555556</v>
      </c>
    </row>
    <row r="203" spans="1:16" x14ac:dyDescent="0.25">
      <c r="A203" s="214" t="str">
        <f>'UBS Izolina Mazzei'!A28</f>
        <v>Farmacêutico (consulta/ VD) - 40hrs</v>
      </c>
      <c r="B203" s="934">
        <f>'UBS Izolina Mazzei'!B28</f>
        <v>96</v>
      </c>
      <c r="C203" s="92">
        <f>'UBS Izolina Mazzei'!C28</f>
        <v>101</v>
      </c>
      <c r="D203" s="92">
        <f>'UBS Izolina Mazzei'!D28</f>
        <v>96</v>
      </c>
      <c r="E203" s="92">
        <f>'UBS Izolina Mazzei'!E28</f>
        <v>62</v>
      </c>
      <c r="F203" s="92">
        <f>'UBS Izolina Mazzei'!F28</f>
        <v>96</v>
      </c>
      <c r="G203" s="92">
        <f>'UBS Izolina Mazzei'!G28</f>
        <v>56</v>
      </c>
      <c r="H203" s="92">
        <f>'UBS Izolina Mazzei'!H28</f>
        <v>96</v>
      </c>
      <c r="I203" s="92">
        <f>'UBS Izolina Mazzei'!I28</f>
        <v>96</v>
      </c>
      <c r="J203" s="92">
        <f>'UBS Izolina Mazzei'!J28</f>
        <v>96</v>
      </c>
      <c r="K203" s="92">
        <f>'UBS Izolina Mazzei'!K28</f>
        <v>111</v>
      </c>
      <c r="L203" s="92">
        <f>'UBS Izolina Mazzei'!L28</f>
        <v>96</v>
      </c>
      <c r="M203" s="92">
        <f>'UBS Izolina Mazzei'!M28</f>
        <v>59</v>
      </c>
      <c r="N203" s="92">
        <f>'UBS Izolina Mazzei'!N28</f>
        <v>576</v>
      </c>
      <c r="O203" s="92">
        <f>'UBS Izolina Mazzei'!O28</f>
        <v>485</v>
      </c>
      <c r="P203" s="927">
        <f>'UBS Izolina Mazzei'!P28</f>
        <v>0.84201388888888884</v>
      </c>
    </row>
    <row r="204" spans="1:16" x14ac:dyDescent="0.25">
      <c r="A204" s="214" t="str">
        <f>'UBS Izolina Mazzei'!A29</f>
        <v>Farmacêutico (nº grupos)</v>
      </c>
      <c r="B204" s="934">
        <f>'UBS Izolina Mazzei'!B29</f>
        <v>16</v>
      </c>
      <c r="C204" s="92">
        <f>'UBS Izolina Mazzei'!C29</f>
        <v>16</v>
      </c>
      <c r="D204" s="92">
        <f>'UBS Izolina Mazzei'!D29</f>
        <v>16</v>
      </c>
      <c r="E204" s="92">
        <f>'UBS Izolina Mazzei'!E29</f>
        <v>9</v>
      </c>
      <c r="F204" s="92">
        <f>'UBS Izolina Mazzei'!F29</f>
        <v>16</v>
      </c>
      <c r="G204" s="92">
        <f>'UBS Izolina Mazzei'!G29</f>
        <v>7</v>
      </c>
      <c r="H204" s="92">
        <f>'UBS Izolina Mazzei'!H29</f>
        <v>16</v>
      </c>
      <c r="I204" s="92">
        <f>'UBS Izolina Mazzei'!I29</f>
        <v>15</v>
      </c>
      <c r="J204" s="92">
        <f>'UBS Izolina Mazzei'!J29</f>
        <v>16</v>
      </c>
      <c r="K204" s="92">
        <f>'UBS Izolina Mazzei'!K29</f>
        <v>16</v>
      </c>
      <c r="L204" s="92">
        <f>'UBS Izolina Mazzei'!L29</f>
        <v>16</v>
      </c>
      <c r="M204" s="92">
        <f>'UBS Izolina Mazzei'!M29</f>
        <v>6</v>
      </c>
      <c r="N204" s="92">
        <f>'UBS Izolina Mazzei'!N29</f>
        <v>96</v>
      </c>
      <c r="O204" s="92">
        <f>'UBS Izolina Mazzei'!O29</f>
        <v>69</v>
      </c>
      <c r="P204" s="927">
        <f>'UBS Izolina Mazzei'!P29</f>
        <v>0.71875</v>
      </c>
    </row>
    <row r="205" spans="1:16" x14ac:dyDescent="0.25">
      <c r="A205" s="214" t="str">
        <f>'UBS Izolina Mazzei'!A30</f>
        <v>Nutricionista (consulta/ VD) - 40hrs</v>
      </c>
      <c r="B205" s="934">
        <f>'UBS Izolina Mazzei'!B30</f>
        <v>60</v>
      </c>
      <c r="C205" s="92">
        <f>'UBS Izolina Mazzei'!C30</f>
        <v>86</v>
      </c>
      <c r="D205" s="92">
        <f>'UBS Izolina Mazzei'!D30</f>
        <v>60</v>
      </c>
      <c r="E205" s="92">
        <f>'UBS Izolina Mazzei'!E30</f>
        <v>66</v>
      </c>
      <c r="F205" s="92">
        <f>'UBS Izolina Mazzei'!F30</f>
        <v>60</v>
      </c>
      <c r="G205" s="92">
        <f>'UBS Izolina Mazzei'!G30</f>
        <v>0</v>
      </c>
      <c r="H205" s="92">
        <f>'UBS Izolina Mazzei'!H30</f>
        <v>60</v>
      </c>
      <c r="I205" s="92">
        <f>'UBS Izolina Mazzei'!I30</f>
        <v>66</v>
      </c>
      <c r="J205" s="92">
        <f>'UBS Izolina Mazzei'!J30</f>
        <v>60</v>
      </c>
      <c r="K205" s="92">
        <f>'UBS Izolina Mazzei'!K30</f>
        <v>83</v>
      </c>
      <c r="L205" s="92">
        <f>'UBS Izolina Mazzei'!L30</f>
        <v>60</v>
      </c>
      <c r="M205" s="92">
        <f>'UBS Izolina Mazzei'!M30</f>
        <v>84</v>
      </c>
      <c r="N205" s="92">
        <f>'UBS Izolina Mazzei'!N30</f>
        <v>360</v>
      </c>
      <c r="O205" s="92">
        <f>'UBS Izolina Mazzei'!O30</f>
        <v>385</v>
      </c>
      <c r="P205" s="927">
        <f>'UBS Izolina Mazzei'!P30</f>
        <v>1.0694444444444444</v>
      </c>
    </row>
    <row r="206" spans="1:16" x14ac:dyDescent="0.25">
      <c r="A206" s="214" t="str">
        <f>'UBS Izolina Mazzei'!A31</f>
        <v>Nutricionista (nº grupos)</v>
      </c>
      <c r="B206" s="934">
        <f>'UBS Izolina Mazzei'!B31</f>
        <v>40</v>
      </c>
      <c r="C206" s="92">
        <f>'UBS Izolina Mazzei'!C31</f>
        <v>43</v>
      </c>
      <c r="D206" s="92">
        <f>'UBS Izolina Mazzei'!D31</f>
        <v>40</v>
      </c>
      <c r="E206" s="92">
        <f>'UBS Izolina Mazzei'!E31</f>
        <v>46</v>
      </c>
      <c r="F206" s="92">
        <f>'UBS Izolina Mazzei'!F31</f>
        <v>40</v>
      </c>
      <c r="G206" s="92">
        <f>'UBS Izolina Mazzei'!G31</f>
        <v>0</v>
      </c>
      <c r="H206" s="92">
        <f>'UBS Izolina Mazzei'!H31</f>
        <v>40</v>
      </c>
      <c r="I206" s="92">
        <f>'UBS Izolina Mazzei'!I31</f>
        <v>33</v>
      </c>
      <c r="J206" s="92">
        <f>'UBS Izolina Mazzei'!J31</f>
        <v>40</v>
      </c>
      <c r="K206" s="92">
        <f>'UBS Izolina Mazzei'!K31</f>
        <v>43</v>
      </c>
      <c r="L206" s="92">
        <f>'UBS Izolina Mazzei'!L31</f>
        <v>40</v>
      </c>
      <c r="M206" s="92">
        <f>'UBS Izolina Mazzei'!M31</f>
        <v>37</v>
      </c>
      <c r="N206" s="92">
        <f>'UBS Izolina Mazzei'!N31</f>
        <v>240</v>
      </c>
      <c r="O206" s="92">
        <f>'UBS Izolina Mazzei'!O31</f>
        <v>202</v>
      </c>
      <c r="P206" s="927">
        <f>'UBS Izolina Mazzei'!P31</f>
        <v>0.84166666666666667</v>
      </c>
    </row>
    <row r="207" spans="1:16" x14ac:dyDescent="0.25">
      <c r="A207" s="214" t="str">
        <f>'UBS Izolina Mazzei'!A32</f>
        <v>Técnico de Enfermagem (Visitas) - 30hrs</v>
      </c>
      <c r="B207" s="934">
        <f>'UBS Izolina Mazzei'!B32</f>
        <v>150</v>
      </c>
      <c r="C207" s="92">
        <f>'UBS Izolina Mazzei'!C32</f>
        <v>146</v>
      </c>
      <c r="D207" s="92">
        <f>'UBS Izolina Mazzei'!D32</f>
        <v>150</v>
      </c>
      <c r="E207" s="92">
        <f>'UBS Izolina Mazzei'!E32</f>
        <v>194</v>
      </c>
      <c r="F207" s="92">
        <f>'UBS Izolina Mazzei'!F32</f>
        <v>150</v>
      </c>
      <c r="G207" s="92">
        <f>'UBS Izolina Mazzei'!G32</f>
        <v>154</v>
      </c>
      <c r="H207" s="92">
        <f>'UBS Izolina Mazzei'!H32</f>
        <v>150</v>
      </c>
      <c r="I207" s="92">
        <f>'UBS Izolina Mazzei'!I32</f>
        <v>135</v>
      </c>
      <c r="J207" s="92">
        <f>'UBS Izolina Mazzei'!J32</f>
        <v>150</v>
      </c>
      <c r="K207" s="92">
        <f>'UBS Izolina Mazzei'!K32</f>
        <v>181</v>
      </c>
      <c r="L207" s="92">
        <f>'UBS Izolina Mazzei'!L32</f>
        <v>150</v>
      </c>
      <c r="M207" s="92">
        <f>'UBS Izolina Mazzei'!M32</f>
        <v>156</v>
      </c>
      <c r="N207" s="92">
        <f>'UBS Izolina Mazzei'!N32</f>
        <v>900</v>
      </c>
      <c r="O207" s="92">
        <f>'UBS Izolina Mazzei'!O32</f>
        <v>966</v>
      </c>
      <c r="P207" s="927">
        <f>'UBS Izolina Mazzei'!P32</f>
        <v>1.0733333333333333</v>
      </c>
    </row>
    <row r="208" spans="1:16" x14ac:dyDescent="0.25">
      <c r="A208" s="214" t="str">
        <f>'UBS Izolina Mazzei'!A33</f>
        <v>PICS - Atividades Coletivas</v>
      </c>
      <c r="B208" s="934">
        <f>'UBS Izolina Mazzei'!B33</f>
        <v>7</v>
      </c>
      <c r="C208" s="92">
        <f>'UBS Izolina Mazzei'!C33</f>
        <v>17</v>
      </c>
      <c r="D208" s="92">
        <f>'UBS Izolina Mazzei'!D33</f>
        <v>7</v>
      </c>
      <c r="E208" s="92">
        <f>'UBS Izolina Mazzei'!E33</f>
        <v>18</v>
      </c>
      <c r="F208" s="92">
        <f>'UBS Izolina Mazzei'!F33</f>
        <v>7</v>
      </c>
      <c r="G208" s="92">
        <f>'UBS Izolina Mazzei'!G33</f>
        <v>16</v>
      </c>
      <c r="H208" s="92">
        <f>'UBS Izolina Mazzei'!H33</f>
        <v>7</v>
      </c>
      <c r="I208" s="92">
        <f>'UBS Izolina Mazzei'!I33</f>
        <v>15</v>
      </c>
      <c r="J208" s="92">
        <f>'UBS Izolina Mazzei'!J33</f>
        <v>7</v>
      </c>
      <c r="K208" s="92">
        <f>'UBS Izolina Mazzei'!K33</f>
        <v>18</v>
      </c>
      <c r="L208" s="92">
        <f>'UBS Izolina Mazzei'!L33</f>
        <v>7</v>
      </c>
      <c r="M208" s="92">
        <f>'UBS Izolina Mazzei'!M33</f>
        <v>14</v>
      </c>
      <c r="N208" s="92">
        <f>'UBS Izolina Mazzei'!N33</f>
        <v>42</v>
      </c>
      <c r="O208" s="92">
        <f>'UBS Izolina Mazzei'!O33</f>
        <v>98</v>
      </c>
      <c r="P208" s="927">
        <f>'UBS Izolina Mazzei'!P33</f>
        <v>2.3333333333333335</v>
      </c>
    </row>
    <row r="209" spans="1:16" ht="15.75" thickBot="1" x14ac:dyDescent="0.3">
      <c r="A209" s="214" t="str">
        <f>'UBS Izolina Mazzei'!A34</f>
        <v>PICS - Atividades Individuais</v>
      </c>
      <c r="B209" s="934">
        <f>'UBS Izolina Mazzei'!B34</f>
        <v>10</v>
      </c>
      <c r="C209" s="92">
        <f>'UBS Izolina Mazzei'!C34</f>
        <v>114</v>
      </c>
      <c r="D209" s="92">
        <f>'UBS Izolina Mazzei'!D34</f>
        <v>10</v>
      </c>
      <c r="E209" s="92">
        <f>'UBS Izolina Mazzei'!E34</f>
        <v>76</v>
      </c>
      <c r="F209" s="92">
        <f>'UBS Izolina Mazzei'!F34</f>
        <v>10</v>
      </c>
      <c r="G209" s="92">
        <f>'UBS Izolina Mazzei'!G34</f>
        <v>139</v>
      </c>
      <c r="H209" s="92">
        <f>'UBS Izolina Mazzei'!H34</f>
        <v>10</v>
      </c>
      <c r="I209" s="92">
        <f>'UBS Izolina Mazzei'!I34</f>
        <v>117</v>
      </c>
      <c r="J209" s="92">
        <f>'UBS Izolina Mazzei'!J34</f>
        <v>10</v>
      </c>
      <c r="K209" s="92">
        <f>'UBS Izolina Mazzei'!K34</f>
        <v>116</v>
      </c>
      <c r="L209" s="92">
        <f>'UBS Izolina Mazzei'!L34</f>
        <v>10</v>
      </c>
      <c r="M209" s="92">
        <f>'UBS Izolina Mazzei'!M34</f>
        <v>112</v>
      </c>
      <c r="N209" s="92">
        <f>'UBS Izolina Mazzei'!N34</f>
        <v>60</v>
      </c>
      <c r="O209" s="92">
        <f>'UBS Izolina Mazzei'!O34</f>
        <v>674</v>
      </c>
      <c r="P209" s="927">
        <f>'UBS Izolina Mazzei'!P34</f>
        <v>11.233333333333333</v>
      </c>
    </row>
    <row r="210" spans="1:16" ht="15.75" thickBot="1" x14ac:dyDescent="0.3">
      <c r="A210" s="846" t="str">
        <f>'UBS Izolina Mazzei'!A35</f>
        <v>TOTAL</v>
      </c>
      <c r="B210" s="955">
        <f>'UBS Izolina Mazzei'!B35</f>
        <v>5608</v>
      </c>
      <c r="C210" s="848">
        <f>'UBS Izolina Mazzei'!C35</f>
        <v>4605</v>
      </c>
      <c r="D210" s="848">
        <f>'UBS Izolina Mazzei'!D35</f>
        <v>5608</v>
      </c>
      <c r="E210" s="848">
        <f>'UBS Izolina Mazzei'!E35</f>
        <v>4879</v>
      </c>
      <c r="F210" s="848">
        <f>'UBS Izolina Mazzei'!F35</f>
        <v>5608</v>
      </c>
      <c r="G210" s="848">
        <f>'UBS Izolina Mazzei'!G35</f>
        <v>4197</v>
      </c>
      <c r="H210" s="848">
        <f>'UBS Izolina Mazzei'!H35</f>
        <v>5608</v>
      </c>
      <c r="I210" s="848">
        <f>'UBS Izolina Mazzei'!I35</f>
        <v>4334</v>
      </c>
      <c r="J210" s="848">
        <f>'UBS Izolina Mazzei'!J35</f>
        <v>5608</v>
      </c>
      <c r="K210" s="848">
        <f>'UBS Izolina Mazzei'!K35</f>
        <v>4537</v>
      </c>
      <c r="L210" s="848">
        <f>'UBS Izolina Mazzei'!L35</f>
        <v>5608</v>
      </c>
      <c r="M210" s="848">
        <f>'UBS Izolina Mazzei'!M35</f>
        <v>4094</v>
      </c>
      <c r="N210" s="848">
        <f>'UBS Izolina Mazzei'!N35</f>
        <v>33648</v>
      </c>
      <c r="O210" s="848">
        <f>'UBS Izolina Mazzei'!O35</f>
        <v>26646</v>
      </c>
      <c r="P210" s="928">
        <f>'UBS Izolina Mazzei'!P35</f>
        <v>0.79190442225392299</v>
      </c>
    </row>
    <row r="211" spans="1:16" x14ac:dyDescent="0.25">
      <c r="A211" s="900"/>
      <c r="B211" s="951"/>
      <c r="C211" s="901"/>
      <c r="D211" s="901"/>
      <c r="E211" s="901"/>
      <c r="F211" s="901"/>
      <c r="G211" s="901"/>
      <c r="H211" s="901"/>
      <c r="I211" s="901"/>
      <c r="J211" s="901"/>
      <c r="K211" s="901"/>
      <c r="L211" s="901"/>
      <c r="M211" s="901"/>
      <c r="N211" s="901"/>
      <c r="O211" s="901"/>
      <c r="P211" s="933"/>
    </row>
    <row r="212" spans="1:16" ht="15.75" x14ac:dyDescent="0.25">
      <c r="A212" s="935" t="s">
        <v>658</v>
      </c>
      <c r="B212" s="946"/>
      <c r="C212" s="936"/>
      <c r="D212" s="937"/>
      <c r="E212" s="937"/>
      <c r="F212" s="937"/>
      <c r="G212" s="937"/>
      <c r="H212" s="937"/>
      <c r="I212" s="937"/>
      <c r="J212" s="937"/>
      <c r="K212" s="937"/>
      <c r="L212" s="937"/>
      <c r="M212" s="937"/>
      <c r="N212" s="936"/>
      <c r="O212" s="936"/>
      <c r="P212" s="936"/>
    </row>
    <row r="213" spans="1:16" x14ac:dyDescent="0.25">
      <c r="A213" s="919"/>
      <c r="B213" s="975" t="s">
        <v>486</v>
      </c>
      <c r="C213" s="975"/>
      <c r="D213" s="975" t="s">
        <v>682</v>
      </c>
      <c r="E213" s="975"/>
      <c r="F213" s="975" t="s">
        <v>683</v>
      </c>
      <c r="G213" s="975"/>
      <c r="H213" s="975" t="s">
        <v>684</v>
      </c>
      <c r="I213" s="975"/>
      <c r="J213" s="975" t="s">
        <v>687</v>
      </c>
      <c r="K213" s="975"/>
      <c r="L213" s="975" t="s">
        <v>688</v>
      </c>
      <c r="M213" s="975"/>
      <c r="N213" s="990" t="s">
        <v>487</v>
      </c>
      <c r="O213" s="990"/>
      <c r="P213" s="990"/>
    </row>
    <row r="214" spans="1:16" ht="15.75" thickBot="1" x14ac:dyDescent="0.3">
      <c r="A214" s="844" t="s">
        <v>14</v>
      </c>
      <c r="B214" s="940" t="s">
        <v>489</v>
      </c>
      <c r="C214" s="850" t="s">
        <v>488</v>
      </c>
      <c r="D214" s="920" t="s">
        <v>489</v>
      </c>
      <c r="E214" s="850" t="s">
        <v>488</v>
      </c>
      <c r="F214" s="920" t="s">
        <v>489</v>
      </c>
      <c r="G214" s="850" t="s">
        <v>488</v>
      </c>
      <c r="H214" s="920" t="s">
        <v>489</v>
      </c>
      <c r="I214" s="850" t="s">
        <v>488</v>
      </c>
      <c r="J214" s="920" t="s">
        <v>489</v>
      </c>
      <c r="K214" s="850" t="s">
        <v>488</v>
      </c>
      <c r="L214" s="920" t="s">
        <v>489</v>
      </c>
      <c r="M214" s="850" t="s">
        <v>488</v>
      </c>
      <c r="N214" s="850" t="s">
        <v>680</v>
      </c>
      <c r="O214" s="850" t="s">
        <v>681</v>
      </c>
      <c r="P214" s="922" t="s">
        <v>1</v>
      </c>
    </row>
    <row r="215" spans="1:16" ht="16.5" thickTop="1" thickBot="1" x14ac:dyDescent="0.3">
      <c r="A215" s="214" t="str">
        <f>'PAI IZO'!A9</f>
        <v>Nº Idosos em acompanhamento</v>
      </c>
      <c r="B215" s="934">
        <f>'PAI IZO'!B9</f>
        <v>120</v>
      </c>
      <c r="C215" s="92">
        <f>'PAI IZO'!C9</f>
        <v>120</v>
      </c>
      <c r="D215" s="92">
        <f>'PAI IZO'!D9</f>
        <v>120</v>
      </c>
      <c r="E215" s="92">
        <f>'PAI IZO'!E9</f>
        <v>120</v>
      </c>
      <c r="F215" s="92">
        <f>'PAI IZO'!F9</f>
        <v>120</v>
      </c>
      <c r="G215" s="92">
        <f>'PAI IZO'!G9</f>
        <v>85</v>
      </c>
      <c r="H215" s="92">
        <f>'PAI IZO'!H9</f>
        <v>120</v>
      </c>
      <c r="I215" s="92">
        <f>'PAI IZO'!I9</f>
        <v>128</v>
      </c>
      <c r="J215" s="92">
        <f>'PAI IZO'!J9</f>
        <v>120</v>
      </c>
      <c r="K215" s="92">
        <f>'PAI IZO'!K9</f>
        <v>127</v>
      </c>
      <c r="L215" s="92">
        <f>'PAI IZO'!L9</f>
        <v>120</v>
      </c>
      <c r="M215" s="92">
        <f>'PAI IZO'!M9</f>
        <v>114</v>
      </c>
      <c r="N215" s="92">
        <f>'PAI IZO'!N9</f>
        <v>720</v>
      </c>
      <c r="O215" s="92">
        <f>'PAI IZO'!O9</f>
        <v>694</v>
      </c>
      <c r="P215" s="927">
        <f>'PAI IZO'!P9</f>
        <v>0.96388888888888891</v>
      </c>
    </row>
    <row r="216" spans="1:16" ht="15.75" thickBot="1" x14ac:dyDescent="0.3">
      <c r="A216" s="846" t="str">
        <f>'PAI IZO'!A10</f>
        <v>TOTAL</v>
      </c>
      <c r="B216" s="955">
        <f>'PAI IZO'!B10</f>
        <v>120</v>
      </c>
      <c r="C216" s="848">
        <f>'PAI IZO'!C10</f>
        <v>120</v>
      </c>
      <c r="D216" s="848">
        <f>'PAI IZO'!D10</f>
        <v>120</v>
      </c>
      <c r="E216" s="848">
        <f>'PAI IZO'!E10</f>
        <v>120</v>
      </c>
      <c r="F216" s="848">
        <f>'PAI IZO'!F10</f>
        <v>120</v>
      </c>
      <c r="G216" s="848">
        <f>'PAI IZO'!G10</f>
        <v>85</v>
      </c>
      <c r="H216" s="848">
        <f>'PAI IZO'!H10</f>
        <v>120</v>
      </c>
      <c r="I216" s="848">
        <f>'PAI IZO'!I10</f>
        <v>128</v>
      </c>
      <c r="J216" s="848">
        <f>'PAI IZO'!J10</f>
        <v>120</v>
      </c>
      <c r="K216" s="848">
        <f>'PAI IZO'!K10</f>
        <v>127</v>
      </c>
      <c r="L216" s="848">
        <f>'PAI IZO'!L10</f>
        <v>120</v>
      </c>
      <c r="M216" s="848">
        <f>'PAI IZO'!M10</f>
        <v>114</v>
      </c>
      <c r="N216" s="848">
        <f>'PAI IZO'!N10</f>
        <v>720</v>
      </c>
      <c r="O216" s="848">
        <f>'PAI IZO'!O10</f>
        <v>694</v>
      </c>
      <c r="P216" s="928">
        <f>'PAI IZO'!P10</f>
        <v>0.96388888888888891</v>
      </c>
    </row>
    <row r="218" spans="1:16" ht="15.75" x14ac:dyDescent="0.25">
      <c r="A218" s="935" t="s">
        <v>659</v>
      </c>
      <c r="B218" s="946"/>
      <c r="C218" s="936"/>
      <c r="D218" s="937"/>
      <c r="E218" s="937"/>
      <c r="F218" s="937"/>
      <c r="G218" s="937"/>
      <c r="H218" s="937"/>
      <c r="I218" s="937"/>
      <c r="J218" s="937"/>
      <c r="K218" s="937"/>
      <c r="L218" s="937"/>
      <c r="M218" s="937"/>
      <c r="N218" s="936"/>
      <c r="O218" s="936"/>
      <c r="P218" s="936"/>
    </row>
    <row r="219" spans="1:16" x14ac:dyDescent="0.25">
      <c r="A219" s="919"/>
      <c r="B219" s="975" t="s">
        <v>486</v>
      </c>
      <c r="C219" s="975"/>
      <c r="D219" s="975" t="s">
        <v>682</v>
      </c>
      <c r="E219" s="975"/>
      <c r="F219" s="975" t="s">
        <v>683</v>
      </c>
      <c r="G219" s="975"/>
      <c r="H219" s="975" t="s">
        <v>684</v>
      </c>
      <c r="I219" s="975"/>
      <c r="J219" s="975" t="s">
        <v>687</v>
      </c>
      <c r="K219" s="975"/>
      <c r="L219" s="975" t="s">
        <v>688</v>
      </c>
      <c r="M219" s="975"/>
      <c r="N219" s="990" t="s">
        <v>487</v>
      </c>
      <c r="O219" s="990"/>
      <c r="P219" s="990"/>
    </row>
    <row r="220" spans="1:16" ht="15.75" thickBot="1" x14ac:dyDescent="0.3">
      <c r="A220" s="844" t="s">
        <v>14</v>
      </c>
      <c r="B220" s="940" t="s">
        <v>489</v>
      </c>
      <c r="C220" s="850" t="s">
        <v>488</v>
      </c>
      <c r="D220" s="920" t="s">
        <v>489</v>
      </c>
      <c r="E220" s="850" t="s">
        <v>488</v>
      </c>
      <c r="F220" s="920" t="s">
        <v>489</v>
      </c>
      <c r="G220" s="850" t="s">
        <v>488</v>
      </c>
      <c r="H220" s="920" t="s">
        <v>489</v>
      </c>
      <c r="I220" s="850" t="s">
        <v>488</v>
      </c>
      <c r="J220" s="920" t="s">
        <v>489</v>
      </c>
      <c r="K220" s="850" t="s">
        <v>488</v>
      </c>
      <c r="L220" s="920" t="s">
        <v>489</v>
      </c>
      <c r="M220" s="850" t="s">
        <v>488</v>
      </c>
      <c r="N220" s="850" t="s">
        <v>680</v>
      </c>
      <c r="O220" s="850" t="s">
        <v>681</v>
      </c>
      <c r="P220" s="922" t="s">
        <v>1</v>
      </c>
    </row>
    <row r="221" spans="1:16" ht="15.75" thickTop="1" x14ac:dyDescent="0.25">
      <c r="A221" s="214" t="str">
        <f>'UBS Jardim Japão'!A9</f>
        <v>Cirurgião Dentista (consulta /atendimento) - 20hrs</v>
      </c>
      <c r="B221" s="934">
        <f>'UBS Jardim Japão'!B9</f>
        <v>522</v>
      </c>
      <c r="C221" s="92">
        <f>'UBS Jardim Japão'!C9</f>
        <v>618</v>
      </c>
      <c r="D221" s="92">
        <f>'UBS Jardim Japão'!D9</f>
        <v>522</v>
      </c>
      <c r="E221" s="92">
        <f>'UBS Jardim Japão'!E9</f>
        <v>449</v>
      </c>
      <c r="F221" s="92">
        <f>'UBS Jardim Japão'!F9</f>
        <v>522</v>
      </c>
      <c r="G221" s="92">
        <f>'UBS Jardim Japão'!G9</f>
        <v>547</v>
      </c>
      <c r="H221" s="92">
        <f>'UBS Jardim Japão'!H9</f>
        <v>522</v>
      </c>
      <c r="I221" s="92">
        <f>'UBS Jardim Japão'!I9</f>
        <v>606</v>
      </c>
      <c r="J221" s="92">
        <f>'UBS Jardim Japão'!J9</f>
        <v>522</v>
      </c>
      <c r="K221" s="92">
        <f>'UBS Jardim Japão'!K9</f>
        <v>614</v>
      </c>
      <c r="L221" s="92">
        <f>'UBS Jardim Japão'!L9</f>
        <v>522</v>
      </c>
      <c r="M221" s="92">
        <f>'UBS Jardim Japão'!M9</f>
        <v>482</v>
      </c>
      <c r="N221" s="92">
        <f>'UBS Jardim Japão'!N9</f>
        <v>3132</v>
      </c>
      <c r="O221" s="92">
        <f>'UBS Jardim Japão'!O9</f>
        <v>3316</v>
      </c>
      <c r="P221" s="927">
        <f>'UBS Jardim Japão'!P9</f>
        <v>1.0587484035759898</v>
      </c>
    </row>
    <row r="222" spans="1:16" x14ac:dyDescent="0.25">
      <c r="A222" s="214" t="str">
        <f>'UBS Jardim Japão'!A10</f>
        <v>Cirurgião Dentista (TI clínico restaurador) - 20hrs</v>
      </c>
      <c r="B222" s="934">
        <f>'UBS Jardim Japão'!B10</f>
        <v>78</v>
      </c>
      <c r="C222" s="92">
        <f>'UBS Jardim Japão'!C10</f>
        <v>119</v>
      </c>
      <c r="D222" s="92">
        <f>'UBS Jardim Japão'!D10</f>
        <v>78</v>
      </c>
      <c r="E222" s="92">
        <f>'UBS Jardim Japão'!E10</f>
        <v>67</v>
      </c>
      <c r="F222" s="92">
        <f>'UBS Jardim Japão'!F10</f>
        <v>78</v>
      </c>
      <c r="G222" s="92">
        <f>'UBS Jardim Japão'!G10</f>
        <v>91</v>
      </c>
      <c r="H222" s="92">
        <f>'UBS Jardim Japão'!H10</f>
        <v>78</v>
      </c>
      <c r="I222" s="92">
        <f>'UBS Jardim Japão'!I10</f>
        <v>80</v>
      </c>
      <c r="J222" s="92">
        <f>'UBS Jardim Japão'!J10</f>
        <v>78</v>
      </c>
      <c r="K222" s="92">
        <f>'UBS Jardim Japão'!K10</f>
        <v>75</v>
      </c>
      <c r="L222" s="92">
        <f>'UBS Jardim Japão'!L10</f>
        <v>78</v>
      </c>
      <c r="M222" s="92">
        <f>'UBS Jardim Japão'!M10</f>
        <v>74</v>
      </c>
      <c r="N222" s="92">
        <f>'UBS Jardim Japão'!N10</f>
        <v>468</v>
      </c>
      <c r="O222" s="92">
        <f>'UBS Jardim Japão'!O10</f>
        <v>506</v>
      </c>
      <c r="P222" s="927">
        <f>'UBS Jardim Japão'!P10</f>
        <v>1.0811965811965811</v>
      </c>
    </row>
    <row r="223" spans="1:16" x14ac:dyDescent="0.25">
      <c r="A223" s="214" t="str">
        <f>'UBS Jardim Japão'!A11</f>
        <v>Cirurgião Dentista (TI prótese) - 20hrs</v>
      </c>
      <c r="B223" s="934">
        <f>'UBS Jardim Japão'!B11</f>
        <v>24</v>
      </c>
      <c r="C223" s="92">
        <f>'UBS Jardim Japão'!C11</f>
        <v>16</v>
      </c>
      <c r="D223" s="92">
        <f>'UBS Jardim Japão'!D11</f>
        <v>24</v>
      </c>
      <c r="E223" s="92">
        <f>'UBS Jardim Japão'!E11</f>
        <v>15</v>
      </c>
      <c r="F223" s="92">
        <f>'UBS Jardim Japão'!F11</f>
        <v>24</v>
      </c>
      <c r="G223" s="92">
        <f>'UBS Jardim Japão'!G11</f>
        <v>26</v>
      </c>
      <c r="H223" s="92">
        <f>'UBS Jardim Japão'!H11</f>
        <v>24</v>
      </c>
      <c r="I223" s="92">
        <f>'UBS Jardim Japão'!I11</f>
        <v>19</v>
      </c>
      <c r="J223" s="92">
        <f>'UBS Jardim Japão'!J11</f>
        <v>24</v>
      </c>
      <c r="K223" s="92">
        <f>'UBS Jardim Japão'!K11</f>
        <v>25</v>
      </c>
      <c r="L223" s="92">
        <f>'UBS Jardim Japão'!L11</f>
        <v>24</v>
      </c>
      <c r="M223" s="92">
        <f>'UBS Jardim Japão'!M11</f>
        <v>20</v>
      </c>
      <c r="N223" s="92">
        <f>'UBS Jardim Japão'!N11</f>
        <v>144</v>
      </c>
      <c r="O223" s="92">
        <f>'UBS Jardim Japão'!O11</f>
        <v>121</v>
      </c>
      <c r="P223" s="927">
        <f>'UBS Jardim Japão'!P11</f>
        <v>0.84027777777777779</v>
      </c>
    </row>
    <row r="224" spans="1:16" x14ac:dyDescent="0.25">
      <c r="A224" s="214" t="str">
        <f>'UBS Jardim Japão'!A12</f>
        <v>Médico Clínico (consulta)  - 20hrs</v>
      </c>
      <c r="B224" s="934">
        <f>'UBS Jardim Japão'!B12</f>
        <v>1056</v>
      </c>
      <c r="C224" s="92">
        <f>'UBS Jardim Japão'!C12</f>
        <v>1059</v>
      </c>
      <c r="D224" s="92">
        <f>'UBS Jardim Japão'!D12</f>
        <v>1056</v>
      </c>
      <c r="E224" s="92">
        <f>'UBS Jardim Japão'!E12</f>
        <v>964</v>
      </c>
      <c r="F224" s="92">
        <f>'UBS Jardim Japão'!F12</f>
        <v>1056</v>
      </c>
      <c r="G224" s="92">
        <f>'UBS Jardim Japão'!G12</f>
        <v>975</v>
      </c>
      <c r="H224" s="92">
        <f>'UBS Jardim Japão'!H12</f>
        <v>1056</v>
      </c>
      <c r="I224" s="92">
        <f>'UBS Jardim Japão'!I12</f>
        <v>941</v>
      </c>
      <c r="J224" s="92">
        <f>'UBS Jardim Japão'!J12</f>
        <v>1056</v>
      </c>
      <c r="K224" s="92">
        <f>'UBS Jardim Japão'!K12</f>
        <v>1095</v>
      </c>
      <c r="L224" s="92">
        <f>'UBS Jardim Japão'!L12</f>
        <v>1056</v>
      </c>
      <c r="M224" s="92">
        <f>'UBS Jardim Japão'!M12</f>
        <v>795</v>
      </c>
      <c r="N224" s="92">
        <f>'UBS Jardim Japão'!N12</f>
        <v>6336</v>
      </c>
      <c r="O224" s="92">
        <f>'UBS Jardim Japão'!O12</f>
        <v>5829</v>
      </c>
      <c r="P224" s="927">
        <f>'UBS Jardim Japão'!P12</f>
        <v>0.91998106060606055</v>
      </c>
    </row>
    <row r="225" spans="1:16" x14ac:dyDescent="0.25">
      <c r="A225" s="214" t="str">
        <f>'UBS Jardim Japão'!A13</f>
        <v>Médico Pediatra (consulta) - 20hrs</v>
      </c>
      <c r="B225" s="934">
        <f>'UBS Jardim Japão'!B13</f>
        <v>528</v>
      </c>
      <c r="C225" s="92">
        <f>'UBS Jardim Japão'!C13</f>
        <v>384</v>
      </c>
      <c r="D225" s="92">
        <f>'UBS Jardim Japão'!D13</f>
        <v>528</v>
      </c>
      <c r="E225" s="92">
        <f>'UBS Jardim Japão'!E13</f>
        <v>458</v>
      </c>
      <c r="F225" s="92">
        <f>'UBS Jardim Japão'!F13</f>
        <v>528</v>
      </c>
      <c r="G225" s="92">
        <f>'UBS Jardim Japão'!G13</f>
        <v>453</v>
      </c>
      <c r="H225" s="92">
        <f>'UBS Jardim Japão'!H13</f>
        <v>528</v>
      </c>
      <c r="I225" s="92">
        <f>'UBS Jardim Japão'!I13</f>
        <v>497</v>
      </c>
      <c r="J225" s="92">
        <f>'UBS Jardim Japão'!J13</f>
        <v>528</v>
      </c>
      <c r="K225" s="92">
        <f>'UBS Jardim Japão'!K13</f>
        <v>514</v>
      </c>
      <c r="L225" s="92">
        <f>'UBS Jardim Japão'!L13</f>
        <v>528</v>
      </c>
      <c r="M225" s="92">
        <f>'UBS Jardim Japão'!M13</f>
        <v>396</v>
      </c>
      <c r="N225" s="92">
        <f>'UBS Jardim Japão'!N13</f>
        <v>3168</v>
      </c>
      <c r="O225" s="92">
        <f>'UBS Jardim Japão'!O13</f>
        <v>2702</v>
      </c>
      <c r="P225" s="927">
        <f>'UBS Jardim Japão'!P13</f>
        <v>0.85290404040404044</v>
      </c>
    </row>
    <row r="226" spans="1:16" x14ac:dyDescent="0.25">
      <c r="A226" s="214" t="str">
        <f>'UBS Jardim Japão'!A14</f>
        <v>Médico Psiquiatra (consulta) - 20hrs</v>
      </c>
      <c r="B226" s="934">
        <f>'UBS Jardim Japão'!B14</f>
        <v>160</v>
      </c>
      <c r="C226" s="92">
        <f>'UBS Jardim Japão'!C14</f>
        <v>0</v>
      </c>
      <c r="D226" s="92">
        <f>'UBS Jardim Japão'!D14</f>
        <v>160</v>
      </c>
      <c r="E226" s="92">
        <f>'UBS Jardim Japão'!E14</f>
        <v>0</v>
      </c>
      <c r="F226" s="92">
        <f>'UBS Jardim Japão'!F14</f>
        <v>160</v>
      </c>
      <c r="G226" s="92">
        <f>'UBS Jardim Japão'!G14</f>
        <v>0</v>
      </c>
      <c r="H226" s="92">
        <f>'UBS Jardim Japão'!H14</f>
        <v>160</v>
      </c>
      <c r="I226" s="92">
        <f>'UBS Jardim Japão'!I14</f>
        <v>0</v>
      </c>
      <c r="J226" s="92">
        <f>'UBS Jardim Japão'!J14</f>
        <v>160</v>
      </c>
      <c r="K226" s="92">
        <f>'UBS Jardim Japão'!K14</f>
        <v>0</v>
      </c>
      <c r="L226" s="92">
        <f>'UBS Jardim Japão'!L14</f>
        <v>160</v>
      </c>
      <c r="M226" s="92">
        <f>'UBS Jardim Japão'!M14</f>
        <v>0</v>
      </c>
      <c r="N226" s="92">
        <f>'UBS Jardim Japão'!N14</f>
        <v>960</v>
      </c>
      <c r="O226" s="92">
        <f>'UBS Jardim Japão'!O14</f>
        <v>0</v>
      </c>
      <c r="P226" s="927">
        <f>'UBS Jardim Japão'!P14</f>
        <v>0</v>
      </c>
    </row>
    <row r="227" spans="1:16" x14ac:dyDescent="0.25">
      <c r="A227" s="214" t="str">
        <f>'UBS Jardim Japão'!A15</f>
        <v>Médico Ginecologista (consulta) - 20hrs</v>
      </c>
      <c r="B227" s="934">
        <f>'UBS Jardim Japão'!B15</f>
        <v>792</v>
      </c>
      <c r="C227" s="92">
        <f>'UBS Jardim Japão'!C15</f>
        <v>609</v>
      </c>
      <c r="D227" s="92">
        <f>'UBS Jardim Japão'!D15</f>
        <v>792</v>
      </c>
      <c r="E227" s="92">
        <f>'UBS Jardim Japão'!E15</f>
        <v>751</v>
      </c>
      <c r="F227" s="92">
        <f>'UBS Jardim Japão'!F15</f>
        <v>792</v>
      </c>
      <c r="G227" s="92">
        <f>'UBS Jardim Japão'!G15</f>
        <v>727</v>
      </c>
      <c r="H227" s="92">
        <f>'UBS Jardim Japão'!H15</f>
        <v>792</v>
      </c>
      <c r="I227" s="92">
        <f>'UBS Jardim Japão'!I15</f>
        <v>754</v>
      </c>
      <c r="J227" s="92">
        <f>'UBS Jardim Japão'!J15</f>
        <v>792</v>
      </c>
      <c r="K227" s="92">
        <f>'UBS Jardim Japão'!K15</f>
        <v>695</v>
      </c>
      <c r="L227" s="92">
        <f>'UBS Jardim Japão'!L15</f>
        <v>792</v>
      </c>
      <c r="M227" s="92">
        <f>'UBS Jardim Japão'!M15</f>
        <v>584</v>
      </c>
      <c r="N227" s="92">
        <f>'UBS Jardim Japão'!N15</f>
        <v>4752</v>
      </c>
      <c r="O227" s="92">
        <f>'UBS Jardim Japão'!O15</f>
        <v>4120</v>
      </c>
      <c r="P227" s="927">
        <f>'UBS Jardim Japão'!P15</f>
        <v>0.867003367003367</v>
      </c>
    </row>
    <row r="228" spans="1:16" x14ac:dyDescent="0.25">
      <c r="A228" s="214" t="str">
        <f>'UBS Jardim Japão'!A16</f>
        <v>Enfermeiro (consulta) - 30hrs</v>
      </c>
      <c r="B228" s="934">
        <f>'UBS Jardim Japão'!B16</f>
        <v>648</v>
      </c>
      <c r="C228" s="92">
        <f>'UBS Jardim Japão'!C16</f>
        <v>664</v>
      </c>
      <c r="D228" s="92">
        <f>'UBS Jardim Japão'!D16</f>
        <v>648</v>
      </c>
      <c r="E228" s="92">
        <f>'UBS Jardim Japão'!E16</f>
        <v>618</v>
      </c>
      <c r="F228" s="92">
        <f>'UBS Jardim Japão'!F16</f>
        <v>648</v>
      </c>
      <c r="G228" s="92">
        <f>'UBS Jardim Japão'!G16</f>
        <v>405</v>
      </c>
      <c r="H228" s="92">
        <f>'UBS Jardim Japão'!H16</f>
        <v>648</v>
      </c>
      <c r="I228" s="92">
        <f>'UBS Jardim Japão'!I16</f>
        <v>661</v>
      </c>
      <c r="J228" s="92">
        <f>'UBS Jardim Japão'!J16</f>
        <v>648</v>
      </c>
      <c r="K228" s="92">
        <f>'UBS Jardim Japão'!K16</f>
        <v>706</v>
      </c>
      <c r="L228" s="92">
        <f>'UBS Jardim Japão'!L16</f>
        <v>648</v>
      </c>
      <c r="M228" s="92">
        <f>'UBS Jardim Japão'!M16</f>
        <v>602</v>
      </c>
      <c r="N228" s="92">
        <f>'UBS Jardim Japão'!N16</f>
        <v>3888</v>
      </c>
      <c r="O228" s="92">
        <f>'UBS Jardim Japão'!O16</f>
        <v>3656</v>
      </c>
      <c r="P228" s="927">
        <f>'UBS Jardim Japão'!P16</f>
        <v>0.94032921810699588</v>
      </c>
    </row>
    <row r="229" spans="1:16" x14ac:dyDescent="0.25">
      <c r="A229" s="214" t="str">
        <f>'UBS Jardim Japão'!A17</f>
        <v>Enfermeiro (visita) - 30hrs</v>
      </c>
      <c r="B229" s="934">
        <f>'UBS Jardim Japão'!B17</f>
        <v>36</v>
      </c>
      <c r="C229" s="92">
        <f>'UBS Jardim Japão'!C17</f>
        <v>43</v>
      </c>
      <c r="D229" s="92">
        <f>'UBS Jardim Japão'!D17</f>
        <v>36</v>
      </c>
      <c r="E229" s="92">
        <f>'UBS Jardim Japão'!E17</f>
        <v>34</v>
      </c>
      <c r="F229" s="92">
        <f>'UBS Jardim Japão'!F17</f>
        <v>36</v>
      </c>
      <c r="G229" s="92">
        <f>'UBS Jardim Japão'!G17</f>
        <v>54</v>
      </c>
      <c r="H229" s="92">
        <f>'UBS Jardim Japão'!H17</f>
        <v>36</v>
      </c>
      <c r="I229" s="92">
        <f>'UBS Jardim Japão'!I17</f>
        <v>52</v>
      </c>
      <c r="J229" s="92">
        <f>'UBS Jardim Japão'!J17</f>
        <v>36</v>
      </c>
      <c r="K229" s="92">
        <f>'UBS Jardim Japão'!K17</f>
        <v>61</v>
      </c>
      <c r="L229" s="92">
        <f>'UBS Jardim Japão'!L17</f>
        <v>36</v>
      </c>
      <c r="M229" s="92">
        <f>'UBS Jardim Japão'!M17</f>
        <v>47</v>
      </c>
      <c r="N229" s="92">
        <f>'UBS Jardim Japão'!N17</f>
        <v>216</v>
      </c>
      <c r="O229" s="92">
        <f>'UBS Jardim Japão'!O17</f>
        <v>291</v>
      </c>
      <c r="P229" s="927">
        <f>'UBS Jardim Japão'!P17</f>
        <v>1.3472222222222223</v>
      </c>
    </row>
    <row r="230" spans="1:16" x14ac:dyDescent="0.25">
      <c r="A230" s="214" t="str">
        <f>'UBS Jardim Japão'!A18</f>
        <v>Assistente Social (consulta/ VD) - 30hrs</v>
      </c>
      <c r="B230" s="934">
        <f>'UBS Jardim Japão'!B18</f>
        <v>122</v>
      </c>
      <c r="C230" s="92">
        <f>'UBS Jardim Japão'!C18</f>
        <v>220</v>
      </c>
      <c r="D230" s="92">
        <f>'UBS Jardim Japão'!D18</f>
        <v>122</v>
      </c>
      <c r="E230" s="92">
        <f>'UBS Jardim Japão'!E18</f>
        <v>194</v>
      </c>
      <c r="F230" s="92">
        <f>'UBS Jardim Japão'!F18</f>
        <v>122</v>
      </c>
      <c r="G230" s="92">
        <f>'UBS Jardim Japão'!G18</f>
        <v>126</v>
      </c>
      <c r="H230" s="92">
        <f>'UBS Jardim Japão'!H18</f>
        <v>122</v>
      </c>
      <c r="I230" s="92">
        <f>'UBS Jardim Japão'!I18</f>
        <v>212</v>
      </c>
      <c r="J230" s="92">
        <f>'UBS Jardim Japão'!J18</f>
        <v>122</v>
      </c>
      <c r="K230" s="92">
        <f>'UBS Jardim Japão'!K18</f>
        <v>240</v>
      </c>
      <c r="L230" s="92">
        <f>'UBS Jardim Japão'!L18</f>
        <v>122</v>
      </c>
      <c r="M230" s="92">
        <f>'UBS Jardim Japão'!M18</f>
        <v>168</v>
      </c>
      <c r="N230" s="92">
        <f>'UBS Jardim Japão'!N18</f>
        <v>732</v>
      </c>
      <c r="O230" s="92">
        <f>'UBS Jardim Japão'!O18</f>
        <v>1160</v>
      </c>
      <c r="P230" s="927">
        <f>'UBS Jardim Japão'!P18</f>
        <v>1.5846994535519126</v>
      </c>
    </row>
    <row r="231" spans="1:16" x14ac:dyDescent="0.25">
      <c r="A231" s="214" t="str">
        <f>'UBS Jardim Japão'!A19</f>
        <v>Assistente Social (nº grupos)</v>
      </c>
      <c r="B231" s="934">
        <f>'UBS Jardim Japão'!B19</f>
        <v>30</v>
      </c>
      <c r="C231" s="92">
        <f>'UBS Jardim Japão'!C19</f>
        <v>61</v>
      </c>
      <c r="D231" s="92">
        <f>'UBS Jardim Japão'!D19</f>
        <v>30</v>
      </c>
      <c r="E231" s="92">
        <f>'UBS Jardim Japão'!E19</f>
        <v>73</v>
      </c>
      <c r="F231" s="92">
        <f>'UBS Jardim Japão'!F19</f>
        <v>30</v>
      </c>
      <c r="G231" s="92">
        <f>'UBS Jardim Japão'!G19</f>
        <v>25</v>
      </c>
      <c r="H231" s="92">
        <f>'UBS Jardim Japão'!H19</f>
        <v>30</v>
      </c>
      <c r="I231" s="92">
        <f>'UBS Jardim Japão'!I19</f>
        <v>70</v>
      </c>
      <c r="J231" s="92">
        <f>'UBS Jardim Japão'!J19</f>
        <v>30</v>
      </c>
      <c r="K231" s="92">
        <f>'UBS Jardim Japão'!K19</f>
        <v>49</v>
      </c>
      <c r="L231" s="92">
        <f>'UBS Jardim Japão'!L19</f>
        <v>30</v>
      </c>
      <c r="M231" s="92">
        <f>'UBS Jardim Japão'!M19</f>
        <v>63</v>
      </c>
      <c r="N231" s="92">
        <f>'UBS Jardim Japão'!N19</f>
        <v>180</v>
      </c>
      <c r="O231" s="92">
        <f>'UBS Jardim Japão'!O19</f>
        <v>341</v>
      </c>
      <c r="P231" s="927">
        <f>'UBS Jardim Japão'!P19</f>
        <v>1.8944444444444444</v>
      </c>
    </row>
    <row r="232" spans="1:16" x14ac:dyDescent="0.25">
      <c r="A232" s="214" t="str">
        <f>'UBS Jardim Japão'!A20</f>
        <v>Educador Físico (consulta/ VD) - 30hrs</v>
      </c>
      <c r="B232" s="934">
        <f>'UBS Jardim Japão'!B20</f>
        <v>15</v>
      </c>
      <c r="C232" s="92">
        <f>'UBS Jardim Japão'!C20</f>
        <v>19</v>
      </c>
      <c r="D232" s="92">
        <f>'UBS Jardim Japão'!D20</f>
        <v>15</v>
      </c>
      <c r="E232" s="92">
        <f>'UBS Jardim Japão'!E20</f>
        <v>19</v>
      </c>
      <c r="F232" s="92">
        <f>'UBS Jardim Japão'!F20</f>
        <v>15</v>
      </c>
      <c r="G232" s="92">
        <f>'UBS Jardim Japão'!G20</f>
        <v>23</v>
      </c>
      <c r="H232" s="92">
        <f>'UBS Jardim Japão'!H20</f>
        <v>15</v>
      </c>
      <c r="I232" s="92">
        <f>'UBS Jardim Japão'!I20</f>
        <v>30</v>
      </c>
      <c r="J232" s="92">
        <f>'UBS Jardim Japão'!J20</f>
        <v>15</v>
      </c>
      <c r="K232" s="92">
        <f>'UBS Jardim Japão'!K20</f>
        <v>20</v>
      </c>
      <c r="L232" s="92">
        <f>'UBS Jardim Japão'!L20</f>
        <v>15</v>
      </c>
      <c r="M232" s="92">
        <f>'UBS Jardim Japão'!M20</f>
        <v>16</v>
      </c>
      <c r="N232" s="92">
        <f>'UBS Jardim Japão'!N20</f>
        <v>90</v>
      </c>
      <c r="O232" s="92">
        <f>'UBS Jardim Japão'!O20</f>
        <v>127</v>
      </c>
      <c r="P232" s="927">
        <f>'UBS Jardim Japão'!P20</f>
        <v>1.4111111111111112</v>
      </c>
    </row>
    <row r="233" spans="1:16" x14ac:dyDescent="0.25">
      <c r="A233" s="214" t="str">
        <f>'UBS Jardim Japão'!A21</f>
        <v>Educador Físico (nº grupos)</v>
      </c>
      <c r="B233" s="934">
        <f>'UBS Jardim Japão'!B21</f>
        <v>61</v>
      </c>
      <c r="C233" s="92">
        <f>'UBS Jardim Japão'!C21</f>
        <v>80</v>
      </c>
      <c r="D233" s="92">
        <f>'UBS Jardim Japão'!D21</f>
        <v>61</v>
      </c>
      <c r="E233" s="92">
        <f>'UBS Jardim Japão'!E21</f>
        <v>83</v>
      </c>
      <c r="F233" s="92">
        <f>'UBS Jardim Japão'!F21</f>
        <v>61</v>
      </c>
      <c r="G233" s="92">
        <f>'UBS Jardim Japão'!G21</f>
        <v>69</v>
      </c>
      <c r="H233" s="92">
        <f>'UBS Jardim Japão'!H21</f>
        <v>61</v>
      </c>
      <c r="I233" s="92">
        <f>'UBS Jardim Japão'!I21</f>
        <v>72</v>
      </c>
      <c r="J233" s="92">
        <f>'UBS Jardim Japão'!J21</f>
        <v>61</v>
      </c>
      <c r="K233" s="92">
        <f>'UBS Jardim Japão'!K21</f>
        <v>89</v>
      </c>
      <c r="L233" s="92">
        <f>'UBS Jardim Japão'!L21</f>
        <v>61</v>
      </c>
      <c r="M233" s="92">
        <f>'UBS Jardim Japão'!M21</f>
        <v>74</v>
      </c>
      <c r="N233" s="92">
        <f>'UBS Jardim Japão'!N21</f>
        <v>366</v>
      </c>
      <c r="O233" s="92">
        <f>'UBS Jardim Japão'!O21</f>
        <v>467</v>
      </c>
      <c r="P233" s="927">
        <f>'UBS Jardim Japão'!P21</f>
        <v>1.2759562841530054</v>
      </c>
    </row>
    <row r="234" spans="1:16" x14ac:dyDescent="0.25">
      <c r="A234" s="214" t="str">
        <f>'UBS Jardim Japão'!A22</f>
        <v>Fonoaudiólogo (consulta/ VD) - 18hrs</v>
      </c>
      <c r="B234" s="934">
        <f>'UBS Jardim Japão'!B22</f>
        <v>28</v>
      </c>
      <c r="C234" s="92">
        <f>'UBS Jardim Japão'!C22</f>
        <v>0</v>
      </c>
      <c r="D234" s="92">
        <f>'UBS Jardim Japão'!D22</f>
        <v>28</v>
      </c>
      <c r="E234" s="92">
        <f>'UBS Jardim Japão'!E22</f>
        <v>0</v>
      </c>
      <c r="F234" s="92">
        <f>'UBS Jardim Japão'!F22</f>
        <v>28</v>
      </c>
      <c r="G234" s="92">
        <f>'UBS Jardim Japão'!G22</f>
        <v>5</v>
      </c>
      <c r="H234" s="92">
        <f>'UBS Jardim Japão'!H22</f>
        <v>28</v>
      </c>
      <c r="I234" s="92">
        <f>'UBS Jardim Japão'!I22</f>
        <v>38</v>
      </c>
      <c r="J234" s="92">
        <f>'UBS Jardim Japão'!J22</f>
        <v>28</v>
      </c>
      <c r="K234" s="92">
        <f>'UBS Jardim Japão'!K22</f>
        <v>36</v>
      </c>
      <c r="L234" s="92">
        <f>'UBS Jardim Japão'!L22</f>
        <v>28</v>
      </c>
      <c r="M234" s="92">
        <f>'UBS Jardim Japão'!M22</f>
        <v>42</v>
      </c>
      <c r="N234" s="92">
        <f>'UBS Jardim Japão'!N22</f>
        <v>168</v>
      </c>
      <c r="O234" s="92">
        <f>'UBS Jardim Japão'!O22</f>
        <v>121</v>
      </c>
      <c r="P234" s="927">
        <f>'UBS Jardim Japão'!P22</f>
        <v>0.72023809523809523</v>
      </c>
    </row>
    <row r="235" spans="1:16" x14ac:dyDescent="0.25">
      <c r="A235" s="214" t="str">
        <f>'UBS Jardim Japão'!A23</f>
        <v>Fonoaudiólogo (nº grupos)</v>
      </c>
      <c r="B235" s="934">
        <f>'UBS Jardim Japão'!B23</f>
        <v>18</v>
      </c>
      <c r="C235" s="92">
        <f>'UBS Jardim Japão'!C23</f>
        <v>0</v>
      </c>
      <c r="D235" s="92">
        <f>'UBS Jardim Japão'!D23</f>
        <v>18</v>
      </c>
      <c r="E235" s="92">
        <f>'UBS Jardim Japão'!E23</f>
        <v>0</v>
      </c>
      <c r="F235" s="92">
        <f>'UBS Jardim Japão'!F23</f>
        <v>18</v>
      </c>
      <c r="G235" s="92">
        <f>'UBS Jardim Japão'!G23</f>
        <v>0</v>
      </c>
      <c r="H235" s="92">
        <f>'UBS Jardim Japão'!H23</f>
        <v>18</v>
      </c>
      <c r="I235" s="92">
        <f>'UBS Jardim Japão'!I23</f>
        <v>14</v>
      </c>
      <c r="J235" s="92">
        <f>'UBS Jardim Japão'!J23</f>
        <v>18</v>
      </c>
      <c r="K235" s="92">
        <f>'UBS Jardim Japão'!K23</f>
        <v>17</v>
      </c>
      <c r="L235" s="92">
        <f>'UBS Jardim Japão'!L23</f>
        <v>18</v>
      </c>
      <c r="M235" s="92">
        <f>'UBS Jardim Japão'!M23</f>
        <v>17</v>
      </c>
      <c r="N235" s="92">
        <f>'UBS Jardim Japão'!N23</f>
        <v>108</v>
      </c>
      <c r="O235" s="92">
        <f>'UBS Jardim Japão'!O23</f>
        <v>48</v>
      </c>
      <c r="P235" s="927">
        <f>'UBS Jardim Japão'!P23</f>
        <v>0.44444444444444442</v>
      </c>
    </row>
    <row r="236" spans="1:16" x14ac:dyDescent="0.25">
      <c r="A236" s="214" t="str">
        <f>'UBS Jardim Japão'!A24</f>
        <v>Psicólogo (consulta/ VD) - 30hrs</v>
      </c>
      <c r="B236" s="934">
        <f>'UBS Jardim Japão'!B24</f>
        <v>92</v>
      </c>
      <c r="C236" s="92">
        <f>'UBS Jardim Japão'!C24</f>
        <v>81</v>
      </c>
      <c r="D236" s="92">
        <f>'UBS Jardim Japão'!D24</f>
        <v>92</v>
      </c>
      <c r="E236" s="92">
        <f>'UBS Jardim Japão'!E24</f>
        <v>106</v>
      </c>
      <c r="F236" s="92">
        <f>'UBS Jardim Japão'!F24</f>
        <v>92</v>
      </c>
      <c r="G236" s="92">
        <f>'UBS Jardim Japão'!G24</f>
        <v>104</v>
      </c>
      <c r="H236" s="92">
        <f>'UBS Jardim Japão'!H24</f>
        <v>92</v>
      </c>
      <c r="I236" s="92">
        <f>'UBS Jardim Japão'!I24</f>
        <v>148</v>
      </c>
      <c r="J236" s="92">
        <f>'UBS Jardim Japão'!J24</f>
        <v>92</v>
      </c>
      <c r="K236" s="92">
        <f>'UBS Jardim Japão'!K24</f>
        <v>63</v>
      </c>
      <c r="L236" s="92">
        <f>'UBS Jardim Japão'!L24</f>
        <v>92</v>
      </c>
      <c r="M236" s="92">
        <f>'UBS Jardim Japão'!M24</f>
        <v>102</v>
      </c>
      <c r="N236" s="92">
        <f>'UBS Jardim Japão'!N24</f>
        <v>552</v>
      </c>
      <c r="O236" s="92">
        <f>'UBS Jardim Japão'!O24</f>
        <v>604</v>
      </c>
      <c r="P236" s="927">
        <f>'UBS Jardim Japão'!P24</f>
        <v>1.0942028985507246</v>
      </c>
    </row>
    <row r="237" spans="1:16" x14ac:dyDescent="0.25">
      <c r="A237" s="214" t="str">
        <f>'UBS Jardim Japão'!A25</f>
        <v>Psicólogo (nº grupos)</v>
      </c>
      <c r="B237" s="934">
        <f>'UBS Jardim Japão'!B25</f>
        <v>60</v>
      </c>
      <c r="C237" s="92">
        <f>'UBS Jardim Japão'!C25</f>
        <v>48</v>
      </c>
      <c r="D237" s="92">
        <f>'UBS Jardim Japão'!D25</f>
        <v>60</v>
      </c>
      <c r="E237" s="92">
        <f>'UBS Jardim Japão'!E25</f>
        <v>79</v>
      </c>
      <c r="F237" s="92">
        <f>'UBS Jardim Japão'!F25</f>
        <v>60</v>
      </c>
      <c r="G237" s="92">
        <f>'UBS Jardim Japão'!G25</f>
        <v>54</v>
      </c>
      <c r="H237" s="92">
        <f>'UBS Jardim Japão'!H25</f>
        <v>60</v>
      </c>
      <c r="I237" s="92">
        <f>'UBS Jardim Japão'!I25</f>
        <v>69</v>
      </c>
      <c r="J237" s="92">
        <f>'UBS Jardim Japão'!J25</f>
        <v>60</v>
      </c>
      <c r="K237" s="92">
        <f>'UBS Jardim Japão'!K25</f>
        <v>41</v>
      </c>
      <c r="L237" s="92">
        <f>'UBS Jardim Japão'!L25</f>
        <v>60</v>
      </c>
      <c r="M237" s="92">
        <f>'UBS Jardim Japão'!M25</f>
        <v>73</v>
      </c>
      <c r="N237" s="92">
        <f>'UBS Jardim Japão'!N25</f>
        <v>360</v>
      </c>
      <c r="O237" s="92">
        <f>'UBS Jardim Japão'!O25</f>
        <v>364</v>
      </c>
      <c r="P237" s="927">
        <f>'UBS Jardim Japão'!P25</f>
        <v>1.0111111111111111</v>
      </c>
    </row>
    <row r="238" spans="1:16" x14ac:dyDescent="0.25">
      <c r="A238" s="214" t="str">
        <f>'UBS Jardim Japão'!A26</f>
        <v>Farmacêutico (consulta/ VD) - 40hrs</v>
      </c>
      <c r="B238" s="934">
        <f>'UBS Jardim Japão'!B26</f>
        <v>96</v>
      </c>
      <c r="C238" s="92">
        <f>'UBS Jardim Japão'!C26</f>
        <v>101</v>
      </c>
      <c r="D238" s="92">
        <f>'UBS Jardim Japão'!D26</f>
        <v>96</v>
      </c>
      <c r="E238" s="92">
        <f>'UBS Jardim Japão'!E26</f>
        <v>91</v>
      </c>
      <c r="F238" s="92">
        <f>'UBS Jardim Japão'!F26</f>
        <v>96</v>
      </c>
      <c r="G238" s="92">
        <f>'UBS Jardim Japão'!G26</f>
        <v>85</v>
      </c>
      <c r="H238" s="92">
        <f>'UBS Jardim Japão'!H26</f>
        <v>96</v>
      </c>
      <c r="I238" s="92">
        <f>'UBS Jardim Japão'!I26</f>
        <v>45</v>
      </c>
      <c r="J238" s="92">
        <f>'UBS Jardim Japão'!J26</f>
        <v>96</v>
      </c>
      <c r="K238" s="92">
        <f>'UBS Jardim Japão'!K26</f>
        <v>68</v>
      </c>
      <c r="L238" s="92">
        <f>'UBS Jardim Japão'!L26</f>
        <v>96</v>
      </c>
      <c r="M238" s="92">
        <f>'UBS Jardim Japão'!M26</f>
        <v>67</v>
      </c>
      <c r="N238" s="92">
        <f>'UBS Jardim Japão'!N26</f>
        <v>576</v>
      </c>
      <c r="O238" s="92">
        <f>'UBS Jardim Japão'!O26</f>
        <v>457</v>
      </c>
      <c r="P238" s="927">
        <f>'UBS Jardim Japão'!P26</f>
        <v>0.79340277777777779</v>
      </c>
    </row>
    <row r="239" spans="1:16" x14ac:dyDescent="0.25">
      <c r="A239" s="214" t="str">
        <f>'UBS Jardim Japão'!A27</f>
        <v>Farmacêutico (nº grupos)</v>
      </c>
      <c r="B239" s="934">
        <f>'UBS Jardim Japão'!B27</f>
        <v>16</v>
      </c>
      <c r="C239" s="92">
        <f>'UBS Jardim Japão'!C27</f>
        <v>20</v>
      </c>
      <c r="D239" s="92">
        <f>'UBS Jardim Japão'!D27</f>
        <v>16</v>
      </c>
      <c r="E239" s="92">
        <f>'UBS Jardim Japão'!E27</f>
        <v>22</v>
      </c>
      <c r="F239" s="92">
        <f>'UBS Jardim Japão'!F27</f>
        <v>16</v>
      </c>
      <c r="G239" s="92">
        <f>'UBS Jardim Japão'!G27</f>
        <v>18</v>
      </c>
      <c r="H239" s="92">
        <f>'UBS Jardim Japão'!H27</f>
        <v>16</v>
      </c>
      <c r="I239" s="92">
        <f>'UBS Jardim Japão'!I27</f>
        <v>12</v>
      </c>
      <c r="J239" s="92">
        <f>'UBS Jardim Japão'!J27</f>
        <v>16</v>
      </c>
      <c r="K239" s="92">
        <f>'UBS Jardim Japão'!K27</f>
        <v>19</v>
      </c>
      <c r="L239" s="92">
        <f>'UBS Jardim Japão'!L27</f>
        <v>16</v>
      </c>
      <c r="M239" s="92">
        <f>'UBS Jardim Japão'!M27</f>
        <v>17</v>
      </c>
      <c r="N239" s="92">
        <f>'UBS Jardim Japão'!N27</f>
        <v>96</v>
      </c>
      <c r="O239" s="92">
        <f>'UBS Jardim Japão'!O27</f>
        <v>108</v>
      </c>
      <c r="P239" s="927">
        <f>'UBS Jardim Japão'!P27</f>
        <v>1.125</v>
      </c>
    </row>
    <row r="240" spans="1:16" x14ac:dyDescent="0.25">
      <c r="A240" s="214" t="str">
        <f>'UBS Jardim Japão'!A28</f>
        <v>Nutricionista (consulta/ VD) - 40hrs</v>
      </c>
      <c r="B240" s="934">
        <f>'UBS Jardim Japão'!B28</f>
        <v>60</v>
      </c>
      <c r="C240" s="92">
        <f>'UBS Jardim Japão'!C28</f>
        <v>100</v>
      </c>
      <c r="D240" s="92">
        <f>'UBS Jardim Japão'!D28</f>
        <v>60</v>
      </c>
      <c r="E240" s="92">
        <f>'UBS Jardim Japão'!E28</f>
        <v>77</v>
      </c>
      <c r="F240" s="92">
        <f>'UBS Jardim Japão'!F28</f>
        <v>60</v>
      </c>
      <c r="G240" s="92">
        <f>'UBS Jardim Japão'!G28</f>
        <v>73</v>
      </c>
      <c r="H240" s="92">
        <f>'UBS Jardim Japão'!H28</f>
        <v>60</v>
      </c>
      <c r="I240" s="92">
        <f>'UBS Jardim Japão'!I28</f>
        <v>82</v>
      </c>
      <c r="J240" s="92">
        <f>'UBS Jardim Japão'!J28</f>
        <v>60</v>
      </c>
      <c r="K240" s="92">
        <f>'UBS Jardim Japão'!K28</f>
        <v>100</v>
      </c>
      <c r="L240" s="92">
        <f>'UBS Jardim Japão'!L28</f>
        <v>60</v>
      </c>
      <c r="M240" s="92">
        <f>'UBS Jardim Japão'!M28</f>
        <v>87</v>
      </c>
      <c r="N240" s="92">
        <f>'UBS Jardim Japão'!N28</f>
        <v>360</v>
      </c>
      <c r="O240" s="92">
        <f>'UBS Jardim Japão'!O28</f>
        <v>519</v>
      </c>
      <c r="P240" s="927">
        <f>'UBS Jardim Japão'!P28</f>
        <v>1.4416666666666667</v>
      </c>
    </row>
    <row r="241" spans="1:16" x14ac:dyDescent="0.25">
      <c r="A241" s="214" t="str">
        <f>'UBS Jardim Japão'!A29</f>
        <v>Nutricionista (nº grupos)</v>
      </c>
      <c r="B241" s="934">
        <f>'UBS Jardim Japão'!B29</f>
        <v>40</v>
      </c>
      <c r="C241" s="92">
        <f>'UBS Jardim Japão'!C29</f>
        <v>40</v>
      </c>
      <c r="D241" s="92">
        <f>'UBS Jardim Japão'!D29</f>
        <v>40</v>
      </c>
      <c r="E241" s="92">
        <f>'UBS Jardim Japão'!E29</f>
        <v>50</v>
      </c>
      <c r="F241" s="92">
        <f>'UBS Jardim Japão'!F29</f>
        <v>40</v>
      </c>
      <c r="G241" s="92">
        <f>'UBS Jardim Japão'!G29</f>
        <v>42</v>
      </c>
      <c r="H241" s="92">
        <f>'UBS Jardim Japão'!H29</f>
        <v>40</v>
      </c>
      <c r="I241" s="92">
        <f>'UBS Jardim Japão'!I29</f>
        <v>37</v>
      </c>
      <c r="J241" s="92">
        <f>'UBS Jardim Japão'!J29</f>
        <v>40</v>
      </c>
      <c r="K241" s="92">
        <f>'UBS Jardim Japão'!K29</f>
        <v>43</v>
      </c>
      <c r="L241" s="92">
        <f>'UBS Jardim Japão'!L29</f>
        <v>40</v>
      </c>
      <c r="M241" s="92">
        <f>'UBS Jardim Japão'!M29</f>
        <v>34</v>
      </c>
      <c r="N241" s="92">
        <f>'UBS Jardim Japão'!N29</f>
        <v>240</v>
      </c>
      <c r="O241" s="92">
        <f>'UBS Jardim Japão'!O29</f>
        <v>246</v>
      </c>
      <c r="P241" s="927">
        <f>'UBS Jardim Japão'!P29</f>
        <v>1.0249999999999999</v>
      </c>
    </row>
    <row r="242" spans="1:16" x14ac:dyDescent="0.25">
      <c r="A242" s="214" t="str">
        <f>'UBS Jardim Japão'!A30</f>
        <v>Aux/Técnico de Enfermagem (Visitas) - 30hrs</v>
      </c>
      <c r="B242" s="934">
        <f>'UBS Jardim Japão'!B30</f>
        <v>150</v>
      </c>
      <c r="C242" s="92">
        <f>'UBS Jardim Japão'!C30</f>
        <v>120</v>
      </c>
      <c r="D242" s="92">
        <f>'UBS Jardim Japão'!D30</f>
        <v>150</v>
      </c>
      <c r="E242" s="92">
        <f>'UBS Jardim Japão'!E30</f>
        <v>136</v>
      </c>
      <c r="F242" s="92">
        <f>'UBS Jardim Japão'!F30</f>
        <v>150</v>
      </c>
      <c r="G242" s="92">
        <f>'UBS Jardim Japão'!G30</f>
        <v>132</v>
      </c>
      <c r="H242" s="92">
        <f>'UBS Jardim Japão'!H30</f>
        <v>150</v>
      </c>
      <c r="I242" s="92">
        <f>'UBS Jardim Japão'!I30</f>
        <v>121</v>
      </c>
      <c r="J242" s="92">
        <f>'UBS Jardim Japão'!J30</f>
        <v>150</v>
      </c>
      <c r="K242" s="92">
        <f>'UBS Jardim Japão'!K30</f>
        <v>121</v>
      </c>
      <c r="L242" s="92">
        <f>'UBS Jardim Japão'!L30</f>
        <v>150</v>
      </c>
      <c r="M242" s="92">
        <f>'UBS Jardim Japão'!M30</f>
        <v>109</v>
      </c>
      <c r="N242" s="92">
        <f>'UBS Jardim Japão'!N30</f>
        <v>900</v>
      </c>
      <c r="O242" s="92">
        <f>'UBS Jardim Japão'!O30</f>
        <v>739</v>
      </c>
      <c r="P242" s="927">
        <f>'UBS Jardim Japão'!P30</f>
        <v>0.82111111111111112</v>
      </c>
    </row>
    <row r="243" spans="1:16" x14ac:dyDescent="0.25">
      <c r="A243" s="214" t="str">
        <f>'UBS Jardim Japão'!A31</f>
        <v>PICS - Atividades Coletivas</v>
      </c>
      <c r="B243" s="934">
        <f>'UBS Jardim Japão'!B31</f>
        <v>7</v>
      </c>
      <c r="C243" s="92">
        <f>'UBS Jardim Japão'!C31</f>
        <v>14</v>
      </c>
      <c r="D243" s="92">
        <f>'UBS Jardim Japão'!D31</f>
        <v>7</v>
      </c>
      <c r="E243" s="92">
        <f>'UBS Jardim Japão'!E31</f>
        <v>11</v>
      </c>
      <c r="F243" s="92">
        <f>'UBS Jardim Japão'!F31</f>
        <v>7</v>
      </c>
      <c r="G243" s="92">
        <f>'UBS Jardim Japão'!G31</f>
        <v>12</v>
      </c>
      <c r="H243" s="92">
        <f>'UBS Jardim Japão'!H31</f>
        <v>7</v>
      </c>
      <c r="I243" s="92">
        <f>'UBS Jardim Japão'!I31</f>
        <v>10</v>
      </c>
      <c r="J243" s="92">
        <f>'UBS Jardim Japão'!J31</f>
        <v>7</v>
      </c>
      <c r="K243" s="92">
        <f>'UBS Jardim Japão'!K31</f>
        <v>9</v>
      </c>
      <c r="L243" s="92">
        <f>'UBS Jardim Japão'!L31</f>
        <v>7</v>
      </c>
      <c r="M243" s="92">
        <f>'UBS Jardim Japão'!M31</f>
        <v>1</v>
      </c>
      <c r="N243" s="92">
        <f>'UBS Jardim Japão'!N31</f>
        <v>42</v>
      </c>
      <c r="O243" s="92">
        <f>'UBS Jardim Japão'!O31</f>
        <v>57</v>
      </c>
      <c r="P243" s="927">
        <f>'UBS Jardim Japão'!P31</f>
        <v>1.3571428571428572</v>
      </c>
    </row>
    <row r="244" spans="1:16" ht="15.75" thickBot="1" x14ac:dyDescent="0.3">
      <c r="A244" s="214" t="str">
        <f>'UBS Jardim Japão'!A32</f>
        <v>PICS - Atividades Individuais</v>
      </c>
      <c r="B244" s="934">
        <f>'UBS Jardim Japão'!B32</f>
        <v>10</v>
      </c>
      <c r="C244" s="92">
        <f>'UBS Jardim Japão'!C32</f>
        <v>0</v>
      </c>
      <c r="D244" s="92">
        <f>'UBS Jardim Japão'!D32</f>
        <v>10</v>
      </c>
      <c r="E244" s="92">
        <f>'UBS Jardim Japão'!E32</f>
        <v>0</v>
      </c>
      <c r="F244" s="92">
        <f>'UBS Jardim Japão'!F32</f>
        <v>10</v>
      </c>
      <c r="G244" s="92">
        <f>'UBS Jardim Japão'!G32</f>
        <v>0</v>
      </c>
      <c r="H244" s="92">
        <f>'UBS Jardim Japão'!H32</f>
        <v>10</v>
      </c>
      <c r="I244" s="92">
        <f>'UBS Jardim Japão'!I32</f>
        <v>0</v>
      </c>
      <c r="J244" s="92">
        <f>'UBS Jardim Japão'!J32</f>
        <v>10</v>
      </c>
      <c r="K244" s="92">
        <f>'UBS Jardim Japão'!K32</f>
        <v>0</v>
      </c>
      <c r="L244" s="92">
        <f>'UBS Jardim Japão'!L32</f>
        <v>10</v>
      </c>
      <c r="M244" s="92">
        <f>'UBS Jardim Japão'!M32</f>
        <v>8</v>
      </c>
      <c r="N244" s="92">
        <f>'UBS Jardim Japão'!N32</f>
        <v>60</v>
      </c>
      <c r="O244" s="92">
        <f>'UBS Jardim Japão'!O32</f>
        <v>8</v>
      </c>
      <c r="P244" s="927">
        <f>'UBS Jardim Japão'!P32</f>
        <v>0.13333333333333333</v>
      </c>
    </row>
    <row r="245" spans="1:16" ht="15.75" thickBot="1" x14ac:dyDescent="0.3">
      <c r="A245" s="846" t="str">
        <f>'UBS Jardim Japão'!A33</f>
        <v>TOTAL</v>
      </c>
      <c r="B245" s="955">
        <f>'UBS Jardim Japão'!B33</f>
        <v>4649</v>
      </c>
      <c r="C245" s="848">
        <f>'UBS Jardim Japão'!C33</f>
        <v>4416</v>
      </c>
      <c r="D245" s="848">
        <f>'UBS Jardim Japão'!D33</f>
        <v>4649</v>
      </c>
      <c r="E245" s="848">
        <f>'UBS Jardim Japão'!E33</f>
        <v>4297</v>
      </c>
      <c r="F245" s="848">
        <f>'UBS Jardim Japão'!F33</f>
        <v>4649</v>
      </c>
      <c r="G245" s="848">
        <f>'UBS Jardim Japão'!G33</f>
        <v>4046</v>
      </c>
      <c r="H245" s="848">
        <f>'UBS Jardim Japão'!H33</f>
        <v>4649</v>
      </c>
      <c r="I245" s="848">
        <f>'UBS Jardim Japão'!I33</f>
        <v>4570</v>
      </c>
      <c r="J245" s="848">
        <f>'UBS Jardim Japão'!J33</f>
        <v>4649</v>
      </c>
      <c r="K245" s="848">
        <f>'UBS Jardim Japão'!K33</f>
        <v>4700</v>
      </c>
      <c r="L245" s="848">
        <f>'UBS Jardim Japão'!L33</f>
        <v>4649</v>
      </c>
      <c r="M245" s="848">
        <f>'UBS Jardim Japão'!M33</f>
        <v>3878</v>
      </c>
      <c r="N245" s="848">
        <f>'UBS Jardim Japão'!N33</f>
        <v>27894</v>
      </c>
      <c r="O245" s="848">
        <f>'UBS Jardim Japão'!O33</f>
        <v>25907</v>
      </c>
      <c r="P245" s="928">
        <f>'UBS Jardim Japão'!P33</f>
        <v>0.92876604287660425</v>
      </c>
    </row>
    <row r="247" spans="1:16" ht="15.75" x14ac:dyDescent="0.25">
      <c r="A247" s="935" t="s">
        <v>660</v>
      </c>
      <c r="B247" s="946"/>
      <c r="C247" s="936"/>
      <c r="D247" s="937"/>
      <c r="E247" s="937"/>
      <c r="F247" s="937"/>
      <c r="G247" s="937"/>
      <c r="H247" s="937"/>
      <c r="I247" s="937"/>
      <c r="J247" s="937"/>
      <c r="K247" s="937"/>
      <c r="L247" s="937"/>
      <c r="M247" s="937"/>
      <c r="N247" s="936"/>
      <c r="O247" s="936"/>
      <c r="P247" s="936"/>
    </row>
    <row r="248" spans="1:16" x14ac:dyDescent="0.25">
      <c r="A248" s="919"/>
      <c r="B248" s="975" t="s">
        <v>486</v>
      </c>
      <c r="C248" s="975"/>
      <c r="D248" s="975" t="s">
        <v>682</v>
      </c>
      <c r="E248" s="975"/>
      <c r="F248" s="975" t="s">
        <v>683</v>
      </c>
      <c r="G248" s="975"/>
      <c r="H248" s="975" t="s">
        <v>684</v>
      </c>
      <c r="I248" s="975"/>
      <c r="J248" s="975" t="s">
        <v>687</v>
      </c>
      <c r="K248" s="975"/>
      <c r="L248" s="975" t="s">
        <v>688</v>
      </c>
      <c r="M248" s="975"/>
      <c r="N248" s="990" t="s">
        <v>487</v>
      </c>
      <c r="O248" s="990"/>
      <c r="P248" s="990"/>
    </row>
    <row r="249" spans="1:16" ht="15.75" thickBot="1" x14ac:dyDescent="0.3">
      <c r="A249" s="844" t="s">
        <v>14</v>
      </c>
      <c r="B249" s="940" t="s">
        <v>489</v>
      </c>
      <c r="C249" s="850" t="s">
        <v>488</v>
      </c>
      <c r="D249" s="920" t="s">
        <v>489</v>
      </c>
      <c r="E249" s="850" t="s">
        <v>488</v>
      </c>
      <c r="F249" s="920" t="s">
        <v>489</v>
      </c>
      <c r="G249" s="850" t="s">
        <v>488</v>
      </c>
      <c r="H249" s="920" t="s">
        <v>489</v>
      </c>
      <c r="I249" s="850" t="s">
        <v>488</v>
      </c>
      <c r="J249" s="920" t="s">
        <v>489</v>
      </c>
      <c r="K249" s="850" t="s">
        <v>488</v>
      </c>
      <c r="L249" s="920" t="s">
        <v>489</v>
      </c>
      <c r="M249" s="850" t="s">
        <v>488</v>
      </c>
      <c r="N249" s="850" t="s">
        <v>680</v>
      </c>
      <c r="O249" s="850" t="s">
        <v>681</v>
      </c>
      <c r="P249" s="922" t="s">
        <v>1</v>
      </c>
    </row>
    <row r="250" spans="1:16" ht="15.75" thickTop="1" x14ac:dyDescent="0.25">
      <c r="A250" s="214" t="str">
        <f>'EMAD na UBS JD JAPÃO'!A9</f>
        <v>Enfermeiro (visita domiciliar) - 40hrs</v>
      </c>
      <c r="B250" s="934">
        <f>'EMAD na UBS JD JAPÃO'!B9</f>
        <v>220</v>
      </c>
      <c r="C250" s="92">
        <f>'EMAD na UBS JD JAPÃO'!C9</f>
        <v>197</v>
      </c>
      <c r="D250" s="92">
        <f>'EMAD na UBS JD JAPÃO'!D9</f>
        <v>220</v>
      </c>
      <c r="E250" s="92">
        <f>'EMAD na UBS JD JAPÃO'!E9</f>
        <v>205</v>
      </c>
      <c r="F250" s="92">
        <f>'EMAD na UBS JD JAPÃO'!F9</f>
        <v>220</v>
      </c>
      <c r="G250" s="92">
        <f>'EMAD na UBS JD JAPÃO'!G9</f>
        <v>242</v>
      </c>
      <c r="H250" s="92">
        <f>'EMAD na UBS JD JAPÃO'!H9</f>
        <v>220</v>
      </c>
      <c r="I250" s="92">
        <f>'EMAD na UBS JD JAPÃO'!I9</f>
        <v>288</v>
      </c>
      <c r="J250" s="92">
        <f>'EMAD na UBS JD JAPÃO'!J9</f>
        <v>220</v>
      </c>
      <c r="K250" s="92">
        <f>'EMAD na UBS JD JAPÃO'!K9</f>
        <v>239</v>
      </c>
      <c r="L250" s="92">
        <f>'EMAD na UBS JD JAPÃO'!L9</f>
        <v>220</v>
      </c>
      <c r="M250" s="92">
        <f>'EMAD na UBS JD JAPÃO'!M9</f>
        <v>229</v>
      </c>
      <c r="N250" s="92">
        <f>'EMAD na UBS JD JAPÃO'!N9</f>
        <v>1320</v>
      </c>
      <c r="O250" s="92">
        <f>'EMAD na UBS JD JAPÃO'!O9</f>
        <v>1400</v>
      </c>
      <c r="P250" s="927">
        <f>'EMAD na UBS JD JAPÃO'!P9</f>
        <v>1.0606060606060606</v>
      </c>
    </row>
    <row r="251" spans="1:16" x14ac:dyDescent="0.25">
      <c r="A251" s="214" t="str">
        <f>'EMAD na UBS JD JAPÃO'!A10</f>
        <v>Fisioterapeuta (visita domiciliar) - 30hrs</v>
      </c>
      <c r="B251" s="934">
        <f>'EMAD na UBS JD JAPÃO'!B10</f>
        <v>80</v>
      </c>
      <c r="C251" s="92">
        <f>'EMAD na UBS JD JAPÃO'!C10</f>
        <v>116</v>
      </c>
      <c r="D251" s="92">
        <f>'EMAD na UBS JD JAPÃO'!D10</f>
        <v>80</v>
      </c>
      <c r="E251" s="92">
        <f>'EMAD na UBS JD JAPÃO'!E10</f>
        <v>0</v>
      </c>
      <c r="F251" s="92">
        <f>'EMAD na UBS JD JAPÃO'!F10</f>
        <v>80</v>
      </c>
      <c r="G251" s="92">
        <f>'EMAD na UBS JD JAPÃO'!G10</f>
        <v>100</v>
      </c>
      <c r="H251" s="92">
        <f>'EMAD na UBS JD JAPÃO'!H10</f>
        <v>80</v>
      </c>
      <c r="I251" s="92">
        <f>'EMAD na UBS JD JAPÃO'!I10</f>
        <v>98</v>
      </c>
      <c r="J251" s="92">
        <f>'EMAD na UBS JD JAPÃO'!J10</f>
        <v>80</v>
      </c>
      <c r="K251" s="92">
        <f>'EMAD na UBS JD JAPÃO'!K10</f>
        <v>97</v>
      </c>
      <c r="L251" s="92">
        <f>'EMAD na UBS JD JAPÃO'!L10</f>
        <v>80</v>
      </c>
      <c r="M251" s="92">
        <f>'EMAD na UBS JD JAPÃO'!M10</f>
        <v>101</v>
      </c>
      <c r="N251" s="92">
        <f>'EMAD na UBS JD JAPÃO'!N10</f>
        <v>480</v>
      </c>
      <c r="O251" s="92">
        <f>'EMAD na UBS JD JAPÃO'!O10</f>
        <v>512</v>
      </c>
      <c r="P251" s="927">
        <f>'EMAD na UBS JD JAPÃO'!P10</f>
        <v>1.0666666666666667</v>
      </c>
    </row>
    <row r="252" spans="1:16" x14ac:dyDescent="0.25">
      <c r="A252" s="214" t="str">
        <f>'EMAD na UBS JD JAPÃO'!A11</f>
        <v>Clínico Geral (visita domiciliar) - 20hrs</v>
      </c>
      <c r="B252" s="934">
        <f>'EMAD na UBS JD JAPÃO'!B11</f>
        <v>110</v>
      </c>
      <c r="C252" s="92">
        <f>'EMAD na UBS JD JAPÃO'!C11</f>
        <v>134</v>
      </c>
      <c r="D252" s="92">
        <f>'EMAD na UBS JD JAPÃO'!D11</f>
        <v>110</v>
      </c>
      <c r="E252" s="92">
        <f>'EMAD na UBS JD JAPÃO'!E11</f>
        <v>115</v>
      </c>
      <c r="F252" s="92">
        <f>'EMAD na UBS JD JAPÃO'!F11</f>
        <v>110</v>
      </c>
      <c r="G252" s="92">
        <f>'EMAD na UBS JD JAPÃO'!G11</f>
        <v>116</v>
      </c>
      <c r="H252" s="92">
        <f>'EMAD na UBS JD JAPÃO'!H11</f>
        <v>110</v>
      </c>
      <c r="I252" s="92">
        <f>'EMAD na UBS JD JAPÃO'!I11</f>
        <v>116</v>
      </c>
      <c r="J252" s="92">
        <f>'EMAD na UBS JD JAPÃO'!J11</f>
        <v>110</v>
      </c>
      <c r="K252" s="92">
        <f>'EMAD na UBS JD JAPÃO'!K11</f>
        <v>116</v>
      </c>
      <c r="L252" s="92">
        <f>'EMAD na UBS JD JAPÃO'!L11</f>
        <v>110</v>
      </c>
      <c r="M252" s="92">
        <f>'EMAD na UBS JD JAPÃO'!M11</f>
        <v>85</v>
      </c>
      <c r="N252" s="92">
        <f>'EMAD na UBS JD JAPÃO'!N11</f>
        <v>660</v>
      </c>
      <c r="O252" s="92">
        <f>'EMAD na UBS JD JAPÃO'!O11</f>
        <v>682</v>
      </c>
      <c r="P252" s="927">
        <f>'EMAD na UBS JD JAPÃO'!P11</f>
        <v>1.0333333333333334</v>
      </c>
    </row>
    <row r="253" spans="1:16" x14ac:dyDescent="0.25">
      <c r="A253" s="214" t="str">
        <f>'EMAD na UBS JD JAPÃO'!A12</f>
        <v>Técnico de Enfermagem (visita domiciliar) - 30hrs</v>
      </c>
      <c r="B253" s="934">
        <f>'EMAD na UBS JD JAPÃO'!B12</f>
        <v>320</v>
      </c>
      <c r="C253" s="92">
        <f>'EMAD na UBS JD JAPÃO'!C12</f>
        <v>437</v>
      </c>
      <c r="D253" s="92">
        <f>'EMAD na UBS JD JAPÃO'!D12</f>
        <v>320</v>
      </c>
      <c r="E253" s="92">
        <f>'EMAD na UBS JD JAPÃO'!E12</f>
        <v>477</v>
      </c>
      <c r="F253" s="92">
        <f>'EMAD na UBS JD JAPÃO'!F12</f>
        <v>320</v>
      </c>
      <c r="G253" s="92">
        <f>'EMAD na UBS JD JAPÃO'!G12</f>
        <v>485</v>
      </c>
      <c r="H253" s="92">
        <f>'EMAD na UBS JD JAPÃO'!H12</f>
        <v>320</v>
      </c>
      <c r="I253" s="92">
        <f>'EMAD na UBS JD JAPÃO'!I12</f>
        <v>538</v>
      </c>
      <c r="J253" s="92">
        <f>'EMAD na UBS JD JAPÃO'!J12</f>
        <v>320</v>
      </c>
      <c r="K253" s="92">
        <f>'EMAD na UBS JD JAPÃO'!K12</f>
        <v>302</v>
      </c>
      <c r="L253" s="92">
        <f>'EMAD na UBS JD JAPÃO'!L12</f>
        <v>320</v>
      </c>
      <c r="M253" s="92">
        <f>'EMAD na UBS JD JAPÃO'!M12</f>
        <v>424</v>
      </c>
      <c r="N253" s="92">
        <f>'EMAD na UBS JD JAPÃO'!N12</f>
        <v>1920</v>
      </c>
      <c r="O253" s="92">
        <f>'EMAD na UBS JD JAPÃO'!O12</f>
        <v>2663</v>
      </c>
      <c r="P253" s="927">
        <f>'EMAD na UBS JD JAPÃO'!P12</f>
        <v>1.3869791666666667</v>
      </c>
    </row>
    <row r="254" spans="1:16" x14ac:dyDescent="0.25">
      <c r="A254" s="214" t="str">
        <f>'EMAD na UBS JD JAPÃO'!A13</f>
        <v>Assistente Social (visita domiciliar) - 30hrs</v>
      </c>
      <c r="B254" s="934">
        <f>'EMAD na UBS JD JAPÃO'!B13</f>
        <v>80</v>
      </c>
      <c r="C254" s="92">
        <f>'EMAD na UBS JD JAPÃO'!C13</f>
        <v>91</v>
      </c>
      <c r="D254" s="92">
        <f>'EMAD na UBS JD JAPÃO'!D13</f>
        <v>80</v>
      </c>
      <c r="E254" s="92">
        <f>'EMAD na UBS JD JAPÃO'!E13</f>
        <v>83</v>
      </c>
      <c r="F254" s="92">
        <f>'EMAD na UBS JD JAPÃO'!F13</f>
        <v>80</v>
      </c>
      <c r="G254" s="92">
        <f>'EMAD na UBS JD JAPÃO'!G13</f>
        <v>83</v>
      </c>
      <c r="H254" s="92">
        <f>'EMAD na UBS JD JAPÃO'!H13</f>
        <v>80</v>
      </c>
      <c r="I254" s="92">
        <f>'EMAD na UBS JD JAPÃO'!I13</f>
        <v>85</v>
      </c>
      <c r="J254" s="92">
        <f>'EMAD na UBS JD JAPÃO'!J13</f>
        <v>80</v>
      </c>
      <c r="K254" s="92">
        <f>'EMAD na UBS JD JAPÃO'!K13</f>
        <v>88</v>
      </c>
      <c r="L254" s="92">
        <f>'EMAD na UBS JD JAPÃO'!L13</f>
        <v>80</v>
      </c>
      <c r="M254" s="92">
        <f>'EMAD na UBS JD JAPÃO'!M13</f>
        <v>82</v>
      </c>
      <c r="N254" s="92">
        <f>'EMAD na UBS JD JAPÃO'!N13</f>
        <v>480</v>
      </c>
      <c r="O254" s="92">
        <f>'EMAD na UBS JD JAPÃO'!O13</f>
        <v>512</v>
      </c>
      <c r="P254" s="927">
        <f>'EMAD na UBS JD JAPÃO'!P13</f>
        <v>1.0666666666666667</v>
      </c>
    </row>
    <row r="255" spans="1:16" x14ac:dyDescent="0.25">
      <c r="A255" s="214" t="str">
        <f>'EMAD na UBS JD JAPÃO'!A14</f>
        <v>Nº de pacientes ativos em Atendimento</v>
      </c>
      <c r="B255" s="934">
        <f>'EMAD na UBS JD JAPÃO'!B14</f>
        <v>82</v>
      </c>
      <c r="C255" s="92">
        <f>'EMAD na UBS JD JAPÃO'!C14</f>
        <v>91</v>
      </c>
      <c r="D255" s="92">
        <f>'EMAD na UBS JD JAPÃO'!D14</f>
        <v>82</v>
      </c>
      <c r="E255" s="92">
        <f>'EMAD na UBS JD JAPÃO'!E14</f>
        <v>85</v>
      </c>
      <c r="F255" s="92">
        <f>'EMAD na UBS JD JAPÃO'!F14</f>
        <v>82</v>
      </c>
      <c r="G255" s="92">
        <f>'EMAD na UBS JD JAPÃO'!G14</f>
        <v>87</v>
      </c>
      <c r="H255" s="92">
        <f>'EMAD na UBS JD JAPÃO'!H14</f>
        <v>82</v>
      </c>
      <c r="I255" s="92">
        <f>'EMAD na UBS JD JAPÃO'!I14</f>
        <v>85</v>
      </c>
      <c r="J255" s="92">
        <f>'EMAD na UBS JD JAPÃO'!J14</f>
        <v>82</v>
      </c>
      <c r="K255" s="92">
        <f>'EMAD na UBS JD JAPÃO'!K14</f>
        <v>87</v>
      </c>
      <c r="L255" s="92">
        <f>'EMAD na UBS JD JAPÃO'!L14</f>
        <v>82</v>
      </c>
      <c r="M255" s="92">
        <f>'EMAD na UBS JD JAPÃO'!M14</f>
        <v>87</v>
      </c>
      <c r="N255" s="92">
        <f>'EMAD na UBS JD JAPÃO'!N14</f>
        <v>492</v>
      </c>
      <c r="O255" s="92">
        <f>'EMAD na UBS JD JAPÃO'!O14</f>
        <v>522</v>
      </c>
      <c r="P255" s="927">
        <f>'EMAD na UBS JD JAPÃO'!P14</f>
        <v>1.0609756097560976</v>
      </c>
    </row>
    <row r="256" spans="1:16" ht="15.75" thickBot="1" x14ac:dyDescent="0.3">
      <c r="A256" s="214" t="str">
        <f>'EMAD na UBS JD JAPÃO'!A15</f>
        <v>Nº desospitalização</v>
      </c>
      <c r="B256" s="934">
        <f>'EMAD na UBS JD JAPÃO'!B15</f>
        <v>9</v>
      </c>
      <c r="C256" s="92">
        <f>'EMAD na UBS JD JAPÃO'!C15</f>
        <v>12</v>
      </c>
      <c r="D256" s="92">
        <f>'EMAD na UBS JD JAPÃO'!D15</f>
        <v>9</v>
      </c>
      <c r="E256" s="92">
        <f>'EMAD na UBS JD JAPÃO'!E15</f>
        <v>7</v>
      </c>
      <c r="F256" s="92">
        <f>'EMAD na UBS JD JAPÃO'!F15</f>
        <v>9</v>
      </c>
      <c r="G256" s="92">
        <f>'EMAD na UBS JD JAPÃO'!G15</f>
        <v>15</v>
      </c>
      <c r="H256" s="92">
        <f>'EMAD na UBS JD JAPÃO'!H15</f>
        <v>9</v>
      </c>
      <c r="I256" s="92">
        <f>'EMAD na UBS JD JAPÃO'!I15</f>
        <v>20</v>
      </c>
      <c r="J256" s="92">
        <f>'EMAD na UBS JD JAPÃO'!J15</f>
        <v>9</v>
      </c>
      <c r="K256" s="92">
        <f>'EMAD na UBS JD JAPÃO'!K15</f>
        <v>18</v>
      </c>
      <c r="L256" s="92">
        <f>'EMAD na UBS JD JAPÃO'!L15</f>
        <v>9</v>
      </c>
      <c r="M256" s="92">
        <f>'EMAD na UBS JD JAPÃO'!M15</f>
        <v>11</v>
      </c>
      <c r="N256" s="92">
        <f>'EMAD na UBS JD JAPÃO'!N15</f>
        <v>54</v>
      </c>
      <c r="O256" s="92">
        <f>'EMAD na UBS JD JAPÃO'!O15</f>
        <v>83</v>
      </c>
      <c r="P256" s="927">
        <f>'EMAD na UBS JD JAPÃO'!P15</f>
        <v>1.537037037037037</v>
      </c>
    </row>
    <row r="257" spans="1:16" s="832" customFormat="1" ht="16.5" customHeight="1" thickBot="1" x14ac:dyDescent="0.25">
      <c r="A257" s="846" t="str">
        <f>'EMAD na UBS JD JAPÃO'!A16</f>
        <v>TOTAL</v>
      </c>
      <c r="B257" s="955">
        <f>'EMAD na UBS JD JAPÃO'!B16</f>
        <v>901</v>
      </c>
      <c r="C257" s="848">
        <f>'EMAD na UBS JD JAPÃO'!C16</f>
        <v>1078</v>
      </c>
      <c r="D257" s="848">
        <f>'EMAD na UBS JD JAPÃO'!D16</f>
        <v>901</v>
      </c>
      <c r="E257" s="848">
        <f>'EMAD na UBS JD JAPÃO'!E16</f>
        <v>972</v>
      </c>
      <c r="F257" s="848">
        <f>'EMAD na UBS JD JAPÃO'!F16</f>
        <v>901</v>
      </c>
      <c r="G257" s="848">
        <f>'EMAD na UBS JD JAPÃO'!G16</f>
        <v>1128</v>
      </c>
      <c r="H257" s="848">
        <f>'EMAD na UBS JD JAPÃO'!H16</f>
        <v>901</v>
      </c>
      <c r="I257" s="848">
        <f>'EMAD na UBS JD JAPÃO'!I16</f>
        <v>1230</v>
      </c>
      <c r="J257" s="848">
        <f>'EMAD na UBS JD JAPÃO'!J16</f>
        <v>901</v>
      </c>
      <c r="K257" s="848">
        <f>'EMAD na UBS JD JAPÃO'!K16</f>
        <v>947</v>
      </c>
      <c r="L257" s="848">
        <f>'EMAD na UBS JD JAPÃO'!L16</f>
        <v>901</v>
      </c>
      <c r="M257" s="848">
        <f>'EMAD na UBS JD JAPÃO'!M16</f>
        <v>1019</v>
      </c>
      <c r="N257" s="848">
        <f>'EMAD na UBS JD JAPÃO'!N16</f>
        <v>5406</v>
      </c>
      <c r="O257" s="848">
        <f>'EMAD na UBS JD JAPÃO'!O16</f>
        <v>6374</v>
      </c>
      <c r="P257" s="928">
        <f>'EMAD na UBS JD JAPÃO'!P16</f>
        <v>1.1790603033666296</v>
      </c>
    </row>
    <row r="259" spans="1:16" ht="15.75" x14ac:dyDescent="0.25">
      <c r="A259" s="935" t="s">
        <v>661</v>
      </c>
      <c r="B259" s="946"/>
      <c r="C259" s="936"/>
      <c r="D259" s="937"/>
      <c r="E259" s="937"/>
      <c r="F259" s="937"/>
      <c r="G259" s="937"/>
      <c r="H259" s="937"/>
      <c r="I259" s="937"/>
      <c r="J259" s="937"/>
      <c r="K259" s="937"/>
      <c r="L259" s="937"/>
      <c r="M259" s="937"/>
      <c r="N259" s="936"/>
      <c r="O259" s="936"/>
      <c r="P259" s="936"/>
    </row>
    <row r="260" spans="1:16" x14ac:dyDescent="0.25">
      <c r="A260" s="919"/>
      <c r="B260" s="975" t="s">
        <v>486</v>
      </c>
      <c r="C260" s="975"/>
      <c r="D260" s="975" t="s">
        <v>682</v>
      </c>
      <c r="E260" s="975"/>
      <c r="F260" s="975" t="s">
        <v>683</v>
      </c>
      <c r="G260" s="975"/>
      <c r="H260" s="975" t="s">
        <v>684</v>
      </c>
      <c r="I260" s="975"/>
      <c r="J260" s="975" t="s">
        <v>687</v>
      </c>
      <c r="K260" s="975"/>
      <c r="L260" s="975" t="s">
        <v>688</v>
      </c>
      <c r="M260" s="975"/>
      <c r="N260" s="990" t="s">
        <v>487</v>
      </c>
      <c r="O260" s="990"/>
      <c r="P260" s="990"/>
    </row>
    <row r="261" spans="1:16" ht="15.75" thickBot="1" x14ac:dyDescent="0.3">
      <c r="A261" s="844" t="s">
        <v>14</v>
      </c>
      <c r="B261" s="940" t="s">
        <v>489</v>
      </c>
      <c r="C261" s="850" t="s">
        <v>488</v>
      </c>
      <c r="D261" s="920" t="s">
        <v>489</v>
      </c>
      <c r="E261" s="850" t="s">
        <v>488</v>
      </c>
      <c r="F261" s="920" t="s">
        <v>489</v>
      </c>
      <c r="G261" s="850" t="s">
        <v>488</v>
      </c>
      <c r="H261" s="920" t="s">
        <v>489</v>
      </c>
      <c r="I261" s="850" t="s">
        <v>488</v>
      </c>
      <c r="J261" s="920" t="s">
        <v>489</v>
      </c>
      <c r="K261" s="850" t="s">
        <v>488</v>
      </c>
      <c r="L261" s="920" t="s">
        <v>489</v>
      </c>
      <c r="M261" s="850" t="s">
        <v>488</v>
      </c>
      <c r="N261" s="850" t="s">
        <v>680</v>
      </c>
      <c r="O261" s="850" t="s">
        <v>681</v>
      </c>
      <c r="P261" s="922" t="s">
        <v>1</v>
      </c>
    </row>
    <row r="262" spans="1:16" ht="15.75" thickTop="1" x14ac:dyDescent="0.25">
      <c r="A262" s="214" t="str">
        <f>'UBS Vila Ede'!A9</f>
        <v>Cirurgião Dentista (consulta /atendimento) - 20hrs</v>
      </c>
      <c r="B262" s="934">
        <f>'UBS Vila Ede'!B9</f>
        <v>783</v>
      </c>
      <c r="C262" s="92">
        <f>'UBS Vila Ede'!C9</f>
        <v>835</v>
      </c>
      <c r="D262" s="92">
        <f>'UBS Vila Ede'!D9</f>
        <v>783</v>
      </c>
      <c r="E262" s="92">
        <f>'UBS Vila Ede'!E9</f>
        <v>699</v>
      </c>
      <c r="F262" s="92">
        <f>'UBS Vila Ede'!F9</f>
        <v>783</v>
      </c>
      <c r="G262" s="92">
        <f>'UBS Vila Ede'!G9</f>
        <v>552</v>
      </c>
      <c r="H262" s="92">
        <f>'UBS Vila Ede'!H9</f>
        <v>783</v>
      </c>
      <c r="I262" s="92">
        <f>'UBS Vila Ede'!I9</f>
        <v>521</v>
      </c>
      <c r="J262" s="92">
        <f>'UBS Vila Ede'!J9</f>
        <v>783</v>
      </c>
      <c r="K262" s="92">
        <f>'UBS Vila Ede'!K9</f>
        <v>711</v>
      </c>
      <c r="L262" s="92">
        <f>'UBS Vila Ede'!L9</f>
        <v>783</v>
      </c>
      <c r="M262" s="92">
        <f>'UBS Vila Ede'!M9</f>
        <v>733</v>
      </c>
      <c r="N262" s="92">
        <f>'UBS Vila Ede'!N9</f>
        <v>4698</v>
      </c>
      <c r="O262" s="92">
        <f>'UBS Vila Ede'!O9</f>
        <v>4051</v>
      </c>
      <c r="P262" s="927">
        <f>'UBS Vila Ede'!P9</f>
        <v>0.86228182205193704</v>
      </c>
    </row>
    <row r="263" spans="1:16" x14ac:dyDescent="0.25">
      <c r="A263" s="214" t="str">
        <f>'UBS Vila Ede'!A10</f>
        <v>Cirurgião Dentista (TI clínico restaurador) - 20hrs</v>
      </c>
      <c r="B263" s="934">
        <f>'UBS Vila Ede'!B10</f>
        <v>117</v>
      </c>
      <c r="C263" s="92">
        <f>'UBS Vila Ede'!C10</f>
        <v>199</v>
      </c>
      <c r="D263" s="92">
        <f>'UBS Vila Ede'!D10</f>
        <v>117</v>
      </c>
      <c r="E263" s="92">
        <f>'UBS Vila Ede'!E10</f>
        <v>120</v>
      </c>
      <c r="F263" s="92">
        <f>'UBS Vila Ede'!F10</f>
        <v>117</v>
      </c>
      <c r="G263" s="92">
        <f>'UBS Vila Ede'!G10</f>
        <v>68</v>
      </c>
      <c r="H263" s="92">
        <f>'UBS Vila Ede'!H10</f>
        <v>117</v>
      </c>
      <c r="I263" s="92">
        <f>'UBS Vila Ede'!I10</f>
        <v>76</v>
      </c>
      <c r="J263" s="92">
        <f>'UBS Vila Ede'!J10</f>
        <v>117</v>
      </c>
      <c r="K263" s="92">
        <f>'UBS Vila Ede'!K10</f>
        <v>98</v>
      </c>
      <c r="L263" s="92">
        <f>'UBS Vila Ede'!L10</f>
        <v>117</v>
      </c>
      <c r="M263" s="92">
        <f>'UBS Vila Ede'!M10</f>
        <v>125</v>
      </c>
      <c r="N263" s="92">
        <f>'UBS Vila Ede'!N10</f>
        <v>702</v>
      </c>
      <c r="O263" s="92">
        <f>'UBS Vila Ede'!O10</f>
        <v>686</v>
      </c>
      <c r="P263" s="927">
        <f>'UBS Vila Ede'!P10</f>
        <v>0.97720797720797725</v>
      </c>
    </row>
    <row r="264" spans="1:16" x14ac:dyDescent="0.25">
      <c r="A264" s="214" t="str">
        <f>'UBS Vila Ede'!A11</f>
        <v>Cirurgião Dentista (TI prótese) - 20hrs</v>
      </c>
      <c r="B264" s="934">
        <f>'UBS Vila Ede'!B11</f>
        <v>36</v>
      </c>
      <c r="C264" s="92">
        <f>'UBS Vila Ede'!C11</f>
        <v>24</v>
      </c>
      <c r="D264" s="92">
        <f>'UBS Vila Ede'!D11</f>
        <v>36</v>
      </c>
      <c r="E264" s="92">
        <f>'UBS Vila Ede'!E11</f>
        <v>21</v>
      </c>
      <c r="F264" s="92">
        <f>'UBS Vila Ede'!F11</f>
        <v>36</v>
      </c>
      <c r="G264" s="92">
        <f>'UBS Vila Ede'!G11</f>
        <v>12</v>
      </c>
      <c r="H264" s="92">
        <f>'UBS Vila Ede'!H11</f>
        <v>36</v>
      </c>
      <c r="I264" s="92">
        <f>'UBS Vila Ede'!I11</f>
        <v>20</v>
      </c>
      <c r="J264" s="92">
        <f>'UBS Vila Ede'!J11</f>
        <v>36</v>
      </c>
      <c r="K264" s="92">
        <f>'UBS Vila Ede'!K11</f>
        <v>30</v>
      </c>
      <c r="L264" s="92">
        <f>'UBS Vila Ede'!L11</f>
        <v>36</v>
      </c>
      <c r="M264" s="92">
        <f>'UBS Vila Ede'!M11</f>
        <v>33</v>
      </c>
      <c r="N264" s="92">
        <f>'UBS Vila Ede'!N11</f>
        <v>216</v>
      </c>
      <c r="O264" s="92">
        <f>'UBS Vila Ede'!O11</f>
        <v>140</v>
      </c>
      <c r="P264" s="927">
        <f>'UBS Vila Ede'!P11</f>
        <v>0.64814814814814814</v>
      </c>
    </row>
    <row r="265" spans="1:16" x14ac:dyDescent="0.25">
      <c r="A265" s="214" t="str">
        <f>'UBS Vila Ede'!A12</f>
        <v>Médico Clínico (consulta) - 20hrs</v>
      </c>
      <c r="B265" s="934">
        <f>'UBS Vila Ede'!B12</f>
        <v>792</v>
      </c>
      <c r="C265" s="92">
        <f>'UBS Vila Ede'!C12</f>
        <v>692</v>
      </c>
      <c r="D265" s="92">
        <f>'UBS Vila Ede'!D12</f>
        <v>792</v>
      </c>
      <c r="E265" s="92">
        <f>'UBS Vila Ede'!E12</f>
        <v>704</v>
      </c>
      <c r="F265" s="92">
        <f>'UBS Vila Ede'!F12</f>
        <v>792</v>
      </c>
      <c r="G265" s="92">
        <f>'UBS Vila Ede'!G12</f>
        <v>639</v>
      </c>
      <c r="H265" s="92">
        <f>'UBS Vila Ede'!H12</f>
        <v>792</v>
      </c>
      <c r="I265" s="92">
        <f>'UBS Vila Ede'!I12</f>
        <v>753</v>
      </c>
      <c r="J265" s="92">
        <f>'UBS Vila Ede'!J12</f>
        <v>792</v>
      </c>
      <c r="K265" s="92">
        <f>'UBS Vila Ede'!K12</f>
        <v>912</v>
      </c>
      <c r="L265" s="92">
        <f>'UBS Vila Ede'!L12</f>
        <v>792</v>
      </c>
      <c r="M265" s="92">
        <f>'UBS Vila Ede'!M12</f>
        <v>683</v>
      </c>
      <c r="N265" s="92">
        <f>'UBS Vila Ede'!N12</f>
        <v>4752</v>
      </c>
      <c r="O265" s="92">
        <f>'UBS Vila Ede'!O12</f>
        <v>4383</v>
      </c>
      <c r="P265" s="927">
        <f>'UBS Vila Ede'!P12</f>
        <v>0.92234848484848486</v>
      </c>
    </row>
    <row r="266" spans="1:16" x14ac:dyDescent="0.25">
      <c r="A266" s="214" t="str">
        <f>'UBS Vila Ede'!A13</f>
        <v>Médico Pediatra (consulta) - 20hrs</v>
      </c>
      <c r="B266" s="934">
        <f>'UBS Vila Ede'!B13</f>
        <v>528</v>
      </c>
      <c r="C266" s="92">
        <f>'UBS Vila Ede'!C13</f>
        <v>393</v>
      </c>
      <c r="D266" s="92">
        <f>'UBS Vila Ede'!D13</f>
        <v>528</v>
      </c>
      <c r="E266" s="92">
        <f>'UBS Vila Ede'!E13</f>
        <v>347</v>
      </c>
      <c r="F266" s="92">
        <f>'UBS Vila Ede'!F13</f>
        <v>528</v>
      </c>
      <c r="G266" s="92">
        <f>'UBS Vila Ede'!G13</f>
        <v>380</v>
      </c>
      <c r="H266" s="92">
        <f>'UBS Vila Ede'!H13</f>
        <v>528</v>
      </c>
      <c r="I266" s="92">
        <f>'UBS Vila Ede'!I13</f>
        <v>380</v>
      </c>
      <c r="J266" s="92">
        <f>'UBS Vila Ede'!J13</f>
        <v>528</v>
      </c>
      <c r="K266" s="92">
        <f>'UBS Vila Ede'!K13</f>
        <v>426</v>
      </c>
      <c r="L266" s="92">
        <f>'UBS Vila Ede'!L13</f>
        <v>528</v>
      </c>
      <c r="M266" s="92">
        <f>'UBS Vila Ede'!M13</f>
        <v>269</v>
      </c>
      <c r="N266" s="92">
        <f>'UBS Vila Ede'!N13</f>
        <v>3168</v>
      </c>
      <c r="O266" s="92">
        <f>'UBS Vila Ede'!O13</f>
        <v>2195</v>
      </c>
      <c r="P266" s="927">
        <f>'UBS Vila Ede'!P13</f>
        <v>0.69286616161616166</v>
      </c>
    </row>
    <row r="267" spans="1:16" x14ac:dyDescent="0.25">
      <c r="A267" s="214" t="str">
        <f>'UBS Vila Ede'!A14</f>
        <v>Médico Psiquiatra (consulta) - 20hrs</v>
      </c>
      <c r="B267" s="934">
        <f>'UBS Vila Ede'!B14</f>
        <v>160</v>
      </c>
      <c r="C267" s="92">
        <f>'UBS Vila Ede'!C14</f>
        <v>158</v>
      </c>
      <c r="D267" s="92">
        <f>'UBS Vila Ede'!D14</f>
        <v>160</v>
      </c>
      <c r="E267" s="92">
        <f>'UBS Vila Ede'!E14</f>
        <v>80</v>
      </c>
      <c r="F267" s="92">
        <f>'UBS Vila Ede'!F14</f>
        <v>160</v>
      </c>
      <c r="G267" s="92">
        <f>'UBS Vila Ede'!G14</f>
        <v>38</v>
      </c>
      <c r="H267" s="92">
        <f>'UBS Vila Ede'!H14</f>
        <v>160</v>
      </c>
      <c r="I267" s="92">
        <f>'UBS Vila Ede'!I14</f>
        <v>16</v>
      </c>
      <c r="J267" s="92">
        <f>'UBS Vila Ede'!J14</f>
        <v>160</v>
      </c>
      <c r="K267" s="92">
        <f>'UBS Vila Ede'!K14</f>
        <v>0</v>
      </c>
      <c r="L267" s="92">
        <f>'UBS Vila Ede'!L14</f>
        <v>160</v>
      </c>
      <c r="M267" s="92">
        <f>'UBS Vila Ede'!M14</f>
        <v>0</v>
      </c>
      <c r="N267" s="92">
        <f>'UBS Vila Ede'!N14</f>
        <v>960</v>
      </c>
      <c r="O267" s="92">
        <f>'UBS Vila Ede'!O14</f>
        <v>292</v>
      </c>
      <c r="P267" s="927">
        <f>'UBS Vila Ede'!P14</f>
        <v>0.30416666666666664</v>
      </c>
    </row>
    <row r="268" spans="1:16" x14ac:dyDescent="0.25">
      <c r="A268" s="214" t="str">
        <f>'UBS Vila Ede'!A15</f>
        <v>Médico Ginecologista (consulta) - 20hrs</v>
      </c>
      <c r="B268" s="934">
        <f>'UBS Vila Ede'!B15</f>
        <v>528</v>
      </c>
      <c r="C268" s="92">
        <f>'UBS Vila Ede'!C15</f>
        <v>39</v>
      </c>
      <c r="D268" s="92">
        <f>'UBS Vila Ede'!D15</f>
        <v>528</v>
      </c>
      <c r="E268" s="92">
        <f>'UBS Vila Ede'!E15</f>
        <v>32</v>
      </c>
      <c r="F268" s="92">
        <f>'UBS Vila Ede'!F15</f>
        <v>528</v>
      </c>
      <c r="G268" s="92">
        <f>'UBS Vila Ede'!G15</f>
        <v>28</v>
      </c>
      <c r="H268" s="92">
        <f>'UBS Vila Ede'!H15</f>
        <v>528</v>
      </c>
      <c r="I268" s="92">
        <f>'UBS Vila Ede'!I15</f>
        <v>11</v>
      </c>
      <c r="J268" s="92">
        <f>'UBS Vila Ede'!J15</f>
        <v>528</v>
      </c>
      <c r="K268" s="92">
        <f>'UBS Vila Ede'!K15</f>
        <v>0</v>
      </c>
      <c r="L268" s="92">
        <f>'UBS Vila Ede'!L15</f>
        <v>528</v>
      </c>
      <c r="M268" s="92">
        <f>'UBS Vila Ede'!M15</f>
        <v>0</v>
      </c>
      <c r="N268" s="92">
        <f>'UBS Vila Ede'!N15</f>
        <v>3168</v>
      </c>
      <c r="O268" s="92">
        <f>'UBS Vila Ede'!O15</f>
        <v>110</v>
      </c>
      <c r="P268" s="927">
        <f>'UBS Vila Ede'!P15</f>
        <v>3.4722222222222224E-2</v>
      </c>
    </row>
    <row r="269" spans="1:16" x14ac:dyDescent="0.25">
      <c r="A269" s="214" t="str">
        <f>'UBS Vila Ede'!A16</f>
        <v>Enfermeiro (consulta) - 30hrs</v>
      </c>
      <c r="B269" s="934">
        <f>'UBS Vila Ede'!B16</f>
        <v>540</v>
      </c>
      <c r="C269" s="92">
        <f>'UBS Vila Ede'!C16</f>
        <v>358</v>
      </c>
      <c r="D269" s="92">
        <f>'UBS Vila Ede'!D16</f>
        <v>540</v>
      </c>
      <c r="E269" s="92">
        <f>'UBS Vila Ede'!E16</f>
        <v>479</v>
      </c>
      <c r="F269" s="92">
        <f>'UBS Vila Ede'!F16</f>
        <v>540</v>
      </c>
      <c r="G269" s="92">
        <f>'UBS Vila Ede'!G16</f>
        <v>501</v>
      </c>
      <c r="H269" s="92">
        <f>'UBS Vila Ede'!H16</f>
        <v>540</v>
      </c>
      <c r="I269" s="92">
        <f>'UBS Vila Ede'!I16</f>
        <v>588</v>
      </c>
      <c r="J269" s="92">
        <f>'UBS Vila Ede'!J16</f>
        <v>540</v>
      </c>
      <c r="K269" s="92">
        <f>'UBS Vila Ede'!K16</f>
        <v>565</v>
      </c>
      <c r="L269" s="92">
        <f>'UBS Vila Ede'!L16</f>
        <v>540</v>
      </c>
      <c r="M269" s="92">
        <f>'UBS Vila Ede'!M16</f>
        <v>348</v>
      </c>
      <c r="N269" s="92">
        <f>'UBS Vila Ede'!N16</f>
        <v>3240</v>
      </c>
      <c r="O269" s="92">
        <f>'UBS Vila Ede'!O16</f>
        <v>2839</v>
      </c>
      <c r="P269" s="927">
        <f>'UBS Vila Ede'!P16</f>
        <v>0.87623456790123455</v>
      </c>
    </row>
    <row r="270" spans="1:16" x14ac:dyDescent="0.25">
      <c r="A270" s="214" t="str">
        <f>'UBS Vila Ede'!A17</f>
        <v>Enfermeiro (visita) - 30hrs</v>
      </c>
      <c r="B270" s="934">
        <f>'UBS Vila Ede'!B17</f>
        <v>30</v>
      </c>
      <c r="C270" s="92">
        <f>'UBS Vila Ede'!C17</f>
        <v>78</v>
      </c>
      <c r="D270" s="92">
        <f>'UBS Vila Ede'!D17</f>
        <v>30</v>
      </c>
      <c r="E270" s="92">
        <f>'UBS Vila Ede'!E17</f>
        <v>34</v>
      </c>
      <c r="F270" s="92">
        <f>'UBS Vila Ede'!F17</f>
        <v>30</v>
      </c>
      <c r="G270" s="92">
        <f>'UBS Vila Ede'!G17</f>
        <v>31</v>
      </c>
      <c r="H270" s="92">
        <f>'UBS Vila Ede'!H17</f>
        <v>30</v>
      </c>
      <c r="I270" s="92">
        <f>'UBS Vila Ede'!I17</f>
        <v>33</v>
      </c>
      <c r="J270" s="92">
        <f>'UBS Vila Ede'!J17</f>
        <v>30</v>
      </c>
      <c r="K270" s="92">
        <f>'UBS Vila Ede'!K17</f>
        <v>46</v>
      </c>
      <c r="L270" s="92">
        <f>'UBS Vila Ede'!L17</f>
        <v>30</v>
      </c>
      <c r="M270" s="92">
        <f>'UBS Vila Ede'!M17</f>
        <v>38</v>
      </c>
      <c r="N270" s="92">
        <f>'UBS Vila Ede'!N17</f>
        <v>180</v>
      </c>
      <c r="O270" s="92">
        <f>'UBS Vila Ede'!O17</f>
        <v>260</v>
      </c>
      <c r="P270" s="927">
        <f>'UBS Vila Ede'!P17</f>
        <v>1.4444444444444444</v>
      </c>
    </row>
    <row r="271" spans="1:16" x14ac:dyDescent="0.25">
      <c r="A271" s="214" t="str">
        <f>'UBS Vila Ede'!A18</f>
        <v>Assistente Social (consulta/ VD) - 30hrs</v>
      </c>
      <c r="B271" s="934">
        <f>'UBS Vila Ede'!B18</f>
        <v>122</v>
      </c>
      <c r="C271" s="92">
        <f>'UBS Vila Ede'!C18</f>
        <v>58</v>
      </c>
      <c r="D271" s="92">
        <f>'UBS Vila Ede'!D18</f>
        <v>122</v>
      </c>
      <c r="E271" s="92">
        <f>'UBS Vila Ede'!E18</f>
        <v>67</v>
      </c>
      <c r="F271" s="92">
        <f>'UBS Vila Ede'!F18</f>
        <v>122</v>
      </c>
      <c r="G271" s="92">
        <f>'UBS Vila Ede'!G18</f>
        <v>91</v>
      </c>
      <c r="H271" s="92">
        <f>'UBS Vila Ede'!H18</f>
        <v>122</v>
      </c>
      <c r="I271" s="92">
        <f>'UBS Vila Ede'!I18</f>
        <v>87</v>
      </c>
      <c r="J271" s="92">
        <f>'UBS Vila Ede'!J18</f>
        <v>122</v>
      </c>
      <c r="K271" s="92">
        <f>'UBS Vila Ede'!K18</f>
        <v>80</v>
      </c>
      <c r="L271" s="92">
        <f>'UBS Vila Ede'!L18</f>
        <v>122</v>
      </c>
      <c r="M271" s="92">
        <f>'UBS Vila Ede'!M18</f>
        <v>174</v>
      </c>
      <c r="N271" s="92">
        <f>'UBS Vila Ede'!N18</f>
        <v>732</v>
      </c>
      <c r="O271" s="92">
        <f>'UBS Vila Ede'!O18</f>
        <v>557</v>
      </c>
      <c r="P271" s="927">
        <f>'UBS Vila Ede'!P18</f>
        <v>0.76092896174863389</v>
      </c>
    </row>
    <row r="272" spans="1:16" x14ac:dyDescent="0.25">
      <c r="A272" s="214" t="str">
        <f>'UBS Vila Ede'!A19</f>
        <v>Assistente Social (nº grupos)</v>
      </c>
      <c r="B272" s="934">
        <f>'UBS Vila Ede'!B19</f>
        <v>30</v>
      </c>
      <c r="C272" s="92">
        <f>'UBS Vila Ede'!C19</f>
        <v>22</v>
      </c>
      <c r="D272" s="92">
        <f>'UBS Vila Ede'!D19</f>
        <v>30</v>
      </c>
      <c r="E272" s="92">
        <f>'UBS Vila Ede'!E19</f>
        <v>20</v>
      </c>
      <c r="F272" s="92">
        <f>'UBS Vila Ede'!F19</f>
        <v>30</v>
      </c>
      <c r="G272" s="92">
        <f>'UBS Vila Ede'!G19</f>
        <v>28</v>
      </c>
      <c r="H272" s="92">
        <f>'UBS Vila Ede'!H19</f>
        <v>30</v>
      </c>
      <c r="I272" s="92">
        <f>'UBS Vila Ede'!I19</f>
        <v>35</v>
      </c>
      <c r="J272" s="92">
        <f>'UBS Vila Ede'!J19</f>
        <v>30</v>
      </c>
      <c r="K272" s="92">
        <f>'UBS Vila Ede'!K19</f>
        <v>47</v>
      </c>
      <c r="L272" s="92">
        <f>'UBS Vila Ede'!L19</f>
        <v>30</v>
      </c>
      <c r="M272" s="92">
        <f>'UBS Vila Ede'!M19</f>
        <v>36</v>
      </c>
      <c r="N272" s="92">
        <f>'UBS Vila Ede'!N19</f>
        <v>180</v>
      </c>
      <c r="O272" s="92">
        <f>'UBS Vila Ede'!O19</f>
        <v>188</v>
      </c>
      <c r="P272" s="927">
        <f>'UBS Vila Ede'!P19</f>
        <v>1.0444444444444445</v>
      </c>
    </row>
    <row r="273" spans="1:16" x14ac:dyDescent="0.25">
      <c r="A273" s="214" t="str">
        <f>'UBS Vila Ede'!A20</f>
        <v>Fonoaudiólogo (consulta/ VD) - 30hrs</v>
      </c>
      <c r="B273" s="934">
        <f>'UBS Vila Ede'!B20</f>
        <v>46</v>
      </c>
      <c r="C273" s="92">
        <f>'UBS Vila Ede'!C20</f>
        <v>0</v>
      </c>
      <c r="D273" s="92">
        <f>'UBS Vila Ede'!D20</f>
        <v>46</v>
      </c>
      <c r="E273" s="92">
        <f>'UBS Vila Ede'!E20</f>
        <v>0</v>
      </c>
      <c r="F273" s="92">
        <f>'UBS Vila Ede'!F20</f>
        <v>46</v>
      </c>
      <c r="G273" s="92">
        <f>'UBS Vila Ede'!G20</f>
        <v>0</v>
      </c>
      <c r="H273" s="92">
        <f>'UBS Vila Ede'!H20</f>
        <v>46</v>
      </c>
      <c r="I273" s="92">
        <f>'UBS Vila Ede'!I20</f>
        <v>64</v>
      </c>
      <c r="J273" s="92">
        <f>'UBS Vila Ede'!J20</f>
        <v>46</v>
      </c>
      <c r="K273" s="92">
        <f>'UBS Vila Ede'!K20</f>
        <v>56</v>
      </c>
      <c r="L273" s="92">
        <f>'UBS Vila Ede'!L20</f>
        <v>46</v>
      </c>
      <c r="M273" s="92">
        <f>'UBS Vila Ede'!M20</f>
        <v>45</v>
      </c>
      <c r="N273" s="92">
        <f>'UBS Vila Ede'!N20</f>
        <v>276</v>
      </c>
      <c r="O273" s="92">
        <f>'UBS Vila Ede'!O20</f>
        <v>165</v>
      </c>
      <c r="P273" s="927">
        <f>'UBS Vila Ede'!P20</f>
        <v>0.59782608695652173</v>
      </c>
    </row>
    <row r="274" spans="1:16" x14ac:dyDescent="0.25">
      <c r="A274" s="214" t="str">
        <f>'UBS Vila Ede'!A21</f>
        <v>Fonoaudiólogo (nº grupos)</v>
      </c>
      <c r="B274" s="934">
        <f>'UBS Vila Ede'!B21</f>
        <v>30</v>
      </c>
      <c r="C274" s="92">
        <f>'UBS Vila Ede'!C21</f>
        <v>0</v>
      </c>
      <c r="D274" s="92">
        <f>'UBS Vila Ede'!D21</f>
        <v>30</v>
      </c>
      <c r="E274" s="92">
        <f>'UBS Vila Ede'!E21</f>
        <v>0</v>
      </c>
      <c r="F274" s="92">
        <f>'UBS Vila Ede'!F21</f>
        <v>30</v>
      </c>
      <c r="G274" s="92">
        <f>'UBS Vila Ede'!G21</f>
        <v>1</v>
      </c>
      <c r="H274" s="92">
        <f>'UBS Vila Ede'!H21</f>
        <v>30</v>
      </c>
      <c r="I274" s="92">
        <f>'UBS Vila Ede'!I21</f>
        <v>2</v>
      </c>
      <c r="J274" s="92">
        <f>'UBS Vila Ede'!J21</f>
        <v>30</v>
      </c>
      <c r="K274" s="92">
        <f>'UBS Vila Ede'!K21</f>
        <v>26</v>
      </c>
      <c r="L274" s="92">
        <f>'UBS Vila Ede'!L21</f>
        <v>30</v>
      </c>
      <c r="M274" s="92">
        <f>'UBS Vila Ede'!M21</f>
        <v>29</v>
      </c>
      <c r="N274" s="92">
        <f>'UBS Vila Ede'!N21</f>
        <v>180</v>
      </c>
      <c r="O274" s="92">
        <f>'UBS Vila Ede'!O21</f>
        <v>58</v>
      </c>
      <c r="P274" s="927">
        <f>'UBS Vila Ede'!P21</f>
        <v>0.32222222222222224</v>
      </c>
    </row>
    <row r="275" spans="1:16" x14ac:dyDescent="0.25">
      <c r="A275" s="214" t="str">
        <f>'UBS Vila Ede'!A22</f>
        <v>Psicólogo (consulta/ VD) - 30hrs</v>
      </c>
      <c r="B275" s="934">
        <f>'UBS Vila Ede'!B22</f>
        <v>92</v>
      </c>
      <c r="C275" s="92">
        <f>'UBS Vila Ede'!C22</f>
        <v>78</v>
      </c>
      <c r="D275" s="92">
        <f>'UBS Vila Ede'!D22</f>
        <v>92</v>
      </c>
      <c r="E275" s="92">
        <f>'UBS Vila Ede'!E22</f>
        <v>76</v>
      </c>
      <c r="F275" s="92">
        <f>'UBS Vila Ede'!F22</f>
        <v>92</v>
      </c>
      <c r="G275" s="92">
        <f>'UBS Vila Ede'!G22</f>
        <v>130</v>
      </c>
      <c r="H275" s="92">
        <f>'UBS Vila Ede'!H22</f>
        <v>92</v>
      </c>
      <c r="I275" s="92">
        <f>'UBS Vila Ede'!I22</f>
        <v>141</v>
      </c>
      <c r="J275" s="92">
        <f>'UBS Vila Ede'!J22</f>
        <v>92</v>
      </c>
      <c r="K275" s="92">
        <f>'UBS Vila Ede'!K22</f>
        <v>110</v>
      </c>
      <c r="L275" s="92">
        <f>'UBS Vila Ede'!L22</f>
        <v>92</v>
      </c>
      <c r="M275" s="92">
        <f>'UBS Vila Ede'!M22</f>
        <v>83</v>
      </c>
      <c r="N275" s="92">
        <f>'UBS Vila Ede'!N22</f>
        <v>552</v>
      </c>
      <c r="O275" s="92">
        <f>'UBS Vila Ede'!O22</f>
        <v>618</v>
      </c>
      <c r="P275" s="927">
        <f>'UBS Vila Ede'!P22</f>
        <v>1.1195652173913044</v>
      </c>
    </row>
    <row r="276" spans="1:16" x14ac:dyDescent="0.25">
      <c r="A276" s="214" t="str">
        <f>'UBS Vila Ede'!A23</f>
        <v>Psicólogo (nº grupos)</v>
      </c>
      <c r="B276" s="934">
        <f>'UBS Vila Ede'!B23</f>
        <v>60</v>
      </c>
      <c r="C276" s="92">
        <f>'UBS Vila Ede'!C23</f>
        <v>35</v>
      </c>
      <c r="D276" s="92">
        <f>'UBS Vila Ede'!D23</f>
        <v>60</v>
      </c>
      <c r="E276" s="92">
        <f>'UBS Vila Ede'!E23</f>
        <v>21</v>
      </c>
      <c r="F276" s="92">
        <f>'UBS Vila Ede'!F23</f>
        <v>60</v>
      </c>
      <c r="G276" s="92">
        <f>'UBS Vila Ede'!G23</f>
        <v>39</v>
      </c>
      <c r="H276" s="92">
        <f>'UBS Vila Ede'!H23</f>
        <v>60</v>
      </c>
      <c r="I276" s="92">
        <f>'UBS Vila Ede'!I23</f>
        <v>49</v>
      </c>
      <c r="J276" s="92">
        <f>'UBS Vila Ede'!J23</f>
        <v>60</v>
      </c>
      <c r="K276" s="92">
        <f>'UBS Vila Ede'!K23</f>
        <v>58</v>
      </c>
      <c r="L276" s="92">
        <f>'UBS Vila Ede'!L23</f>
        <v>60</v>
      </c>
      <c r="M276" s="92">
        <f>'UBS Vila Ede'!M23</f>
        <v>50</v>
      </c>
      <c r="N276" s="92">
        <f>'UBS Vila Ede'!N23</f>
        <v>360</v>
      </c>
      <c r="O276" s="92">
        <f>'UBS Vila Ede'!O23</f>
        <v>252</v>
      </c>
      <c r="P276" s="927">
        <f>'UBS Vila Ede'!P23</f>
        <v>0.7</v>
      </c>
    </row>
    <row r="277" spans="1:16" x14ac:dyDescent="0.25">
      <c r="A277" s="214" t="str">
        <f>'UBS Vila Ede'!A24</f>
        <v>Farmacêutico (consulta/ VD) - 40hrs</v>
      </c>
      <c r="B277" s="934">
        <f>'UBS Vila Ede'!B24</f>
        <v>96</v>
      </c>
      <c r="C277" s="92">
        <f>'UBS Vila Ede'!C24</f>
        <v>98</v>
      </c>
      <c r="D277" s="92">
        <f>'UBS Vila Ede'!D24</f>
        <v>96</v>
      </c>
      <c r="E277" s="92">
        <f>'UBS Vila Ede'!E24</f>
        <v>100</v>
      </c>
      <c r="F277" s="92">
        <f>'UBS Vila Ede'!F24</f>
        <v>96</v>
      </c>
      <c r="G277" s="92">
        <f>'UBS Vila Ede'!G24</f>
        <v>51</v>
      </c>
      <c r="H277" s="92">
        <f>'UBS Vila Ede'!H24</f>
        <v>96</v>
      </c>
      <c r="I277" s="92">
        <f>'UBS Vila Ede'!I24</f>
        <v>95</v>
      </c>
      <c r="J277" s="92">
        <f>'UBS Vila Ede'!J24</f>
        <v>96</v>
      </c>
      <c r="K277" s="92">
        <f>'UBS Vila Ede'!K24</f>
        <v>123</v>
      </c>
      <c r="L277" s="92">
        <f>'UBS Vila Ede'!L24</f>
        <v>96</v>
      </c>
      <c r="M277" s="92">
        <f>'UBS Vila Ede'!M24</f>
        <v>91</v>
      </c>
      <c r="N277" s="92">
        <f>'UBS Vila Ede'!N24</f>
        <v>576</v>
      </c>
      <c r="O277" s="92">
        <f>'UBS Vila Ede'!O24</f>
        <v>558</v>
      </c>
      <c r="P277" s="927">
        <f>'UBS Vila Ede'!P24</f>
        <v>0.96875</v>
      </c>
    </row>
    <row r="278" spans="1:16" x14ac:dyDescent="0.25">
      <c r="A278" s="214" t="str">
        <f>'UBS Vila Ede'!A25</f>
        <v>Farmacêutico (nº grupos)</v>
      </c>
      <c r="B278" s="934">
        <f>'UBS Vila Ede'!B25</f>
        <v>16</v>
      </c>
      <c r="C278" s="92">
        <f>'UBS Vila Ede'!C25</f>
        <v>21</v>
      </c>
      <c r="D278" s="92">
        <f>'UBS Vila Ede'!D25</f>
        <v>16</v>
      </c>
      <c r="E278" s="92">
        <f>'UBS Vila Ede'!E25</f>
        <v>26</v>
      </c>
      <c r="F278" s="92">
        <f>'UBS Vila Ede'!F25</f>
        <v>16</v>
      </c>
      <c r="G278" s="92">
        <f>'UBS Vila Ede'!G25</f>
        <v>9</v>
      </c>
      <c r="H278" s="92">
        <f>'UBS Vila Ede'!H25</f>
        <v>16</v>
      </c>
      <c r="I278" s="92">
        <f>'UBS Vila Ede'!I25</f>
        <v>16</v>
      </c>
      <c r="J278" s="92">
        <f>'UBS Vila Ede'!J25</f>
        <v>16</v>
      </c>
      <c r="K278" s="92">
        <f>'UBS Vila Ede'!K25</f>
        <v>30</v>
      </c>
      <c r="L278" s="92">
        <f>'UBS Vila Ede'!L25</f>
        <v>16</v>
      </c>
      <c r="M278" s="92">
        <f>'UBS Vila Ede'!M25</f>
        <v>26</v>
      </c>
      <c r="N278" s="92">
        <f>'UBS Vila Ede'!N25</f>
        <v>96</v>
      </c>
      <c r="O278" s="92">
        <f>'UBS Vila Ede'!O25</f>
        <v>128</v>
      </c>
      <c r="P278" s="927">
        <f>'UBS Vila Ede'!P25</f>
        <v>1.3333333333333333</v>
      </c>
    </row>
    <row r="279" spans="1:16" x14ac:dyDescent="0.25">
      <c r="A279" s="214" t="str">
        <f>'UBS Vila Ede'!A26</f>
        <v>Técnico de Enfermagem (Visitas) - 30hrs</v>
      </c>
      <c r="B279" s="934">
        <f>'UBS Vila Ede'!B26</f>
        <v>120</v>
      </c>
      <c r="C279" s="92">
        <f>'UBS Vila Ede'!C26</f>
        <v>111</v>
      </c>
      <c r="D279" s="92">
        <f>'UBS Vila Ede'!D26</f>
        <v>120</v>
      </c>
      <c r="E279" s="92">
        <f>'UBS Vila Ede'!E26</f>
        <v>151</v>
      </c>
      <c r="F279" s="92">
        <f>'UBS Vila Ede'!F26</f>
        <v>120</v>
      </c>
      <c r="G279" s="92">
        <f>'UBS Vila Ede'!G26</f>
        <v>141</v>
      </c>
      <c r="H279" s="92">
        <f>'UBS Vila Ede'!H26</f>
        <v>120</v>
      </c>
      <c r="I279" s="92">
        <f>'UBS Vila Ede'!I26</f>
        <v>135</v>
      </c>
      <c r="J279" s="92">
        <f>'UBS Vila Ede'!J26</f>
        <v>120</v>
      </c>
      <c r="K279" s="92">
        <f>'UBS Vila Ede'!K26</f>
        <v>115</v>
      </c>
      <c r="L279" s="92">
        <f>'UBS Vila Ede'!L26</f>
        <v>120</v>
      </c>
      <c r="M279" s="92">
        <f>'UBS Vila Ede'!M26</f>
        <v>93</v>
      </c>
      <c r="N279" s="92">
        <f>'UBS Vila Ede'!N26</f>
        <v>720</v>
      </c>
      <c r="O279" s="92">
        <f>'UBS Vila Ede'!O26</f>
        <v>746</v>
      </c>
      <c r="P279" s="927">
        <f>'UBS Vila Ede'!P26</f>
        <v>1.0361111111111112</v>
      </c>
    </row>
    <row r="280" spans="1:16" x14ac:dyDescent="0.25">
      <c r="A280" s="214" t="str">
        <f>'UBS Vila Ede'!A27</f>
        <v>PICS - Atividades Coletivas</v>
      </c>
      <c r="B280" s="934">
        <f>'UBS Vila Ede'!B27</f>
        <v>7</v>
      </c>
      <c r="C280" s="92">
        <f>'UBS Vila Ede'!C27</f>
        <v>13</v>
      </c>
      <c r="D280" s="92">
        <f>'UBS Vila Ede'!D27</f>
        <v>7</v>
      </c>
      <c r="E280" s="92">
        <f>'UBS Vila Ede'!E27</f>
        <v>13</v>
      </c>
      <c r="F280" s="92">
        <f>'UBS Vila Ede'!F27</f>
        <v>7</v>
      </c>
      <c r="G280" s="92">
        <f>'UBS Vila Ede'!G27</f>
        <v>11</v>
      </c>
      <c r="H280" s="92">
        <f>'UBS Vila Ede'!H27</f>
        <v>7</v>
      </c>
      <c r="I280" s="92">
        <f>'UBS Vila Ede'!I27</f>
        <v>11</v>
      </c>
      <c r="J280" s="92">
        <f>'UBS Vila Ede'!J27</f>
        <v>7</v>
      </c>
      <c r="K280" s="92">
        <f>'UBS Vila Ede'!K27</f>
        <v>13</v>
      </c>
      <c r="L280" s="92">
        <f>'UBS Vila Ede'!L27</f>
        <v>7</v>
      </c>
      <c r="M280" s="92">
        <f>'UBS Vila Ede'!M27</f>
        <v>16</v>
      </c>
      <c r="N280" s="92">
        <f>'UBS Vila Ede'!N27</f>
        <v>42</v>
      </c>
      <c r="O280" s="92">
        <f>'UBS Vila Ede'!O27</f>
        <v>77</v>
      </c>
      <c r="P280" s="927">
        <f>'UBS Vila Ede'!P27</f>
        <v>1.8333333333333333</v>
      </c>
    </row>
    <row r="281" spans="1:16" ht="15.75" thickBot="1" x14ac:dyDescent="0.3">
      <c r="A281" s="214" t="str">
        <f>'UBS Vila Ede'!A28</f>
        <v>PICS - Atividades Individuais</v>
      </c>
      <c r="B281" s="934">
        <f>'UBS Vila Ede'!B28</f>
        <v>10</v>
      </c>
      <c r="C281" s="92">
        <f>'UBS Vila Ede'!C28</f>
        <v>9</v>
      </c>
      <c r="D281" s="92">
        <f>'UBS Vila Ede'!D28</f>
        <v>10</v>
      </c>
      <c r="E281" s="92">
        <f>'UBS Vila Ede'!E28</f>
        <v>7</v>
      </c>
      <c r="F281" s="92">
        <f>'UBS Vila Ede'!F28</f>
        <v>10</v>
      </c>
      <c r="G281" s="92">
        <f>'UBS Vila Ede'!G28</f>
        <v>31</v>
      </c>
      <c r="H281" s="92">
        <f>'UBS Vila Ede'!H28</f>
        <v>10</v>
      </c>
      <c r="I281" s="92">
        <f>'UBS Vila Ede'!I28</f>
        <v>30</v>
      </c>
      <c r="J281" s="92">
        <f>'UBS Vila Ede'!J28</f>
        <v>10</v>
      </c>
      <c r="K281" s="92">
        <f>'UBS Vila Ede'!K28</f>
        <v>13</v>
      </c>
      <c r="L281" s="92">
        <f>'UBS Vila Ede'!L28</f>
        <v>10</v>
      </c>
      <c r="M281" s="92">
        <f>'UBS Vila Ede'!M28</f>
        <v>22</v>
      </c>
      <c r="N281" s="92">
        <f>'UBS Vila Ede'!N28</f>
        <v>60</v>
      </c>
      <c r="O281" s="92">
        <f>'UBS Vila Ede'!O28</f>
        <v>112</v>
      </c>
      <c r="P281" s="927">
        <f>'UBS Vila Ede'!P28</f>
        <v>1.8666666666666667</v>
      </c>
    </row>
    <row r="282" spans="1:16" ht="15.75" thickBot="1" x14ac:dyDescent="0.3">
      <c r="A282" s="846" t="str">
        <f>'UBS Vila Ede'!A29</f>
        <v>TOTAL</v>
      </c>
      <c r="B282" s="955">
        <f>'UBS Vila Ede'!B29</f>
        <v>4143</v>
      </c>
      <c r="C282" s="848">
        <f>'UBS Vila Ede'!C29</f>
        <v>3221</v>
      </c>
      <c r="D282" s="848">
        <f>'UBS Vila Ede'!D29</f>
        <v>4143</v>
      </c>
      <c r="E282" s="848">
        <f>'UBS Vila Ede'!E29</f>
        <v>2997</v>
      </c>
      <c r="F282" s="848">
        <f>'UBS Vila Ede'!F29</f>
        <v>4143</v>
      </c>
      <c r="G282" s="848">
        <f>'UBS Vila Ede'!G29</f>
        <v>2781</v>
      </c>
      <c r="H282" s="848">
        <f>'UBS Vila Ede'!H29</f>
        <v>4143</v>
      </c>
      <c r="I282" s="848">
        <f>'UBS Vila Ede'!I29</f>
        <v>3063</v>
      </c>
      <c r="J282" s="848">
        <f>'UBS Vila Ede'!J29</f>
        <v>4143</v>
      </c>
      <c r="K282" s="848">
        <f>'UBS Vila Ede'!K29</f>
        <v>3459</v>
      </c>
      <c r="L282" s="848">
        <f>'UBS Vila Ede'!L29</f>
        <v>4143</v>
      </c>
      <c r="M282" s="848">
        <f>'UBS Vila Ede'!M29</f>
        <v>2894</v>
      </c>
      <c r="N282" s="848">
        <f>'UBS Vila Ede'!N29</f>
        <v>24858</v>
      </c>
      <c r="O282" s="848">
        <f>'UBS Vila Ede'!O29</f>
        <v>18415</v>
      </c>
      <c r="P282" s="928">
        <f>'UBS Vila Ede'!P29</f>
        <v>0.74080778823718718</v>
      </c>
    </row>
    <row r="284" spans="1:16" ht="15.75" x14ac:dyDescent="0.25">
      <c r="A284" s="935" t="s">
        <v>662</v>
      </c>
      <c r="B284" s="946"/>
      <c r="C284" s="936"/>
      <c r="D284" s="937"/>
      <c r="E284" s="937"/>
      <c r="F284" s="937"/>
      <c r="G284" s="937"/>
      <c r="H284" s="937"/>
      <c r="I284" s="937"/>
      <c r="J284" s="937"/>
      <c r="K284" s="937"/>
      <c r="L284" s="937"/>
      <c r="M284" s="937"/>
      <c r="N284" s="936"/>
      <c r="O284" s="936"/>
      <c r="P284" s="936"/>
    </row>
    <row r="285" spans="1:16" x14ac:dyDescent="0.25">
      <c r="A285" s="919"/>
      <c r="B285" s="975" t="s">
        <v>486</v>
      </c>
      <c r="C285" s="975"/>
      <c r="D285" s="975" t="s">
        <v>682</v>
      </c>
      <c r="E285" s="975"/>
      <c r="F285" s="975" t="s">
        <v>683</v>
      </c>
      <c r="G285" s="975"/>
      <c r="H285" s="975" t="s">
        <v>684</v>
      </c>
      <c r="I285" s="975"/>
      <c r="J285" s="975" t="s">
        <v>687</v>
      </c>
      <c r="K285" s="975"/>
      <c r="L285" s="975" t="s">
        <v>688</v>
      </c>
      <c r="M285" s="975"/>
      <c r="N285" s="990" t="s">
        <v>487</v>
      </c>
      <c r="O285" s="990"/>
      <c r="P285" s="990"/>
    </row>
    <row r="286" spans="1:16" ht="15.75" thickBot="1" x14ac:dyDescent="0.3">
      <c r="A286" s="844" t="s">
        <v>14</v>
      </c>
      <c r="B286" s="940" t="s">
        <v>489</v>
      </c>
      <c r="C286" s="850" t="s">
        <v>488</v>
      </c>
      <c r="D286" s="920" t="s">
        <v>489</v>
      </c>
      <c r="E286" s="850" t="s">
        <v>488</v>
      </c>
      <c r="F286" s="920" t="s">
        <v>489</v>
      </c>
      <c r="G286" s="850" t="s">
        <v>488</v>
      </c>
      <c r="H286" s="920" t="s">
        <v>489</v>
      </c>
      <c r="I286" s="850" t="s">
        <v>488</v>
      </c>
      <c r="J286" s="920" t="s">
        <v>489</v>
      </c>
      <c r="K286" s="850" t="s">
        <v>488</v>
      </c>
      <c r="L286" s="920" t="s">
        <v>489</v>
      </c>
      <c r="M286" s="850" t="s">
        <v>488</v>
      </c>
      <c r="N286" s="850" t="s">
        <v>680</v>
      </c>
      <c r="O286" s="850" t="s">
        <v>681</v>
      </c>
      <c r="P286" s="922" t="s">
        <v>1</v>
      </c>
    </row>
    <row r="287" spans="1:16" ht="15.75" thickTop="1" x14ac:dyDescent="0.25">
      <c r="A287" s="214" t="str">
        <f>'UBS Vila Leonor'!A9</f>
        <v>Cirurgião Dentista (consulta /atendimento) - 20hrs</v>
      </c>
      <c r="B287" s="934">
        <f>'UBS Vila Leonor'!B9</f>
        <v>522</v>
      </c>
      <c r="C287" s="92">
        <f>'UBS Vila Leonor'!C9</f>
        <v>602</v>
      </c>
      <c r="D287" s="92">
        <f>'UBS Vila Leonor'!D9</f>
        <v>522</v>
      </c>
      <c r="E287" s="92">
        <f>'UBS Vila Leonor'!E9</f>
        <v>610</v>
      </c>
      <c r="F287" s="92">
        <f>'UBS Vila Leonor'!F9</f>
        <v>522</v>
      </c>
      <c r="G287" s="92">
        <f>'UBS Vila Leonor'!G9</f>
        <v>583</v>
      </c>
      <c r="H287" s="92">
        <f>'UBS Vila Leonor'!H9</f>
        <v>522</v>
      </c>
      <c r="I287" s="92">
        <f>'UBS Vila Leonor'!I9</f>
        <v>556</v>
      </c>
      <c r="J287" s="92">
        <f>'UBS Vila Leonor'!J9</f>
        <v>522</v>
      </c>
      <c r="K287" s="92">
        <f>'UBS Vila Leonor'!K9</f>
        <v>559</v>
      </c>
      <c r="L287" s="92">
        <f>'UBS Vila Leonor'!L9</f>
        <v>522</v>
      </c>
      <c r="M287" s="92">
        <f>'UBS Vila Leonor'!M9</f>
        <v>499</v>
      </c>
      <c r="N287" s="92">
        <f>'UBS Vila Leonor'!N9</f>
        <v>3132</v>
      </c>
      <c r="O287" s="92">
        <f>'UBS Vila Leonor'!O9</f>
        <v>3409</v>
      </c>
      <c r="P287" s="927">
        <f>'UBS Vila Leonor'!P9</f>
        <v>1.088441890166028</v>
      </c>
    </row>
    <row r="288" spans="1:16" x14ac:dyDescent="0.25">
      <c r="A288" s="214" t="str">
        <f>'UBS Vila Leonor'!A10</f>
        <v>Cirurgião Dentista (TI clínico restaurador) - 20hrs</v>
      </c>
      <c r="B288" s="934">
        <f>'UBS Vila Leonor'!B10</f>
        <v>78</v>
      </c>
      <c r="C288" s="92">
        <f>'UBS Vila Leonor'!C10</f>
        <v>82</v>
      </c>
      <c r="D288" s="92">
        <f>'UBS Vila Leonor'!D10</f>
        <v>78</v>
      </c>
      <c r="E288" s="92">
        <f>'UBS Vila Leonor'!E10</f>
        <v>105</v>
      </c>
      <c r="F288" s="92">
        <f>'UBS Vila Leonor'!F10</f>
        <v>78</v>
      </c>
      <c r="G288" s="92">
        <f>'UBS Vila Leonor'!G10</f>
        <v>66</v>
      </c>
      <c r="H288" s="92">
        <f>'UBS Vila Leonor'!H10</f>
        <v>78</v>
      </c>
      <c r="I288" s="92">
        <f>'UBS Vila Leonor'!I10</f>
        <v>79</v>
      </c>
      <c r="J288" s="92">
        <f>'UBS Vila Leonor'!J10</f>
        <v>78</v>
      </c>
      <c r="K288" s="92">
        <f>'UBS Vila Leonor'!K10</f>
        <v>81</v>
      </c>
      <c r="L288" s="92">
        <f>'UBS Vila Leonor'!L10</f>
        <v>78</v>
      </c>
      <c r="M288" s="92">
        <f>'UBS Vila Leonor'!M10</f>
        <v>86</v>
      </c>
      <c r="N288" s="92">
        <f>'UBS Vila Leonor'!N10</f>
        <v>468</v>
      </c>
      <c r="O288" s="92">
        <f>'UBS Vila Leonor'!O10</f>
        <v>499</v>
      </c>
      <c r="P288" s="927">
        <f>'UBS Vila Leonor'!P10</f>
        <v>1.0662393162393162</v>
      </c>
    </row>
    <row r="289" spans="1:16" x14ac:dyDescent="0.25">
      <c r="A289" s="214" t="str">
        <f>'UBS Vila Leonor'!A11</f>
        <v>Cirurgião Dentista (TI prótese) - 20hrs</v>
      </c>
      <c r="B289" s="934">
        <f>'UBS Vila Leonor'!B11</f>
        <v>24</v>
      </c>
      <c r="C289" s="92">
        <f>'UBS Vila Leonor'!C11</f>
        <v>15</v>
      </c>
      <c r="D289" s="92">
        <f>'UBS Vila Leonor'!D11</f>
        <v>24</v>
      </c>
      <c r="E289" s="92">
        <f>'UBS Vila Leonor'!E11</f>
        <v>22</v>
      </c>
      <c r="F289" s="92">
        <f>'UBS Vila Leonor'!F11</f>
        <v>24</v>
      </c>
      <c r="G289" s="92">
        <f>'UBS Vila Leonor'!G11</f>
        <v>24</v>
      </c>
      <c r="H289" s="92">
        <f>'UBS Vila Leonor'!H11</f>
        <v>24</v>
      </c>
      <c r="I289" s="92">
        <f>'UBS Vila Leonor'!I11</f>
        <v>19</v>
      </c>
      <c r="J289" s="92">
        <f>'UBS Vila Leonor'!J11</f>
        <v>24</v>
      </c>
      <c r="K289" s="92">
        <f>'UBS Vila Leonor'!K11</f>
        <v>16</v>
      </c>
      <c r="L289" s="92">
        <f>'UBS Vila Leonor'!L11</f>
        <v>24</v>
      </c>
      <c r="M289" s="92">
        <f>'UBS Vila Leonor'!M11</f>
        <v>18</v>
      </c>
      <c r="N289" s="92">
        <f>'UBS Vila Leonor'!N11</f>
        <v>144</v>
      </c>
      <c r="O289" s="92">
        <f>'UBS Vila Leonor'!O11</f>
        <v>114</v>
      </c>
      <c r="P289" s="927">
        <f>'UBS Vila Leonor'!P11</f>
        <v>0.79166666666666663</v>
      </c>
    </row>
    <row r="290" spans="1:16" x14ac:dyDescent="0.25">
      <c r="A290" s="214" t="str">
        <f>'UBS Vila Leonor'!A12</f>
        <v>Médico Clínico (consulta) - 20hrs</v>
      </c>
      <c r="B290" s="934">
        <f>'UBS Vila Leonor'!B12</f>
        <v>660</v>
      </c>
      <c r="C290" s="92">
        <f>'UBS Vila Leonor'!C12</f>
        <v>633</v>
      </c>
      <c r="D290" s="92">
        <f>'UBS Vila Leonor'!D12</f>
        <v>660</v>
      </c>
      <c r="E290" s="92">
        <f>'UBS Vila Leonor'!E12</f>
        <v>499</v>
      </c>
      <c r="F290" s="92">
        <f>'UBS Vila Leonor'!F12</f>
        <v>660</v>
      </c>
      <c r="G290" s="92">
        <f>'UBS Vila Leonor'!G12</f>
        <v>594</v>
      </c>
      <c r="H290" s="92">
        <f>'UBS Vila Leonor'!H12</f>
        <v>660</v>
      </c>
      <c r="I290" s="92">
        <f>'UBS Vila Leonor'!I12</f>
        <v>625</v>
      </c>
      <c r="J290" s="92">
        <f>'UBS Vila Leonor'!J12</f>
        <v>660</v>
      </c>
      <c r="K290" s="92">
        <f>'UBS Vila Leonor'!K12</f>
        <v>521</v>
      </c>
      <c r="L290" s="92">
        <f>'UBS Vila Leonor'!L12</f>
        <v>660</v>
      </c>
      <c r="M290" s="92">
        <f>'UBS Vila Leonor'!M12</f>
        <v>444</v>
      </c>
      <c r="N290" s="92">
        <f>'UBS Vila Leonor'!N12</f>
        <v>3960</v>
      </c>
      <c r="O290" s="92">
        <f>'UBS Vila Leonor'!O12</f>
        <v>3316</v>
      </c>
      <c r="P290" s="927">
        <f>'UBS Vila Leonor'!P12</f>
        <v>0.83737373737373733</v>
      </c>
    </row>
    <row r="291" spans="1:16" x14ac:dyDescent="0.25">
      <c r="A291" s="214" t="str">
        <f>'UBS Vila Leonor'!A13</f>
        <v>Médico Pediatra (consulta) - 20hrs</v>
      </c>
      <c r="B291" s="934">
        <f>'UBS Vila Leonor'!B13</f>
        <v>396</v>
      </c>
      <c r="C291" s="92">
        <f>'UBS Vila Leonor'!C13</f>
        <v>206</v>
      </c>
      <c r="D291" s="92">
        <f>'UBS Vila Leonor'!D13</f>
        <v>396</v>
      </c>
      <c r="E291" s="92">
        <f>'UBS Vila Leonor'!E13</f>
        <v>208</v>
      </c>
      <c r="F291" s="92">
        <f>'UBS Vila Leonor'!F13</f>
        <v>396</v>
      </c>
      <c r="G291" s="92">
        <f>'UBS Vila Leonor'!G13</f>
        <v>304</v>
      </c>
      <c r="H291" s="92">
        <f>'UBS Vila Leonor'!H13</f>
        <v>396</v>
      </c>
      <c r="I291" s="92">
        <f>'UBS Vila Leonor'!I13</f>
        <v>331</v>
      </c>
      <c r="J291" s="92">
        <f>'UBS Vila Leonor'!J13</f>
        <v>396</v>
      </c>
      <c r="K291" s="92">
        <f>'UBS Vila Leonor'!K13</f>
        <v>377</v>
      </c>
      <c r="L291" s="92">
        <f>'UBS Vila Leonor'!L13</f>
        <v>396</v>
      </c>
      <c r="M291" s="92">
        <f>'UBS Vila Leonor'!M13</f>
        <v>203</v>
      </c>
      <c r="N291" s="92">
        <f>'UBS Vila Leonor'!N13</f>
        <v>2376</v>
      </c>
      <c r="O291" s="92">
        <f>'UBS Vila Leonor'!O13</f>
        <v>1629</v>
      </c>
      <c r="P291" s="927">
        <f>'UBS Vila Leonor'!P13</f>
        <v>0.68560606060606055</v>
      </c>
    </row>
    <row r="292" spans="1:16" x14ac:dyDescent="0.25">
      <c r="A292" s="214" t="str">
        <f>'UBS Vila Leonor'!A14</f>
        <v>Médico Psiquiatra (consulta) - 20hrs</v>
      </c>
      <c r="B292" s="934">
        <f>'UBS Vila Leonor'!B14</f>
        <v>80</v>
      </c>
      <c r="C292" s="92">
        <f>'UBS Vila Leonor'!C14</f>
        <v>0</v>
      </c>
      <c r="D292" s="92">
        <f>'UBS Vila Leonor'!D14</f>
        <v>80</v>
      </c>
      <c r="E292" s="92">
        <f>'UBS Vila Leonor'!E14</f>
        <v>0</v>
      </c>
      <c r="F292" s="92">
        <f>'UBS Vila Leonor'!F14</f>
        <v>80</v>
      </c>
      <c r="G292" s="92">
        <f>'UBS Vila Leonor'!G14</f>
        <v>0</v>
      </c>
      <c r="H292" s="92">
        <f>'UBS Vila Leonor'!H14</f>
        <v>80</v>
      </c>
      <c r="I292" s="92">
        <f>'UBS Vila Leonor'!I14</f>
        <v>0</v>
      </c>
      <c r="J292" s="92">
        <f>'UBS Vila Leonor'!J14</f>
        <v>80</v>
      </c>
      <c r="K292" s="92">
        <f>'UBS Vila Leonor'!K14</f>
        <v>0</v>
      </c>
      <c r="L292" s="92">
        <f>'UBS Vila Leonor'!L14</f>
        <v>80</v>
      </c>
      <c r="M292" s="92">
        <f>'UBS Vila Leonor'!M14</f>
        <v>0</v>
      </c>
      <c r="N292" s="92">
        <f>'UBS Vila Leonor'!N14</f>
        <v>480</v>
      </c>
      <c r="O292" s="92">
        <f>'UBS Vila Leonor'!O14</f>
        <v>0</v>
      </c>
      <c r="P292" s="927">
        <f>'UBS Vila Leonor'!P14</f>
        <v>0</v>
      </c>
    </row>
    <row r="293" spans="1:16" x14ac:dyDescent="0.25">
      <c r="A293" s="214" t="str">
        <f>'UBS Vila Leonor'!A15</f>
        <v>Médico Ginecologista (consulta) - 20hrs</v>
      </c>
      <c r="B293" s="934">
        <f>'UBS Vila Leonor'!B15</f>
        <v>528</v>
      </c>
      <c r="C293" s="92">
        <f>'UBS Vila Leonor'!C15</f>
        <v>298</v>
      </c>
      <c r="D293" s="92">
        <f>'UBS Vila Leonor'!D15</f>
        <v>528</v>
      </c>
      <c r="E293" s="92">
        <f>'UBS Vila Leonor'!E15</f>
        <v>354</v>
      </c>
      <c r="F293" s="92">
        <f>'UBS Vila Leonor'!F15</f>
        <v>528</v>
      </c>
      <c r="G293" s="92">
        <f>'UBS Vila Leonor'!G15</f>
        <v>354</v>
      </c>
      <c r="H293" s="92">
        <f>'UBS Vila Leonor'!H15</f>
        <v>528</v>
      </c>
      <c r="I293" s="92">
        <f>'UBS Vila Leonor'!I15</f>
        <v>326</v>
      </c>
      <c r="J293" s="92">
        <f>'UBS Vila Leonor'!J15</f>
        <v>528</v>
      </c>
      <c r="K293" s="92">
        <f>'UBS Vila Leonor'!K15</f>
        <v>304</v>
      </c>
      <c r="L293" s="92">
        <f>'UBS Vila Leonor'!L15</f>
        <v>528</v>
      </c>
      <c r="M293" s="92">
        <f>'UBS Vila Leonor'!M15</f>
        <v>316</v>
      </c>
      <c r="N293" s="92">
        <f>'UBS Vila Leonor'!N15</f>
        <v>3168</v>
      </c>
      <c r="O293" s="92">
        <f>'UBS Vila Leonor'!O15</f>
        <v>1952</v>
      </c>
      <c r="P293" s="927">
        <f>'UBS Vila Leonor'!P15</f>
        <v>0.61616161616161613</v>
      </c>
    </row>
    <row r="294" spans="1:16" x14ac:dyDescent="0.25">
      <c r="A294" s="214" t="str">
        <f>'UBS Vila Leonor'!A16</f>
        <v>Enfermeiro (consulta) - 30hrs</v>
      </c>
      <c r="B294" s="934">
        <f>'UBS Vila Leonor'!B16</f>
        <v>432</v>
      </c>
      <c r="C294" s="92">
        <f>'UBS Vila Leonor'!C16</f>
        <v>474</v>
      </c>
      <c r="D294" s="92">
        <f>'UBS Vila Leonor'!D16</f>
        <v>432</v>
      </c>
      <c r="E294" s="92">
        <f>'UBS Vila Leonor'!E16</f>
        <v>655</v>
      </c>
      <c r="F294" s="92">
        <f>'UBS Vila Leonor'!F16</f>
        <v>432</v>
      </c>
      <c r="G294" s="92">
        <f>'UBS Vila Leonor'!G16</f>
        <v>620</v>
      </c>
      <c r="H294" s="92">
        <f>'UBS Vila Leonor'!H16</f>
        <v>432</v>
      </c>
      <c r="I294" s="92">
        <f>'UBS Vila Leonor'!I16</f>
        <v>626</v>
      </c>
      <c r="J294" s="92">
        <f>'UBS Vila Leonor'!J16</f>
        <v>432</v>
      </c>
      <c r="K294" s="92">
        <f>'UBS Vila Leonor'!K16</f>
        <v>471</v>
      </c>
      <c r="L294" s="92">
        <f>'UBS Vila Leonor'!L16</f>
        <v>432</v>
      </c>
      <c r="M294" s="92">
        <f>'UBS Vila Leonor'!M16</f>
        <v>464</v>
      </c>
      <c r="N294" s="92">
        <f>'UBS Vila Leonor'!N16</f>
        <v>2592</v>
      </c>
      <c r="O294" s="92">
        <f>'UBS Vila Leonor'!O16</f>
        <v>3310</v>
      </c>
      <c r="P294" s="927">
        <f>'UBS Vila Leonor'!P16</f>
        <v>1.2770061728395061</v>
      </c>
    </row>
    <row r="295" spans="1:16" x14ac:dyDescent="0.25">
      <c r="A295" s="214" t="str">
        <f>'UBS Vila Leonor'!A17</f>
        <v>Enfermeiro (visita) - 30hrs</v>
      </c>
      <c r="B295" s="934">
        <f>'UBS Vila Leonor'!B17</f>
        <v>24</v>
      </c>
      <c r="C295" s="92">
        <f>'UBS Vila Leonor'!C17</f>
        <v>13</v>
      </c>
      <c r="D295" s="92">
        <f>'UBS Vila Leonor'!D17</f>
        <v>24</v>
      </c>
      <c r="E295" s="92">
        <f>'UBS Vila Leonor'!E17</f>
        <v>32</v>
      </c>
      <c r="F295" s="92">
        <f>'UBS Vila Leonor'!F17</f>
        <v>24</v>
      </c>
      <c r="G295" s="92">
        <f>'UBS Vila Leonor'!G17</f>
        <v>36</v>
      </c>
      <c r="H295" s="92">
        <f>'UBS Vila Leonor'!H17</f>
        <v>24</v>
      </c>
      <c r="I295" s="92">
        <f>'UBS Vila Leonor'!I17</f>
        <v>36</v>
      </c>
      <c r="J295" s="92">
        <f>'UBS Vila Leonor'!J17</f>
        <v>24</v>
      </c>
      <c r="K295" s="92">
        <f>'UBS Vila Leonor'!K17</f>
        <v>24</v>
      </c>
      <c r="L295" s="92">
        <f>'UBS Vila Leonor'!L17</f>
        <v>24</v>
      </c>
      <c r="M295" s="92">
        <f>'UBS Vila Leonor'!M17</f>
        <v>34</v>
      </c>
      <c r="N295" s="92">
        <f>'UBS Vila Leonor'!N17</f>
        <v>144</v>
      </c>
      <c r="O295" s="92">
        <f>'UBS Vila Leonor'!O17</f>
        <v>175</v>
      </c>
      <c r="P295" s="927">
        <f>'UBS Vila Leonor'!P17</f>
        <v>1.2152777777777777</v>
      </c>
    </row>
    <row r="296" spans="1:16" x14ac:dyDescent="0.25">
      <c r="A296" s="214" t="str">
        <f>'UBS Vila Leonor'!A18</f>
        <v>Assistente Social (consulta/ VD) - 30hrs</v>
      </c>
      <c r="B296" s="934">
        <f>'UBS Vila Leonor'!B18</f>
        <v>122</v>
      </c>
      <c r="C296" s="92">
        <f>'UBS Vila Leonor'!C18</f>
        <v>120</v>
      </c>
      <c r="D296" s="92">
        <f>'UBS Vila Leonor'!D18</f>
        <v>122</v>
      </c>
      <c r="E296" s="92">
        <f>'UBS Vila Leonor'!E18</f>
        <v>127</v>
      </c>
      <c r="F296" s="92">
        <f>'UBS Vila Leonor'!F18</f>
        <v>122</v>
      </c>
      <c r="G296" s="92">
        <f>'UBS Vila Leonor'!G18</f>
        <v>122</v>
      </c>
      <c r="H296" s="92">
        <f>'UBS Vila Leonor'!H18</f>
        <v>122</v>
      </c>
      <c r="I296" s="92">
        <f>'UBS Vila Leonor'!I18</f>
        <v>89</v>
      </c>
      <c r="J296" s="92">
        <f>'UBS Vila Leonor'!J18</f>
        <v>122</v>
      </c>
      <c r="K296" s="92">
        <f>'UBS Vila Leonor'!K18</f>
        <v>141</v>
      </c>
      <c r="L296" s="92">
        <f>'UBS Vila Leonor'!L18</f>
        <v>122</v>
      </c>
      <c r="M296" s="92">
        <f>'UBS Vila Leonor'!M18</f>
        <v>138</v>
      </c>
      <c r="N296" s="92">
        <f>'UBS Vila Leonor'!N18</f>
        <v>732</v>
      </c>
      <c r="O296" s="92">
        <f>'UBS Vila Leonor'!O18</f>
        <v>737</v>
      </c>
      <c r="P296" s="927">
        <f>'UBS Vila Leonor'!P18</f>
        <v>1.0068306010928962</v>
      </c>
    </row>
    <row r="297" spans="1:16" x14ac:dyDescent="0.25">
      <c r="A297" s="214" t="str">
        <f>'UBS Vila Leonor'!A19</f>
        <v>Assistente Social (nº grupos)</v>
      </c>
      <c r="B297" s="934">
        <f>'UBS Vila Leonor'!B19</f>
        <v>30</v>
      </c>
      <c r="C297" s="92">
        <f>'UBS Vila Leonor'!C19</f>
        <v>45</v>
      </c>
      <c r="D297" s="92">
        <f>'UBS Vila Leonor'!D19</f>
        <v>30</v>
      </c>
      <c r="E297" s="92">
        <f>'UBS Vila Leonor'!E19</f>
        <v>40</v>
      </c>
      <c r="F297" s="92">
        <f>'UBS Vila Leonor'!F19</f>
        <v>30</v>
      </c>
      <c r="G297" s="92">
        <f>'UBS Vila Leonor'!G19</f>
        <v>78</v>
      </c>
      <c r="H297" s="92">
        <f>'UBS Vila Leonor'!H19</f>
        <v>30</v>
      </c>
      <c r="I297" s="92">
        <f>'UBS Vila Leonor'!I19</f>
        <v>55</v>
      </c>
      <c r="J297" s="92">
        <f>'UBS Vila Leonor'!J19</f>
        <v>30</v>
      </c>
      <c r="K297" s="92">
        <f>'UBS Vila Leonor'!K19</f>
        <v>48</v>
      </c>
      <c r="L297" s="92">
        <f>'UBS Vila Leonor'!L19</f>
        <v>30</v>
      </c>
      <c r="M297" s="92">
        <f>'UBS Vila Leonor'!M19</f>
        <v>48</v>
      </c>
      <c r="N297" s="92">
        <f>'UBS Vila Leonor'!N19</f>
        <v>180</v>
      </c>
      <c r="O297" s="92">
        <f>'UBS Vila Leonor'!O19</f>
        <v>314</v>
      </c>
      <c r="P297" s="927">
        <f>'UBS Vila Leonor'!P19</f>
        <v>1.7444444444444445</v>
      </c>
    </row>
    <row r="298" spans="1:16" x14ac:dyDescent="0.25">
      <c r="A298" s="214" t="str">
        <f>'UBS Vila Leonor'!A20</f>
        <v>Fonoaudiólogo (consulta/ VD) - 8hrs</v>
      </c>
      <c r="B298" s="934">
        <f>'UBS Vila Leonor'!B20</f>
        <v>12</v>
      </c>
      <c r="C298" s="92">
        <f>'UBS Vila Leonor'!C20</f>
        <v>4</v>
      </c>
      <c r="D298" s="92">
        <f>'UBS Vila Leonor'!D20</f>
        <v>12</v>
      </c>
      <c r="E298" s="92">
        <f>'UBS Vila Leonor'!E20</f>
        <v>15</v>
      </c>
      <c r="F298" s="92">
        <f>'UBS Vila Leonor'!F20</f>
        <v>12</v>
      </c>
      <c r="G298" s="92">
        <f>'UBS Vila Leonor'!G20</f>
        <v>14</v>
      </c>
      <c r="H298" s="92">
        <f>'UBS Vila Leonor'!H20</f>
        <v>12</v>
      </c>
      <c r="I298" s="92">
        <f>'UBS Vila Leonor'!I20</f>
        <v>15</v>
      </c>
      <c r="J298" s="92">
        <f>'UBS Vila Leonor'!J20</f>
        <v>12</v>
      </c>
      <c r="K298" s="92">
        <f>'UBS Vila Leonor'!K20</f>
        <v>15</v>
      </c>
      <c r="L298" s="92">
        <f>'UBS Vila Leonor'!L20</f>
        <v>12</v>
      </c>
      <c r="M298" s="92">
        <f>'UBS Vila Leonor'!M20</f>
        <v>14</v>
      </c>
      <c r="N298" s="92">
        <f>'UBS Vila Leonor'!N20</f>
        <v>72</v>
      </c>
      <c r="O298" s="92">
        <f>'UBS Vila Leonor'!O20</f>
        <v>77</v>
      </c>
      <c r="P298" s="927">
        <f>'UBS Vila Leonor'!P20</f>
        <v>1.0694444444444444</v>
      </c>
    </row>
    <row r="299" spans="1:16" x14ac:dyDescent="0.25">
      <c r="A299" s="214" t="str">
        <f>'UBS Vila Leonor'!A21</f>
        <v>Fonoaudiólogo (nº grupos)</v>
      </c>
      <c r="B299" s="934">
        <f>'UBS Vila Leonor'!B21</f>
        <v>8</v>
      </c>
      <c r="C299" s="92">
        <f>'UBS Vila Leonor'!C21</f>
        <v>0</v>
      </c>
      <c r="D299" s="92">
        <f>'UBS Vila Leonor'!D21</f>
        <v>8</v>
      </c>
      <c r="E299" s="92">
        <f>'UBS Vila Leonor'!E21</f>
        <v>7</v>
      </c>
      <c r="F299" s="92">
        <f>'UBS Vila Leonor'!F21</f>
        <v>8</v>
      </c>
      <c r="G299" s="92">
        <f>'UBS Vila Leonor'!G21</f>
        <v>10</v>
      </c>
      <c r="H299" s="92">
        <f>'UBS Vila Leonor'!H21</f>
        <v>8</v>
      </c>
      <c r="I299" s="92">
        <f>'UBS Vila Leonor'!I21</f>
        <v>10</v>
      </c>
      <c r="J299" s="92">
        <f>'UBS Vila Leonor'!J21</f>
        <v>8</v>
      </c>
      <c r="K299" s="92">
        <f>'UBS Vila Leonor'!K21</f>
        <v>7</v>
      </c>
      <c r="L299" s="92">
        <f>'UBS Vila Leonor'!L21</f>
        <v>8</v>
      </c>
      <c r="M299" s="92">
        <f>'UBS Vila Leonor'!M21</f>
        <v>6</v>
      </c>
      <c r="N299" s="92">
        <f>'UBS Vila Leonor'!N21</f>
        <v>48</v>
      </c>
      <c r="O299" s="92">
        <f>'UBS Vila Leonor'!O21</f>
        <v>40</v>
      </c>
      <c r="P299" s="927">
        <f>'UBS Vila Leonor'!P21</f>
        <v>0.83333333333333337</v>
      </c>
    </row>
    <row r="300" spans="1:16" x14ac:dyDescent="0.25">
      <c r="A300" s="214" t="str">
        <f>'UBS Vila Leonor'!A22</f>
        <v>Farmacêutico (consulta/ VD) - 40hrs</v>
      </c>
      <c r="B300" s="934">
        <f>'UBS Vila Leonor'!B22</f>
        <v>96</v>
      </c>
      <c r="C300" s="92">
        <f>'UBS Vila Leonor'!C22</f>
        <v>116</v>
      </c>
      <c r="D300" s="92">
        <f>'UBS Vila Leonor'!D22</f>
        <v>96</v>
      </c>
      <c r="E300" s="92">
        <f>'UBS Vila Leonor'!E22</f>
        <v>56</v>
      </c>
      <c r="F300" s="92">
        <f>'UBS Vila Leonor'!F22</f>
        <v>96</v>
      </c>
      <c r="G300" s="92">
        <f>'UBS Vila Leonor'!G22</f>
        <v>53</v>
      </c>
      <c r="H300" s="92">
        <f>'UBS Vila Leonor'!H22</f>
        <v>96</v>
      </c>
      <c r="I300" s="92">
        <f>'UBS Vila Leonor'!I22</f>
        <v>57</v>
      </c>
      <c r="J300" s="92">
        <f>'UBS Vila Leonor'!J22</f>
        <v>96</v>
      </c>
      <c r="K300" s="92">
        <f>'UBS Vila Leonor'!K22</f>
        <v>65</v>
      </c>
      <c r="L300" s="92">
        <f>'UBS Vila Leonor'!L22</f>
        <v>96</v>
      </c>
      <c r="M300" s="92">
        <f>'UBS Vila Leonor'!M22</f>
        <v>83</v>
      </c>
      <c r="N300" s="92">
        <f>'UBS Vila Leonor'!N22</f>
        <v>576</v>
      </c>
      <c r="O300" s="92">
        <f>'UBS Vila Leonor'!O22</f>
        <v>430</v>
      </c>
      <c r="P300" s="927">
        <f>'UBS Vila Leonor'!P22</f>
        <v>0.74652777777777779</v>
      </c>
    </row>
    <row r="301" spans="1:16" x14ac:dyDescent="0.25">
      <c r="A301" s="214" t="str">
        <f>'UBS Vila Leonor'!A23</f>
        <v>Farmacêutico (nº grupos)</v>
      </c>
      <c r="B301" s="934">
        <f>'UBS Vila Leonor'!B23</f>
        <v>16</v>
      </c>
      <c r="C301" s="92">
        <f>'UBS Vila Leonor'!C23</f>
        <v>24</v>
      </c>
      <c r="D301" s="92">
        <f>'UBS Vila Leonor'!D23</f>
        <v>16</v>
      </c>
      <c r="E301" s="92">
        <f>'UBS Vila Leonor'!E23</f>
        <v>13</v>
      </c>
      <c r="F301" s="92">
        <f>'UBS Vila Leonor'!F23</f>
        <v>16</v>
      </c>
      <c r="G301" s="92">
        <f>'UBS Vila Leonor'!G23</f>
        <v>8</v>
      </c>
      <c r="H301" s="92">
        <f>'UBS Vila Leonor'!H23</f>
        <v>16</v>
      </c>
      <c r="I301" s="92">
        <f>'UBS Vila Leonor'!I23</f>
        <v>14</v>
      </c>
      <c r="J301" s="92">
        <f>'UBS Vila Leonor'!J23</f>
        <v>16</v>
      </c>
      <c r="K301" s="92">
        <f>'UBS Vila Leonor'!K23</f>
        <v>16</v>
      </c>
      <c r="L301" s="92">
        <f>'UBS Vila Leonor'!L23</f>
        <v>16</v>
      </c>
      <c r="M301" s="92">
        <f>'UBS Vila Leonor'!M23</f>
        <v>14</v>
      </c>
      <c r="N301" s="92">
        <f>'UBS Vila Leonor'!N23</f>
        <v>96</v>
      </c>
      <c r="O301" s="92">
        <f>'UBS Vila Leonor'!O23</f>
        <v>89</v>
      </c>
      <c r="P301" s="927">
        <f>'UBS Vila Leonor'!P23</f>
        <v>0.92708333333333337</v>
      </c>
    </row>
    <row r="302" spans="1:16" x14ac:dyDescent="0.25">
      <c r="A302" s="214" t="str">
        <f>'UBS Vila Leonor'!A24</f>
        <v>Nutricionista (consulta/ VD) - 30hrs</v>
      </c>
      <c r="B302" s="934">
        <f>'UBS Vila Leonor'!B24</f>
        <v>60</v>
      </c>
      <c r="C302" s="92">
        <f>'UBS Vila Leonor'!C24</f>
        <v>0</v>
      </c>
      <c r="D302" s="92">
        <f>'UBS Vila Leonor'!D24</f>
        <v>60</v>
      </c>
      <c r="E302" s="92">
        <f>'UBS Vila Leonor'!E24</f>
        <v>0</v>
      </c>
      <c r="F302" s="92">
        <f>'UBS Vila Leonor'!F24</f>
        <v>60</v>
      </c>
      <c r="G302" s="92">
        <f>'UBS Vila Leonor'!G24</f>
        <v>0</v>
      </c>
      <c r="H302" s="92">
        <f>'UBS Vila Leonor'!H24</f>
        <v>60</v>
      </c>
      <c r="I302" s="92">
        <f>'UBS Vila Leonor'!I24</f>
        <v>23</v>
      </c>
      <c r="J302" s="92">
        <f>'UBS Vila Leonor'!J24</f>
        <v>60</v>
      </c>
      <c r="K302" s="92">
        <f>'UBS Vila Leonor'!K24</f>
        <v>88</v>
      </c>
      <c r="L302" s="92">
        <f>'UBS Vila Leonor'!L24</f>
        <v>60</v>
      </c>
      <c r="M302" s="92">
        <f>'UBS Vila Leonor'!M24</f>
        <v>79</v>
      </c>
      <c r="N302" s="92">
        <f>'UBS Vila Leonor'!N24</f>
        <v>360</v>
      </c>
      <c r="O302" s="92">
        <f>'UBS Vila Leonor'!O24</f>
        <v>190</v>
      </c>
      <c r="P302" s="927">
        <f>'UBS Vila Leonor'!P24</f>
        <v>0.52777777777777779</v>
      </c>
    </row>
    <row r="303" spans="1:16" x14ac:dyDescent="0.25">
      <c r="A303" s="214" t="str">
        <f>'UBS Vila Leonor'!A25</f>
        <v>Nutricionista (nº grupos)</v>
      </c>
      <c r="B303" s="934">
        <f>'UBS Vila Leonor'!B25</f>
        <v>40</v>
      </c>
      <c r="C303" s="92">
        <f>'UBS Vila Leonor'!C25</f>
        <v>0</v>
      </c>
      <c r="D303" s="92">
        <f>'UBS Vila Leonor'!D25</f>
        <v>40</v>
      </c>
      <c r="E303" s="92">
        <f>'UBS Vila Leonor'!E25</f>
        <v>0</v>
      </c>
      <c r="F303" s="92">
        <f>'UBS Vila Leonor'!F25</f>
        <v>40</v>
      </c>
      <c r="G303" s="92">
        <f>'UBS Vila Leonor'!G25</f>
        <v>0</v>
      </c>
      <c r="H303" s="92">
        <f>'UBS Vila Leonor'!H25</f>
        <v>40</v>
      </c>
      <c r="I303" s="92">
        <f>'UBS Vila Leonor'!I25</f>
        <v>22</v>
      </c>
      <c r="J303" s="92">
        <f>'UBS Vila Leonor'!J25</f>
        <v>40</v>
      </c>
      <c r="K303" s="92">
        <f>'UBS Vila Leonor'!K25</f>
        <v>45</v>
      </c>
      <c r="L303" s="92">
        <f>'UBS Vila Leonor'!L25</f>
        <v>40</v>
      </c>
      <c r="M303" s="92">
        <f>'UBS Vila Leonor'!M25</f>
        <v>36</v>
      </c>
      <c r="N303" s="92">
        <f>'UBS Vila Leonor'!N25</f>
        <v>240</v>
      </c>
      <c r="O303" s="92">
        <f>'UBS Vila Leonor'!O25</f>
        <v>103</v>
      </c>
      <c r="P303" s="927">
        <f>'UBS Vila Leonor'!P25</f>
        <v>0.42916666666666664</v>
      </c>
    </row>
    <row r="304" spans="1:16" x14ac:dyDescent="0.25">
      <c r="A304" s="214" t="str">
        <f>'UBS Vila Leonor'!A26</f>
        <v>Psicólogo (consulta/ VD) - 30hrs</v>
      </c>
      <c r="B304" s="934">
        <f>'UBS Vila Leonor'!B26</f>
        <v>92</v>
      </c>
      <c r="C304" s="92">
        <f>'UBS Vila Leonor'!C26</f>
        <v>56</v>
      </c>
      <c r="D304" s="92">
        <f>'UBS Vila Leonor'!D26</f>
        <v>92</v>
      </c>
      <c r="E304" s="92">
        <f>'UBS Vila Leonor'!E26</f>
        <v>37</v>
      </c>
      <c r="F304" s="92">
        <f>'UBS Vila Leonor'!F26</f>
        <v>92</v>
      </c>
      <c r="G304" s="92">
        <f>'UBS Vila Leonor'!G26</f>
        <v>102</v>
      </c>
      <c r="H304" s="92">
        <f>'UBS Vila Leonor'!H26</f>
        <v>92</v>
      </c>
      <c r="I304" s="92">
        <f>'UBS Vila Leonor'!I26</f>
        <v>90</v>
      </c>
      <c r="J304" s="92">
        <f>'UBS Vila Leonor'!J26</f>
        <v>92</v>
      </c>
      <c r="K304" s="92">
        <f>'UBS Vila Leonor'!K26</f>
        <v>56</v>
      </c>
      <c r="L304" s="92">
        <f>'UBS Vila Leonor'!L26</f>
        <v>92</v>
      </c>
      <c r="M304" s="92">
        <f>'UBS Vila Leonor'!M26</f>
        <v>51</v>
      </c>
      <c r="N304" s="92">
        <f>'UBS Vila Leonor'!N26</f>
        <v>552</v>
      </c>
      <c r="O304" s="92">
        <f>'UBS Vila Leonor'!O26</f>
        <v>392</v>
      </c>
      <c r="P304" s="927">
        <f>'UBS Vila Leonor'!P26</f>
        <v>0.71014492753623193</v>
      </c>
    </row>
    <row r="305" spans="1:16" x14ac:dyDescent="0.25">
      <c r="A305" s="214" t="str">
        <f>'UBS Vila Leonor'!A27</f>
        <v>Psicólogo (nº grupos)</v>
      </c>
      <c r="B305" s="934">
        <f>'UBS Vila Leonor'!B27</f>
        <v>60</v>
      </c>
      <c r="C305" s="92">
        <f>'UBS Vila Leonor'!C27</f>
        <v>28</v>
      </c>
      <c r="D305" s="92">
        <f>'UBS Vila Leonor'!D27</f>
        <v>60</v>
      </c>
      <c r="E305" s="92">
        <f>'UBS Vila Leonor'!E27</f>
        <v>29</v>
      </c>
      <c r="F305" s="92">
        <f>'UBS Vila Leonor'!F27</f>
        <v>60</v>
      </c>
      <c r="G305" s="92">
        <f>'UBS Vila Leonor'!G27</f>
        <v>69</v>
      </c>
      <c r="H305" s="92">
        <f>'UBS Vila Leonor'!H27</f>
        <v>60</v>
      </c>
      <c r="I305" s="92">
        <f>'UBS Vila Leonor'!I27</f>
        <v>63</v>
      </c>
      <c r="J305" s="92">
        <f>'UBS Vila Leonor'!J27</f>
        <v>60</v>
      </c>
      <c r="K305" s="92">
        <f>'UBS Vila Leonor'!K27</f>
        <v>28</v>
      </c>
      <c r="L305" s="92">
        <f>'UBS Vila Leonor'!L27</f>
        <v>60</v>
      </c>
      <c r="M305" s="92">
        <f>'UBS Vila Leonor'!M27</f>
        <v>45</v>
      </c>
      <c r="N305" s="92">
        <f>'UBS Vila Leonor'!N27</f>
        <v>360</v>
      </c>
      <c r="O305" s="92">
        <f>'UBS Vila Leonor'!O27</f>
        <v>262</v>
      </c>
      <c r="P305" s="927">
        <f>'UBS Vila Leonor'!P27</f>
        <v>0.72777777777777775</v>
      </c>
    </row>
    <row r="306" spans="1:16" x14ac:dyDescent="0.25">
      <c r="A306" s="214" t="str">
        <f>'UBS Vila Leonor'!A28</f>
        <v>Aux/Técnico de Enfermagem (Visitas) - 30hrs</v>
      </c>
      <c r="B306" s="934">
        <f>'UBS Vila Leonor'!B28</f>
        <v>120</v>
      </c>
      <c r="C306" s="92">
        <f>'UBS Vila Leonor'!C28</f>
        <v>104</v>
      </c>
      <c r="D306" s="92">
        <f>'UBS Vila Leonor'!D28</f>
        <v>120</v>
      </c>
      <c r="E306" s="92">
        <f>'UBS Vila Leonor'!E28</f>
        <v>120</v>
      </c>
      <c r="F306" s="92">
        <f>'UBS Vila Leonor'!F28</f>
        <v>120</v>
      </c>
      <c r="G306" s="92">
        <f>'UBS Vila Leonor'!G28</f>
        <v>100</v>
      </c>
      <c r="H306" s="92">
        <f>'UBS Vila Leonor'!H28</f>
        <v>120</v>
      </c>
      <c r="I306" s="92">
        <f>'UBS Vila Leonor'!I28</f>
        <v>118</v>
      </c>
      <c r="J306" s="92">
        <f>'UBS Vila Leonor'!J28</f>
        <v>120</v>
      </c>
      <c r="K306" s="92">
        <f>'UBS Vila Leonor'!K28</f>
        <v>110</v>
      </c>
      <c r="L306" s="92">
        <f>'UBS Vila Leonor'!L28</f>
        <v>120</v>
      </c>
      <c r="M306" s="92">
        <f>'UBS Vila Leonor'!M28</f>
        <v>133</v>
      </c>
      <c r="N306" s="92">
        <f>'UBS Vila Leonor'!N28</f>
        <v>720</v>
      </c>
      <c r="O306" s="92">
        <f>'UBS Vila Leonor'!O28</f>
        <v>685</v>
      </c>
      <c r="P306" s="927">
        <f>'UBS Vila Leonor'!P28</f>
        <v>0.95138888888888884</v>
      </c>
    </row>
    <row r="307" spans="1:16" x14ac:dyDescent="0.25">
      <c r="A307" s="214" t="str">
        <f>'UBS Vila Leonor'!A29</f>
        <v>PICS - Atividades Coletivas</v>
      </c>
      <c r="B307" s="934">
        <f>'UBS Vila Leonor'!B29</f>
        <v>7</v>
      </c>
      <c r="C307" s="92">
        <f>'UBS Vila Leonor'!C29</f>
        <v>8</v>
      </c>
      <c r="D307" s="92">
        <f>'UBS Vila Leonor'!D29</f>
        <v>7</v>
      </c>
      <c r="E307" s="92">
        <f>'UBS Vila Leonor'!E29</f>
        <v>7</v>
      </c>
      <c r="F307" s="92">
        <f>'UBS Vila Leonor'!F29</f>
        <v>7</v>
      </c>
      <c r="G307" s="92">
        <f>'UBS Vila Leonor'!G29</f>
        <v>9</v>
      </c>
      <c r="H307" s="92">
        <f>'UBS Vila Leonor'!H29</f>
        <v>7</v>
      </c>
      <c r="I307" s="92">
        <f>'UBS Vila Leonor'!I29</f>
        <v>8</v>
      </c>
      <c r="J307" s="92">
        <f>'UBS Vila Leonor'!J29</f>
        <v>7</v>
      </c>
      <c r="K307" s="92">
        <f>'UBS Vila Leonor'!K29</f>
        <v>10</v>
      </c>
      <c r="L307" s="92">
        <f>'UBS Vila Leonor'!L29</f>
        <v>7</v>
      </c>
      <c r="M307" s="92">
        <f>'UBS Vila Leonor'!M29</f>
        <v>13</v>
      </c>
      <c r="N307" s="92">
        <f>'UBS Vila Leonor'!N29</f>
        <v>42</v>
      </c>
      <c r="O307" s="92">
        <f>'UBS Vila Leonor'!O29</f>
        <v>55</v>
      </c>
      <c r="P307" s="927">
        <f>'UBS Vila Leonor'!P29</f>
        <v>1.3095238095238095</v>
      </c>
    </row>
    <row r="308" spans="1:16" ht="15.75" thickBot="1" x14ac:dyDescent="0.3">
      <c r="A308" s="214" t="str">
        <f>'UBS Vila Leonor'!A30</f>
        <v>PICS - Atividades Individuais</v>
      </c>
      <c r="B308" s="934">
        <f>'UBS Vila Leonor'!B30</f>
        <v>10</v>
      </c>
      <c r="C308" s="92">
        <f>'UBS Vila Leonor'!C30</f>
        <v>14</v>
      </c>
      <c r="D308" s="92">
        <f>'UBS Vila Leonor'!D30</f>
        <v>10</v>
      </c>
      <c r="E308" s="92">
        <f>'UBS Vila Leonor'!E30</f>
        <v>35</v>
      </c>
      <c r="F308" s="92">
        <f>'UBS Vila Leonor'!F30</f>
        <v>10</v>
      </c>
      <c r="G308" s="92">
        <f>'UBS Vila Leonor'!G30</f>
        <v>17</v>
      </c>
      <c r="H308" s="92">
        <f>'UBS Vila Leonor'!H30</f>
        <v>10</v>
      </c>
      <c r="I308" s="92">
        <f>'UBS Vila Leonor'!I30</f>
        <v>24</v>
      </c>
      <c r="J308" s="92">
        <f>'UBS Vila Leonor'!J30</f>
        <v>10</v>
      </c>
      <c r="K308" s="92">
        <f>'UBS Vila Leonor'!K30</f>
        <v>41</v>
      </c>
      <c r="L308" s="92">
        <f>'UBS Vila Leonor'!L30</f>
        <v>10</v>
      </c>
      <c r="M308" s="92">
        <f>'UBS Vila Leonor'!M30</f>
        <v>42</v>
      </c>
      <c r="N308" s="92">
        <f>'UBS Vila Leonor'!N30</f>
        <v>60</v>
      </c>
      <c r="O308" s="92">
        <f>'UBS Vila Leonor'!O30</f>
        <v>173</v>
      </c>
      <c r="P308" s="927">
        <f>'UBS Vila Leonor'!P30</f>
        <v>2.8833333333333333</v>
      </c>
    </row>
    <row r="309" spans="1:16" ht="15.75" thickBot="1" x14ac:dyDescent="0.3">
      <c r="A309" s="846" t="str">
        <f>'UBS Vila Leonor'!A31</f>
        <v>TOTAL</v>
      </c>
      <c r="B309" s="955">
        <f>'UBS Vila Leonor'!B31</f>
        <v>3417</v>
      </c>
      <c r="C309" s="848">
        <f>'UBS Vila Leonor'!C31</f>
        <v>2842</v>
      </c>
      <c r="D309" s="848">
        <f>'UBS Vila Leonor'!D31</f>
        <v>3417</v>
      </c>
      <c r="E309" s="848">
        <f>'UBS Vila Leonor'!E31</f>
        <v>2971</v>
      </c>
      <c r="F309" s="848">
        <f>'UBS Vila Leonor'!F31</f>
        <v>3417</v>
      </c>
      <c r="G309" s="848">
        <f>'UBS Vila Leonor'!G31</f>
        <v>3163</v>
      </c>
      <c r="H309" s="848">
        <f>'UBS Vila Leonor'!H31</f>
        <v>3417</v>
      </c>
      <c r="I309" s="848">
        <f>'UBS Vila Leonor'!I31</f>
        <v>3186</v>
      </c>
      <c r="J309" s="848">
        <f>'UBS Vila Leonor'!J31</f>
        <v>3417</v>
      </c>
      <c r="K309" s="848">
        <f>'UBS Vila Leonor'!K31</f>
        <v>3023</v>
      </c>
      <c r="L309" s="848">
        <f>'UBS Vila Leonor'!L31</f>
        <v>3417</v>
      </c>
      <c r="M309" s="848">
        <f>'UBS Vila Leonor'!M31</f>
        <v>2766</v>
      </c>
      <c r="N309" s="848">
        <f>'UBS Vila Leonor'!N31</f>
        <v>20502</v>
      </c>
      <c r="O309" s="848">
        <f>'UBS Vila Leonor'!O31</f>
        <v>17951</v>
      </c>
      <c r="P309" s="928">
        <f>'UBS Vila Leonor'!P31</f>
        <v>0.87557311481806654</v>
      </c>
    </row>
    <row r="311" spans="1:16" ht="15.75" x14ac:dyDescent="0.25">
      <c r="A311" s="935" t="s">
        <v>663</v>
      </c>
      <c r="B311" s="946"/>
      <c r="C311" s="936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6"/>
      <c r="O311" s="936"/>
      <c r="P311" s="936"/>
    </row>
    <row r="312" spans="1:16" x14ac:dyDescent="0.25">
      <c r="A312" s="919"/>
      <c r="B312" s="975" t="s">
        <v>486</v>
      </c>
      <c r="C312" s="975"/>
      <c r="D312" s="975" t="s">
        <v>682</v>
      </c>
      <c r="E312" s="975"/>
      <c r="F312" s="975" t="s">
        <v>683</v>
      </c>
      <c r="G312" s="975"/>
      <c r="H312" s="975" t="s">
        <v>684</v>
      </c>
      <c r="I312" s="975"/>
      <c r="J312" s="975" t="s">
        <v>687</v>
      </c>
      <c r="K312" s="975"/>
      <c r="L312" s="975" t="s">
        <v>688</v>
      </c>
      <c r="M312" s="975"/>
      <c r="N312" s="990" t="s">
        <v>487</v>
      </c>
      <c r="O312" s="990"/>
      <c r="P312" s="990"/>
    </row>
    <row r="313" spans="1:16" ht="15.75" thickBot="1" x14ac:dyDescent="0.3">
      <c r="A313" s="844" t="s">
        <v>14</v>
      </c>
      <c r="B313" s="940" t="s">
        <v>489</v>
      </c>
      <c r="C313" s="850" t="s">
        <v>488</v>
      </c>
      <c r="D313" s="920" t="s">
        <v>489</v>
      </c>
      <c r="E313" s="850" t="s">
        <v>488</v>
      </c>
      <c r="F313" s="920" t="s">
        <v>489</v>
      </c>
      <c r="G313" s="850" t="s">
        <v>488</v>
      </c>
      <c r="H313" s="920" t="s">
        <v>489</v>
      </c>
      <c r="I313" s="850" t="s">
        <v>488</v>
      </c>
      <c r="J313" s="920" t="s">
        <v>489</v>
      </c>
      <c r="K313" s="850" t="s">
        <v>488</v>
      </c>
      <c r="L313" s="920" t="s">
        <v>489</v>
      </c>
      <c r="M313" s="850" t="s">
        <v>488</v>
      </c>
      <c r="N313" s="850" t="s">
        <v>680</v>
      </c>
      <c r="O313" s="850" t="s">
        <v>681</v>
      </c>
      <c r="P313" s="922" t="s">
        <v>1</v>
      </c>
    </row>
    <row r="314" spans="1:16" ht="15.75" thickTop="1" x14ac:dyDescent="0.25">
      <c r="A314" s="214" t="str">
        <f>'UBS Vila Sabrina'!A9</f>
        <v>Cirurgião Dentista (consulta /atendimento) - 20hrs</v>
      </c>
      <c r="B314" s="934">
        <f>'UBS Vila Sabrina'!B9</f>
        <v>522</v>
      </c>
      <c r="C314" s="92">
        <f>'UBS Vila Sabrina'!C9</f>
        <v>636</v>
      </c>
      <c r="D314" s="92">
        <f>'UBS Vila Sabrina'!D9</f>
        <v>522</v>
      </c>
      <c r="E314" s="92">
        <f>'UBS Vila Sabrina'!E9</f>
        <v>603</v>
      </c>
      <c r="F314" s="92">
        <f>'UBS Vila Sabrina'!F9</f>
        <v>522</v>
      </c>
      <c r="G314" s="92">
        <f>'UBS Vila Sabrina'!G9</f>
        <v>586</v>
      </c>
      <c r="H314" s="92">
        <f>'UBS Vila Sabrina'!H9</f>
        <v>522</v>
      </c>
      <c r="I314" s="92">
        <f>'UBS Vila Sabrina'!I9</f>
        <v>346</v>
      </c>
      <c r="J314" s="92">
        <f>'UBS Vila Sabrina'!J9</f>
        <v>522</v>
      </c>
      <c r="K314" s="92">
        <f>'UBS Vila Sabrina'!K9</f>
        <v>605</v>
      </c>
      <c r="L314" s="92">
        <f>'UBS Vila Sabrina'!L9</f>
        <v>522</v>
      </c>
      <c r="M314" s="92">
        <f>'UBS Vila Sabrina'!M9</f>
        <v>599</v>
      </c>
      <c r="N314" s="92">
        <f>'UBS Vila Sabrina'!N9</f>
        <v>3132</v>
      </c>
      <c r="O314" s="92">
        <f>'UBS Vila Sabrina'!O9</f>
        <v>3375</v>
      </c>
      <c r="P314" s="927">
        <f>'UBS Vila Sabrina'!P9</f>
        <v>1.0775862068965518</v>
      </c>
    </row>
    <row r="315" spans="1:16" x14ac:dyDescent="0.25">
      <c r="A315" s="214" t="str">
        <f>'UBS Vila Sabrina'!A10</f>
        <v>Cirurgião Dentista (TI clínico restaurador) - 20hrs</v>
      </c>
      <c r="B315" s="934">
        <f>'UBS Vila Sabrina'!B10</f>
        <v>78</v>
      </c>
      <c r="C315" s="92">
        <f>'UBS Vila Sabrina'!C10</f>
        <v>104</v>
      </c>
      <c r="D315" s="92">
        <f>'UBS Vila Sabrina'!D10</f>
        <v>78</v>
      </c>
      <c r="E315" s="92">
        <f>'UBS Vila Sabrina'!E10</f>
        <v>100</v>
      </c>
      <c r="F315" s="92">
        <f>'UBS Vila Sabrina'!F10</f>
        <v>78</v>
      </c>
      <c r="G315" s="92">
        <f>'UBS Vila Sabrina'!G10</f>
        <v>90</v>
      </c>
      <c r="H315" s="92">
        <f>'UBS Vila Sabrina'!H10</f>
        <v>78</v>
      </c>
      <c r="I315" s="92">
        <f>'UBS Vila Sabrina'!I10</f>
        <v>38</v>
      </c>
      <c r="J315" s="92">
        <f>'UBS Vila Sabrina'!J10</f>
        <v>78</v>
      </c>
      <c r="K315" s="92">
        <f>'UBS Vila Sabrina'!K10</f>
        <v>89</v>
      </c>
      <c r="L315" s="92">
        <f>'UBS Vila Sabrina'!L10</f>
        <v>78</v>
      </c>
      <c r="M315" s="92">
        <f>'UBS Vila Sabrina'!M10</f>
        <v>102</v>
      </c>
      <c r="N315" s="92">
        <f>'UBS Vila Sabrina'!N10</f>
        <v>468</v>
      </c>
      <c r="O315" s="92">
        <f>'UBS Vila Sabrina'!O10</f>
        <v>523</v>
      </c>
      <c r="P315" s="927">
        <f>'UBS Vila Sabrina'!P10</f>
        <v>1.1175213675213675</v>
      </c>
    </row>
    <row r="316" spans="1:16" x14ac:dyDescent="0.25">
      <c r="A316" s="214" t="str">
        <f>'UBS Vila Sabrina'!A11</f>
        <v>Cirurgião Dentista (TI prótese) - 20hrs</v>
      </c>
      <c r="B316" s="934">
        <f>'UBS Vila Sabrina'!B11</f>
        <v>24</v>
      </c>
      <c r="C316" s="92">
        <f>'UBS Vila Sabrina'!C11</f>
        <v>21</v>
      </c>
      <c r="D316" s="92">
        <f>'UBS Vila Sabrina'!D11</f>
        <v>24</v>
      </c>
      <c r="E316" s="92">
        <f>'UBS Vila Sabrina'!E11</f>
        <v>19</v>
      </c>
      <c r="F316" s="92">
        <f>'UBS Vila Sabrina'!F11</f>
        <v>24</v>
      </c>
      <c r="G316" s="92">
        <f>'UBS Vila Sabrina'!G11</f>
        <v>21</v>
      </c>
      <c r="H316" s="92">
        <f>'UBS Vila Sabrina'!H11</f>
        <v>24</v>
      </c>
      <c r="I316" s="92">
        <f>'UBS Vila Sabrina'!I11</f>
        <v>17</v>
      </c>
      <c r="J316" s="92">
        <f>'UBS Vila Sabrina'!J11</f>
        <v>24</v>
      </c>
      <c r="K316" s="92">
        <f>'UBS Vila Sabrina'!K11</f>
        <v>26</v>
      </c>
      <c r="L316" s="92">
        <f>'UBS Vila Sabrina'!L11</f>
        <v>24</v>
      </c>
      <c r="M316" s="92">
        <f>'UBS Vila Sabrina'!M11</f>
        <v>18</v>
      </c>
      <c r="N316" s="92">
        <f>'UBS Vila Sabrina'!N11</f>
        <v>144</v>
      </c>
      <c r="O316" s="92">
        <f>'UBS Vila Sabrina'!O11</f>
        <v>122</v>
      </c>
      <c r="P316" s="927">
        <f>'UBS Vila Sabrina'!P11</f>
        <v>0.84722222222222221</v>
      </c>
    </row>
    <row r="317" spans="1:16" x14ac:dyDescent="0.25">
      <c r="A317" s="214" t="str">
        <f>'UBS Vila Sabrina'!A12</f>
        <v>Médico Clínico (consulta) - 20hrs</v>
      </c>
      <c r="B317" s="934">
        <f>'UBS Vila Sabrina'!B12</f>
        <v>792</v>
      </c>
      <c r="C317" s="92">
        <f>'UBS Vila Sabrina'!C12</f>
        <v>633</v>
      </c>
      <c r="D317" s="92">
        <f>'UBS Vila Sabrina'!D12</f>
        <v>792</v>
      </c>
      <c r="E317" s="92">
        <f>'UBS Vila Sabrina'!E12</f>
        <v>801</v>
      </c>
      <c r="F317" s="92">
        <f>'UBS Vila Sabrina'!F12</f>
        <v>792</v>
      </c>
      <c r="G317" s="92">
        <f>'UBS Vila Sabrina'!G12</f>
        <v>486</v>
      </c>
      <c r="H317" s="92">
        <f>'UBS Vila Sabrina'!H12</f>
        <v>792</v>
      </c>
      <c r="I317" s="92">
        <f>'UBS Vila Sabrina'!I12</f>
        <v>665</v>
      </c>
      <c r="J317" s="92">
        <f>'UBS Vila Sabrina'!J12</f>
        <v>792</v>
      </c>
      <c r="K317" s="92">
        <f>'UBS Vila Sabrina'!K12</f>
        <v>580</v>
      </c>
      <c r="L317" s="92">
        <f>'UBS Vila Sabrina'!L12</f>
        <v>792</v>
      </c>
      <c r="M317" s="92">
        <f>'UBS Vila Sabrina'!M12</f>
        <v>660</v>
      </c>
      <c r="N317" s="92">
        <f>'UBS Vila Sabrina'!N12</f>
        <v>4752</v>
      </c>
      <c r="O317" s="92">
        <f>'UBS Vila Sabrina'!O12</f>
        <v>3825</v>
      </c>
      <c r="P317" s="927">
        <f>'UBS Vila Sabrina'!P12</f>
        <v>0.80492424242424243</v>
      </c>
    </row>
    <row r="318" spans="1:16" x14ac:dyDescent="0.25">
      <c r="A318" s="214" t="str">
        <f>'UBS Vila Sabrina'!A13</f>
        <v>Médico Pediatra (consulta) - 20hrs</v>
      </c>
      <c r="B318" s="934">
        <f>'UBS Vila Sabrina'!B13</f>
        <v>396</v>
      </c>
      <c r="C318" s="92">
        <f>'UBS Vila Sabrina'!C13</f>
        <v>206</v>
      </c>
      <c r="D318" s="92">
        <f>'UBS Vila Sabrina'!D13</f>
        <v>396</v>
      </c>
      <c r="E318" s="92">
        <f>'UBS Vila Sabrina'!E13</f>
        <v>185</v>
      </c>
      <c r="F318" s="92">
        <f>'UBS Vila Sabrina'!F13</f>
        <v>396</v>
      </c>
      <c r="G318" s="92">
        <f>'UBS Vila Sabrina'!G13</f>
        <v>212</v>
      </c>
      <c r="H318" s="92">
        <f>'UBS Vila Sabrina'!H13</f>
        <v>396</v>
      </c>
      <c r="I318" s="92">
        <f>'UBS Vila Sabrina'!I13</f>
        <v>120</v>
      </c>
      <c r="J318" s="92">
        <f>'UBS Vila Sabrina'!J13</f>
        <v>396</v>
      </c>
      <c r="K318" s="92">
        <f>'UBS Vila Sabrina'!K13</f>
        <v>178</v>
      </c>
      <c r="L318" s="92">
        <f>'UBS Vila Sabrina'!L13</f>
        <v>396</v>
      </c>
      <c r="M318" s="92">
        <f>'UBS Vila Sabrina'!M13</f>
        <v>209</v>
      </c>
      <c r="N318" s="92">
        <f>'UBS Vila Sabrina'!N13</f>
        <v>2376</v>
      </c>
      <c r="O318" s="92">
        <f>'UBS Vila Sabrina'!O13</f>
        <v>1110</v>
      </c>
      <c r="P318" s="927">
        <f>'UBS Vila Sabrina'!P13</f>
        <v>0.46717171717171718</v>
      </c>
    </row>
    <row r="319" spans="1:16" x14ac:dyDescent="0.25">
      <c r="A319" s="214" t="str">
        <f>'UBS Vila Sabrina'!A14</f>
        <v>Médico Ginecologista (consulta) - 20hrs</v>
      </c>
      <c r="B319" s="934">
        <f>'UBS Vila Sabrina'!B14</f>
        <v>528</v>
      </c>
      <c r="C319" s="92">
        <f>'UBS Vila Sabrina'!C14</f>
        <v>262</v>
      </c>
      <c r="D319" s="92">
        <f>'UBS Vila Sabrina'!D14</f>
        <v>528</v>
      </c>
      <c r="E319" s="92">
        <f>'UBS Vila Sabrina'!E14</f>
        <v>273</v>
      </c>
      <c r="F319" s="92">
        <f>'UBS Vila Sabrina'!F14</f>
        <v>528</v>
      </c>
      <c r="G319" s="92">
        <f>'UBS Vila Sabrina'!G14</f>
        <v>295</v>
      </c>
      <c r="H319" s="92">
        <f>'UBS Vila Sabrina'!H14</f>
        <v>528</v>
      </c>
      <c r="I319" s="92">
        <f>'UBS Vila Sabrina'!I14</f>
        <v>258</v>
      </c>
      <c r="J319" s="92">
        <f>'UBS Vila Sabrina'!J14</f>
        <v>528</v>
      </c>
      <c r="K319" s="92">
        <f>'UBS Vila Sabrina'!K14</f>
        <v>243</v>
      </c>
      <c r="L319" s="92">
        <f>'UBS Vila Sabrina'!L14</f>
        <v>528</v>
      </c>
      <c r="M319" s="92">
        <f>'UBS Vila Sabrina'!M14</f>
        <v>234</v>
      </c>
      <c r="N319" s="92">
        <f>'UBS Vila Sabrina'!N14</f>
        <v>3168</v>
      </c>
      <c r="O319" s="92">
        <f>'UBS Vila Sabrina'!O14</f>
        <v>1565</v>
      </c>
      <c r="P319" s="927">
        <f>'UBS Vila Sabrina'!P14</f>
        <v>0.49400252525252525</v>
      </c>
    </row>
    <row r="320" spans="1:16" x14ac:dyDescent="0.25">
      <c r="A320" s="214" t="str">
        <f>'UBS Vila Sabrina'!A15</f>
        <v>Enfermeiro (consulta) - 30hrs</v>
      </c>
      <c r="B320" s="934">
        <f>'UBS Vila Sabrina'!B15</f>
        <v>540</v>
      </c>
      <c r="C320" s="92">
        <f>'UBS Vila Sabrina'!C15</f>
        <v>639</v>
      </c>
      <c r="D320" s="92">
        <f>'UBS Vila Sabrina'!D15</f>
        <v>540</v>
      </c>
      <c r="E320" s="92">
        <f>'UBS Vila Sabrina'!E15</f>
        <v>801</v>
      </c>
      <c r="F320" s="92">
        <f>'UBS Vila Sabrina'!F15</f>
        <v>540</v>
      </c>
      <c r="G320" s="92">
        <f>'UBS Vila Sabrina'!G15</f>
        <v>549</v>
      </c>
      <c r="H320" s="92">
        <f>'UBS Vila Sabrina'!H15</f>
        <v>540</v>
      </c>
      <c r="I320" s="92">
        <f>'UBS Vila Sabrina'!I15</f>
        <v>800</v>
      </c>
      <c r="J320" s="92">
        <f>'UBS Vila Sabrina'!J15</f>
        <v>540</v>
      </c>
      <c r="K320" s="92">
        <f>'UBS Vila Sabrina'!K15</f>
        <v>625</v>
      </c>
      <c r="L320" s="92">
        <f>'UBS Vila Sabrina'!L15</f>
        <v>540</v>
      </c>
      <c r="M320" s="92">
        <f>'UBS Vila Sabrina'!M15</f>
        <v>571</v>
      </c>
      <c r="N320" s="92">
        <f>'UBS Vila Sabrina'!N15</f>
        <v>3240</v>
      </c>
      <c r="O320" s="92">
        <f>'UBS Vila Sabrina'!O15</f>
        <v>3985</v>
      </c>
      <c r="P320" s="927">
        <f>'UBS Vila Sabrina'!P15</f>
        <v>1.2299382716049383</v>
      </c>
    </row>
    <row r="321" spans="1:16" x14ac:dyDescent="0.25">
      <c r="A321" s="214" t="str">
        <f>'UBS Vila Sabrina'!A16</f>
        <v>Enfermeiro (visita) - 30hrs</v>
      </c>
      <c r="B321" s="934">
        <f>'UBS Vila Sabrina'!B16</f>
        <v>30</v>
      </c>
      <c r="C321" s="92">
        <f>'UBS Vila Sabrina'!C16</f>
        <v>53</v>
      </c>
      <c r="D321" s="92">
        <f>'UBS Vila Sabrina'!D16</f>
        <v>30</v>
      </c>
      <c r="E321" s="92">
        <f>'UBS Vila Sabrina'!E16</f>
        <v>38</v>
      </c>
      <c r="F321" s="92">
        <f>'UBS Vila Sabrina'!F16</f>
        <v>30</v>
      </c>
      <c r="G321" s="92">
        <f>'UBS Vila Sabrina'!G16</f>
        <v>36</v>
      </c>
      <c r="H321" s="92">
        <f>'UBS Vila Sabrina'!H16</f>
        <v>30</v>
      </c>
      <c r="I321" s="92">
        <f>'UBS Vila Sabrina'!I16</f>
        <v>55</v>
      </c>
      <c r="J321" s="92">
        <f>'UBS Vila Sabrina'!J16</f>
        <v>30</v>
      </c>
      <c r="K321" s="92">
        <f>'UBS Vila Sabrina'!K16</f>
        <v>38</v>
      </c>
      <c r="L321" s="92">
        <f>'UBS Vila Sabrina'!L16</f>
        <v>30</v>
      </c>
      <c r="M321" s="92">
        <f>'UBS Vila Sabrina'!M16</f>
        <v>28</v>
      </c>
      <c r="N321" s="92">
        <f>'UBS Vila Sabrina'!N16</f>
        <v>180</v>
      </c>
      <c r="O321" s="92">
        <f>'UBS Vila Sabrina'!O16</f>
        <v>248</v>
      </c>
      <c r="P321" s="927">
        <f>'UBS Vila Sabrina'!P16</f>
        <v>1.3777777777777778</v>
      </c>
    </row>
    <row r="322" spans="1:16" x14ac:dyDescent="0.25">
      <c r="A322" s="214" t="str">
        <f>'UBS Vila Sabrina'!A17</f>
        <v>Assistente Social (consulta/ VD) - 30hrs</v>
      </c>
      <c r="B322" s="934">
        <f>'UBS Vila Sabrina'!B17</f>
        <v>61</v>
      </c>
      <c r="C322" s="92">
        <f>'UBS Vila Sabrina'!C17</f>
        <v>84</v>
      </c>
      <c r="D322" s="92">
        <f>'UBS Vila Sabrina'!D17</f>
        <v>61</v>
      </c>
      <c r="E322" s="92">
        <f>'UBS Vila Sabrina'!E17</f>
        <v>61</v>
      </c>
      <c r="F322" s="92">
        <f>'UBS Vila Sabrina'!F17</f>
        <v>61</v>
      </c>
      <c r="G322" s="92">
        <f>'UBS Vila Sabrina'!G17</f>
        <v>0</v>
      </c>
      <c r="H322" s="92">
        <f>'UBS Vila Sabrina'!H17</f>
        <v>61</v>
      </c>
      <c r="I322" s="92">
        <f>'UBS Vila Sabrina'!I17</f>
        <v>38</v>
      </c>
      <c r="J322" s="92">
        <f>'UBS Vila Sabrina'!J17</f>
        <v>61</v>
      </c>
      <c r="K322" s="92">
        <f>'UBS Vila Sabrina'!K17</f>
        <v>36</v>
      </c>
      <c r="L322" s="92">
        <f>'UBS Vila Sabrina'!L17</f>
        <v>61</v>
      </c>
      <c r="M322" s="92">
        <f>'UBS Vila Sabrina'!M17</f>
        <v>21</v>
      </c>
      <c r="N322" s="92">
        <f>'UBS Vila Sabrina'!N17</f>
        <v>366</v>
      </c>
      <c r="O322" s="92">
        <f>'UBS Vila Sabrina'!O17</f>
        <v>240</v>
      </c>
      <c r="P322" s="927">
        <f>'UBS Vila Sabrina'!P17</f>
        <v>0.65573770491803274</v>
      </c>
    </row>
    <row r="323" spans="1:16" x14ac:dyDescent="0.25">
      <c r="A323" s="214" t="str">
        <f>'UBS Vila Sabrina'!A18</f>
        <v>Assistente Social (nº grupos)</v>
      </c>
      <c r="B323" s="934">
        <f>'UBS Vila Sabrina'!B18</f>
        <v>15</v>
      </c>
      <c r="C323" s="92">
        <f>'UBS Vila Sabrina'!C18</f>
        <v>16</v>
      </c>
      <c r="D323" s="92">
        <f>'UBS Vila Sabrina'!D18</f>
        <v>15</v>
      </c>
      <c r="E323" s="92">
        <f>'UBS Vila Sabrina'!E18</f>
        <v>14</v>
      </c>
      <c r="F323" s="92">
        <f>'UBS Vila Sabrina'!F18</f>
        <v>15</v>
      </c>
      <c r="G323" s="92">
        <f>'UBS Vila Sabrina'!G18</f>
        <v>0</v>
      </c>
      <c r="H323" s="92">
        <f>'UBS Vila Sabrina'!H18</f>
        <v>15</v>
      </c>
      <c r="I323" s="92">
        <f>'UBS Vila Sabrina'!I18</f>
        <v>12</v>
      </c>
      <c r="J323" s="92">
        <f>'UBS Vila Sabrina'!J18</f>
        <v>15</v>
      </c>
      <c r="K323" s="92">
        <f>'UBS Vila Sabrina'!K18</f>
        <v>13</v>
      </c>
      <c r="L323" s="92">
        <f>'UBS Vila Sabrina'!L18</f>
        <v>15</v>
      </c>
      <c r="M323" s="92">
        <f>'UBS Vila Sabrina'!M18</f>
        <v>6</v>
      </c>
      <c r="N323" s="92">
        <f>'UBS Vila Sabrina'!N18</f>
        <v>90</v>
      </c>
      <c r="O323" s="92">
        <f>'UBS Vila Sabrina'!O18</f>
        <v>61</v>
      </c>
      <c r="P323" s="927">
        <f>'UBS Vila Sabrina'!P18</f>
        <v>0.67777777777777781</v>
      </c>
    </row>
    <row r="324" spans="1:16" x14ac:dyDescent="0.25">
      <c r="A324" s="214" t="str">
        <f>'UBS Vila Sabrina'!A19</f>
        <v>Farmacêutico (consulta/ VD) - 40hrs</v>
      </c>
      <c r="B324" s="934">
        <f>'UBS Vila Sabrina'!B19</f>
        <v>96</v>
      </c>
      <c r="C324" s="92">
        <f>'UBS Vila Sabrina'!C19</f>
        <v>69</v>
      </c>
      <c r="D324" s="92">
        <f>'UBS Vila Sabrina'!D19</f>
        <v>96</v>
      </c>
      <c r="E324" s="92">
        <f>'UBS Vila Sabrina'!E19</f>
        <v>45</v>
      </c>
      <c r="F324" s="92">
        <f>'UBS Vila Sabrina'!F19</f>
        <v>96</v>
      </c>
      <c r="G324" s="92">
        <f>'UBS Vila Sabrina'!G19</f>
        <v>93</v>
      </c>
      <c r="H324" s="92">
        <f>'UBS Vila Sabrina'!H19</f>
        <v>96</v>
      </c>
      <c r="I324" s="92">
        <f>'UBS Vila Sabrina'!I19</f>
        <v>91</v>
      </c>
      <c r="J324" s="92">
        <f>'UBS Vila Sabrina'!J19</f>
        <v>96</v>
      </c>
      <c r="K324" s="92">
        <f>'UBS Vila Sabrina'!K19</f>
        <v>46</v>
      </c>
      <c r="L324" s="92">
        <f>'UBS Vila Sabrina'!L19</f>
        <v>96</v>
      </c>
      <c r="M324" s="92">
        <f>'UBS Vila Sabrina'!M19</f>
        <v>94</v>
      </c>
      <c r="N324" s="92">
        <f>'UBS Vila Sabrina'!N19</f>
        <v>576</v>
      </c>
      <c r="O324" s="92">
        <f>'UBS Vila Sabrina'!O19</f>
        <v>438</v>
      </c>
      <c r="P324" s="927">
        <f>'UBS Vila Sabrina'!P19</f>
        <v>0.76041666666666663</v>
      </c>
    </row>
    <row r="325" spans="1:16" x14ac:dyDescent="0.25">
      <c r="A325" s="214" t="str">
        <f>'UBS Vila Sabrina'!A20</f>
        <v>Farmacêutico (nº grupos)</v>
      </c>
      <c r="B325" s="934">
        <f>'UBS Vila Sabrina'!B20</f>
        <v>16</v>
      </c>
      <c r="C325" s="92">
        <f>'UBS Vila Sabrina'!C20</f>
        <v>10</v>
      </c>
      <c r="D325" s="92">
        <f>'UBS Vila Sabrina'!D20</f>
        <v>16</v>
      </c>
      <c r="E325" s="92">
        <f>'UBS Vila Sabrina'!E20</f>
        <v>8</v>
      </c>
      <c r="F325" s="92">
        <f>'UBS Vila Sabrina'!F20</f>
        <v>16</v>
      </c>
      <c r="G325" s="92">
        <f>'UBS Vila Sabrina'!G20</f>
        <v>17</v>
      </c>
      <c r="H325" s="92">
        <f>'UBS Vila Sabrina'!H20</f>
        <v>16</v>
      </c>
      <c r="I325" s="92">
        <f>'UBS Vila Sabrina'!I20</f>
        <v>16</v>
      </c>
      <c r="J325" s="92">
        <f>'UBS Vila Sabrina'!J20</f>
        <v>16</v>
      </c>
      <c r="K325" s="92">
        <f>'UBS Vila Sabrina'!K20</f>
        <v>10</v>
      </c>
      <c r="L325" s="92">
        <f>'UBS Vila Sabrina'!L20</f>
        <v>16</v>
      </c>
      <c r="M325" s="92">
        <f>'UBS Vila Sabrina'!M20</f>
        <v>13</v>
      </c>
      <c r="N325" s="92">
        <f>'UBS Vila Sabrina'!N20</f>
        <v>96</v>
      </c>
      <c r="O325" s="92">
        <f>'UBS Vila Sabrina'!O20</f>
        <v>74</v>
      </c>
      <c r="P325" s="927">
        <f>'UBS Vila Sabrina'!P20</f>
        <v>0.77083333333333337</v>
      </c>
    </row>
    <row r="326" spans="1:16" x14ac:dyDescent="0.25">
      <c r="A326" s="214" t="str">
        <f>'UBS Vila Sabrina'!A21</f>
        <v>Psicólogo (consulta/ VD) - 30hrs</v>
      </c>
      <c r="B326" s="934">
        <f>'UBS Vila Sabrina'!B21</f>
        <v>92</v>
      </c>
      <c r="C326" s="92">
        <f>'UBS Vila Sabrina'!C21</f>
        <v>72</v>
      </c>
      <c r="D326" s="92">
        <f>'UBS Vila Sabrina'!D21</f>
        <v>92</v>
      </c>
      <c r="E326" s="92">
        <f>'UBS Vila Sabrina'!E21</f>
        <v>118</v>
      </c>
      <c r="F326" s="92">
        <f>'UBS Vila Sabrina'!F21</f>
        <v>92</v>
      </c>
      <c r="G326" s="92">
        <f>'UBS Vila Sabrina'!G21</f>
        <v>99</v>
      </c>
      <c r="H326" s="92">
        <f>'UBS Vila Sabrina'!H21</f>
        <v>92</v>
      </c>
      <c r="I326" s="92">
        <f>'UBS Vila Sabrina'!I21</f>
        <v>124</v>
      </c>
      <c r="J326" s="92">
        <f>'UBS Vila Sabrina'!J21</f>
        <v>92</v>
      </c>
      <c r="K326" s="92">
        <f>'UBS Vila Sabrina'!K21</f>
        <v>113</v>
      </c>
      <c r="L326" s="92">
        <f>'UBS Vila Sabrina'!L21</f>
        <v>92</v>
      </c>
      <c r="M326" s="92">
        <f>'UBS Vila Sabrina'!M21</f>
        <v>87</v>
      </c>
      <c r="N326" s="92">
        <f>'UBS Vila Sabrina'!N21</f>
        <v>552</v>
      </c>
      <c r="O326" s="92">
        <f>'UBS Vila Sabrina'!O21</f>
        <v>613</v>
      </c>
      <c r="P326" s="927">
        <f>'UBS Vila Sabrina'!P21</f>
        <v>1.1105072463768115</v>
      </c>
    </row>
    <row r="327" spans="1:16" x14ac:dyDescent="0.25">
      <c r="A327" s="214" t="str">
        <f>'UBS Vila Sabrina'!A22</f>
        <v>Psicólogo (nº grupos)</v>
      </c>
      <c r="B327" s="934">
        <f>'UBS Vila Sabrina'!B22</f>
        <v>60</v>
      </c>
      <c r="C327" s="92">
        <f>'UBS Vila Sabrina'!C22</f>
        <v>46</v>
      </c>
      <c r="D327" s="92">
        <f>'UBS Vila Sabrina'!D22</f>
        <v>60</v>
      </c>
      <c r="E327" s="92">
        <f>'UBS Vila Sabrina'!E22</f>
        <v>60</v>
      </c>
      <c r="F327" s="92">
        <f>'UBS Vila Sabrina'!F22</f>
        <v>60</v>
      </c>
      <c r="G327" s="92">
        <f>'UBS Vila Sabrina'!G22</f>
        <v>62</v>
      </c>
      <c r="H327" s="92">
        <f>'UBS Vila Sabrina'!H22</f>
        <v>60</v>
      </c>
      <c r="I327" s="92">
        <f>'UBS Vila Sabrina'!I22</f>
        <v>60</v>
      </c>
      <c r="J327" s="92">
        <f>'UBS Vila Sabrina'!J22</f>
        <v>60</v>
      </c>
      <c r="K327" s="92">
        <f>'UBS Vila Sabrina'!K22</f>
        <v>63</v>
      </c>
      <c r="L327" s="92">
        <f>'UBS Vila Sabrina'!L22</f>
        <v>60</v>
      </c>
      <c r="M327" s="92">
        <f>'UBS Vila Sabrina'!M22</f>
        <v>46</v>
      </c>
      <c r="N327" s="92">
        <f>'UBS Vila Sabrina'!N22</f>
        <v>360</v>
      </c>
      <c r="O327" s="92">
        <f>'UBS Vila Sabrina'!O22</f>
        <v>337</v>
      </c>
      <c r="P327" s="927">
        <f>'UBS Vila Sabrina'!P22</f>
        <v>0.93611111111111112</v>
      </c>
    </row>
    <row r="328" spans="1:16" x14ac:dyDescent="0.25">
      <c r="A328" s="214" t="str">
        <f>'UBS Vila Sabrina'!A23</f>
        <v>Técnico de Enfermagem (Visitas) - 30hrs</v>
      </c>
      <c r="B328" s="934">
        <f>'UBS Vila Sabrina'!B23</f>
        <v>120</v>
      </c>
      <c r="C328" s="92">
        <f>'UBS Vila Sabrina'!C23</f>
        <v>114</v>
      </c>
      <c r="D328" s="92">
        <f>'UBS Vila Sabrina'!D23</f>
        <v>120</v>
      </c>
      <c r="E328" s="92">
        <f>'UBS Vila Sabrina'!E23</f>
        <v>122</v>
      </c>
      <c r="F328" s="92">
        <f>'UBS Vila Sabrina'!F23</f>
        <v>120</v>
      </c>
      <c r="G328" s="92">
        <f>'UBS Vila Sabrina'!G23</f>
        <v>132</v>
      </c>
      <c r="H328" s="92">
        <f>'UBS Vila Sabrina'!H23</f>
        <v>120</v>
      </c>
      <c r="I328" s="92">
        <f>'UBS Vila Sabrina'!I23</f>
        <v>121</v>
      </c>
      <c r="J328" s="92">
        <f>'UBS Vila Sabrina'!J23</f>
        <v>120</v>
      </c>
      <c r="K328" s="92">
        <f>'UBS Vila Sabrina'!K23</f>
        <v>121</v>
      </c>
      <c r="L328" s="92">
        <f>'UBS Vila Sabrina'!L23</f>
        <v>120</v>
      </c>
      <c r="M328" s="92">
        <f>'UBS Vila Sabrina'!M23</f>
        <v>116</v>
      </c>
      <c r="N328" s="92">
        <f>'UBS Vila Sabrina'!N23</f>
        <v>720</v>
      </c>
      <c r="O328" s="92">
        <f>'UBS Vila Sabrina'!O23</f>
        <v>726</v>
      </c>
      <c r="P328" s="927">
        <f>'UBS Vila Sabrina'!P23</f>
        <v>1.0083333333333333</v>
      </c>
    </row>
    <row r="329" spans="1:16" x14ac:dyDescent="0.25">
      <c r="A329" s="214" t="str">
        <f>'UBS Vila Sabrina'!A24</f>
        <v>PICS - Atividades Coletivas</v>
      </c>
      <c r="B329" s="934">
        <f>'UBS Vila Sabrina'!B24</f>
        <v>7</v>
      </c>
      <c r="C329" s="92">
        <f>'UBS Vila Sabrina'!C24</f>
        <v>7</v>
      </c>
      <c r="D329" s="92">
        <f>'UBS Vila Sabrina'!D24</f>
        <v>7</v>
      </c>
      <c r="E329" s="92">
        <f>'UBS Vila Sabrina'!E24</f>
        <v>14</v>
      </c>
      <c r="F329" s="92">
        <f>'UBS Vila Sabrina'!F24</f>
        <v>7</v>
      </c>
      <c r="G329" s="92">
        <f>'UBS Vila Sabrina'!G24</f>
        <v>10</v>
      </c>
      <c r="H329" s="92">
        <f>'UBS Vila Sabrina'!H24</f>
        <v>7</v>
      </c>
      <c r="I329" s="92">
        <f>'UBS Vila Sabrina'!I24</f>
        <v>2</v>
      </c>
      <c r="J329" s="92">
        <f>'UBS Vila Sabrina'!J24</f>
        <v>7</v>
      </c>
      <c r="K329" s="92">
        <f>'UBS Vila Sabrina'!K24</f>
        <v>12</v>
      </c>
      <c r="L329" s="92">
        <f>'UBS Vila Sabrina'!L24</f>
        <v>7</v>
      </c>
      <c r="M329" s="92">
        <f>'UBS Vila Sabrina'!M24</f>
        <v>11</v>
      </c>
      <c r="N329" s="92">
        <f>'UBS Vila Sabrina'!N24</f>
        <v>42</v>
      </c>
      <c r="O329" s="92">
        <f>'UBS Vila Sabrina'!O24</f>
        <v>56</v>
      </c>
      <c r="P329" s="927">
        <f>'UBS Vila Sabrina'!P24</f>
        <v>1.3333333333333333</v>
      </c>
    </row>
    <row r="330" spans="1:16" ht="15.75" thickBot="1" x14ac:dyDescent="0.3">
      <c r="A330" s="214" t="str">
        <f>'UBS Vila Sabrina'!A25</f>
        <v>PICS - Atividades Individuais</v>
      </c>
      <c r="B330" s="934">
        <f>'UBS Vila Sabrina'!B25</f>
        <v>10</v>
      </c>
      <c r="C330" s="92">
        <f>'UBS Vila Sabrina'!C25</f>
        <v>7</v>
      </c>
      <c r="D330" s="92">
        <f>'UBS Vila Sabrina'!D25</f>
        <v>10</v>
      </c>
      <c r="E330" s="92">
        <f>'UBS Vila Sabrina'!E25</f>
        <v>2</v>
      </c>
      <c r="F330" s="92">
        <f>'UBS Vila Sabrina'!F25</f>
        <v>10</v>
      </c>
      <c r="G330" s="92">
        <f>'UBS Vila Sabrina'!G25</f>
        <v>0</v>
      </c>
      <c r="H330" s="92">
        <f>'UBS Vila Sabrina'!H25</f>
        <v>10</v>
      </c>
      <c r="I330" s="92">
        <f>'UBS Vila Sabrina'!I25</f>
        <v>0</v>
      </c>
      <c r="J330" s="92">
        <f>'UBS Vila Sabrina'!J25</f>
        <v>10</v>
      </c>
      <c r="K330" s="92">
        <f>'UBS Vila Sabrina'!K25</f>
        <v>0</v>
      </c>
      <c r="L330" s="92">
        <f>'UBS Vila Sabrina'!L25</f>
        <v>10</v>
      </c>
      <c r="M330" s="92">
        <f>'UBS Vila Sabrina'!M25</f>
        <v>5</v>
      </c>
      <c r="N330" s="92">
        <f>'UBS Vila Sabrina'!N25</f>
        <v>60</v>
      </c>
      <c r="O330" s="92">
        <f>'UBS Vila Sabrina'!O25</f>
        <v>14</v>
      </c>
      <c r="P330" s="927">
        <f>'UBS Vila Sabrina'!P25</f>
        <v>0.23333333333333334</v>
      </c>
    </row>
    <row r="331" spans="1:16" ht="15.75" thickBot="1" x14ac:dyDescent="0.3">
      <c r="A331" s="846" t="str">
        <f>'UBS Vila Sabrina'!A26</f>
        <v>TOTAL</v>
      </c>
      <c r="B331" s="955">
        <f>'UBS Vila Sabrina'!B26</f>
        <v>3387</v>
      </c>
      <c r="C331" s="848">
        <f>'UBS Vila Sabrina'!C26</f>
        <v>2979</v>
      </c>
      <c r="D331" s="848">
        <f>'UBS Vila Sabrina'!D26</f>
        <v>3387</v>
      </c>
      <c r="E331" s="848">
        <f>'UBS Vila Sabrina'!E26</f>
        <v>3264</v>
      </c>
      <c r="F331" s="848">
        <f>'UBS Vila Sabrina'!F26</f>
        <v>3387</v>
      </c>
      <c r="G331" s="848">
        <f>'UBS Vila Sabrina'!G26</f>
        <v>2688</v>
      </c>
      <c r="H331" s="848">
        <f>'UBS Vila Sabrina'!H26</f>
        <v>3387</v>
      </c>
      <c r="I331" s="848">
        <f>'UBS Vila Sabrina'!I26</f>
        <v>2763</v>
      </c>
      <c r="J331" s="848">
        <f>'UBS Vila Sabrina'!J26</f>
        <v>3387</v>
      </c>
      <c r="K331" s="848">
        <f>'UBS Vila Sabrina'!K26</f>
        <v>2798</v>
      </c>
      <c r="L331" s="848">
        <f>'UBS Vila Sabrina'!L26</f>
        <v>3387</v>
      </c>
      <c r="M331" s="848">
        <f>'UBS Vila Sabrina'!M26</f>
        <v>2820</v>
      </c>
      <c r="N331" s="848">
        <f>'UBS Vila Sabrina'!N26</f>
        <v>20322</v>
      </c>
      <c r="O331" s="848">
        <f>'UBS Vila Sabrina'!O26</f>
        <v>17312</v>
      </c>
      <c r="P331" s="928">
        <f>'UBS Vila Sabrina'!P26</f>
        <v>0.85188465702194671</v>
      </c>
    </row>
    <row r="333" spans="1:16" ht="15.75" x14ac:dyDescent="0.25">
      <c r="A333" s="935" t="s">
        <v>664</v>
      </c>
      <c r="B333" s="946"/>
      <c r="C333" s="936"/>
      <c r="D333" s="937"/>
      <c r="E333" s="937"/>
      <c r="F333" s="937"/>
      <c r="G333" s="937"/>
      <c r="H333" s="937"/>
      <c r="I333" s="937"/>
      <c r="J333" s="937"/>
      <c r="K333" s="937"/>
      <c r="L333" s="937"/>
      <c r="M333" s="937"/>
      <c r="N333" s="936"/>
      <c r="O333" s="936"/>
      <c r="P333" s="936"/>
    </row>
    <row r="334" spans="1:16" x14ac:dyDescent="0.25">
      <c r="A334" s="919"/>
      <c r="B334" s="975" t="s">
        <v>486</v>
      </c>
      <c r="C334" s="975"/>
      <c r="D334" s="975" t="s">
        <v>682</v>
      </c>
      <c r="E334" s="975"/>
      <c r="F334" s="975" t="s">
        <v>683</v>
      </c>
      <c r="G334" s="975"/>
      <c r="H334" s="975" t="s">
        <v>684</v>
      </c>
      <c r="I334" s="975"/>
      <c r="J334" s="975" t="s">
        <v>687</v>
      </c>
      <c r="K334" s="975"/>
      <c r="L334" s="975" t="s">
        <v>688</v>
      </c>
      <c r="M334" s="975"/>
      <c r="N334" s="990" t="s">
        <v>487</v>
      </c>
      <c r="O334" s="990"/>
      <c r="P334" s="990"/>
    </row>
    <row r="335" spans="1:16" ht="15.75" thickBot="1" x14ac:dyDescent="0.3">
      <c r="A335" s="844" t="s">
        <v>14</v>
      </c>
      <c r="B335" s="940" t="s">
        <v>489</v>
      </c>
      <c r="C335" s="850" t="s">
        <v>488</v>
      </c>
      <c r="D335" s="920" t="s">
        <v>489</v>
      </c>
      <c r="E335" s="850" t="s">
        <v>488</v>
      </c>
      <c r="F335" s="920" t="s">
        <v>489</v>
      </c>
      <c r="G335" s="850" t="s">
        <v>488</v>
      </c>
      <c r="H335" s="920" t="s">
        <v>489</v>
      </c>
      <c r="I335" s="850" t="s">
        <v>488</v>
      </c>
      <c r="J335" s="920" t="s">
        <v>489</v>
      </c>
      <c r="K335" s="850" t="s">
        <v>488</v>
      </c>
      <c r="L335" s="920" t="s">
        <v>489</v>
      </c>
      <c r="M335" s="850" t="s">
        <v>488</v>
      </c>
      <c r="N335" s="850" t="s">
        <v>680</v>
      </c>
      <c r="O335" s="850" t="s">
        <v>681</v>
      </c>
      <c r="P335" s="922" t="s">
        <v>1</v>
      </c>
    </row>
    <row r="336" spans="1:16" ht="15.75" thickTop="1" x14ac:dyDescent="0.25">
      <c r="A336" s="214" t="str">
        <f>'UBS Carandiru'!A9</f>
        <v>Cirurgião Dentista (consulta /atendimento) - 20hrs</v>
      </c>
      <c r="B336" s="934">
        <f>'UBS Carandiru'!B9</f>
        <v>783</v>
      </c>
      <c r="C336" s="92">
        <f>'UBS Carandiru'!C9</f>
        <v>712</v>
      </c>
      <c r="D336" s="92">
        <f>'UBS Carandiru'!D9</f>
        <v>783</v>
      </c>
      <c r="E336" s="92">
        <f>'UBS Carandiru'!E9</f>
        <v>558</v>
      </c>
      <c r="F336" s="92">
        <f>'UBS Carandiru'!F9</f>
        <v>783</v>
      </c>
      <c r="G336" s="92">
        <f>'UBS Carandiru'!G9</f>
        <v>509</v>
      </c>
      <c r="H336" s="92">
        <f>'UBS Carandiru'!H9</f>
        <v>783</v>
      </c>
      <c r="I336" s="92">
        <f>'UBS Carandiru'!I9</f>
        <v>612</v>
      </c>
      <c r="J336" s="92">
        <f>'UBS Carandiru'!J9</f>
        <v>783</v>
      </c>
      <c r="K336" s="92">
        <f>'UBS Carandiru'!K9</f>
        <v>667</v>
      </c>
      <c r="L336" s="92">
        <f>'UBS Carandiru'!L9</f>
        <v>783</v>
      </c>
      <c r="M336" s="92">
        <f>'UBS Carandiru'!M9</f>
        <v>629</v>
      </c>
      <c r="N336" s="92">
        <f>'UBS Carandiru'!N9</f>
        <v>4698</v>
      </c>
      <c r="O336" s="92">
        <f>'UBS Carandiru'!O9</f>
        <v>3687</v>
      </c>
      <c r="P336" s="927">
        <f>'UBS Carandiru'!P9</f>
        <v>0.78480204342273308</v>
      </c>
    </row>
    <row r="337" spans="1:16" x14ac:dyDescent="0.25">
      <c r="A337" s="214" t="str">
        <f>'UBS Carandiru'!A10</f>
        <v>Cirurgião Dentista (TI clínico restaurador) - 20hrs</v>
      </c>
      <c r="B337" s="934">
        <f>'UBS Carandiru'!B10</f>
        <v>117</v>
      </c>
      <c r="C337" s="92">
        <f>'UBS Carandiru'!C10</f>
        <v>271</v>
      </c>
      <c r="D337" s="92">
        <f>'UBS Carandiru'!D10</f>
        <v>117</v>
      </c>
      <c r="E337" s="92">
        <f>'UBS Carandiru'!E10</f>
        <v>100</v>
      </c>
      <c r="F337" s="92">
        <f>'UBS Carandiru'!F10</f>
        <v>117</v>
      </c>
      <c r="G337" s="92">
        <f>'UBS Carandiru'!G10</f>
        <v>67</v>
      </c>
      <c r="H337" s="92">
        <f>'UBS Carandiru'!H10</f>
        <v>117</v>
      </c>
      <c r="I337" s="92">
        <f>'UBS Carandiru'!I10</f>
        <v>70</v>
      </c>
      <c r="J337" s="92">
        <f>'UBS Carandiru'!J10</f>
        <v>117</v>
      </c>
      <c r="K337" s="92">
        <f>'UBS Carandiru'!K10</f>
        <v>85</v>
      </c>
      <c r="L337" s="92">
        <f>'UBS Carandiru'!L10</f>
        <v>117</v>
      </c>
      <c r="M337" s="92">
        <f>'UBS Carandiru'!M10</f>
        <v>80</v>
      </c>
      <c r="N337" s="92">
        <f>'UBS Carandiru'!N10</f>
        <v>702</v>
      </c>
      <c r="O337" s="92">
        <f>'UBS Carandiru'!O10</f>
        <v>673</v>
      </c>
      <c r="P337" s="927">
        <f>'UBS Carandiru'!P10</f>
        <v>0.95868945868945865</v>
      </c>
    </row>
    <row r="338" spans="1:16" x14ac:dyDescent="0.25">
      <c r="A338" s="214" t="str">
        <f>'UBS Carandiru'!A11</f>
        <v>Cirurgião Dentista (TI prótese) - 20hrs</v>
      </c>
      <c r="B338" s="934">
        <f>'UBS Carandiru'!B11</f>
        <v>36</v>
      </c>
      <c r="C338" s="92">
        <f>'UBS Carandiru'!C11</f>
        <v>19</v>
      </c>
      <c r="D338" s="92">
        <f>'UBS Carandiru'!D11</f>
        <v>36</v>
      </c>
      <c r="E338" s="92">
        <f>'UBS Carandiru'!E11</f>
        <v>11</v>
      </c>
      <c r="F338" s="92">
        <f>'UBS Carandiru'!F11</f>
        <v>36</v>
      </c>
      <c r="G338" s="92">
        <f>'UBS Carandiru'!G11</f>
        <v>6</v>
      </c>
      <c r="H338" s="92">
        <f>'UBS Carandiru'!H11</f>
        <v>36</v>
      </c>
      <c r="I338" s="92">
        <f>'UBS Carandiru'!I11</f>
        <v>12</v>
      </c>
      <c r="J338" s="92">
        <f>'UBS Carandiru'!J11</f>
        <v>36</v>
      </c>
      <c r="K338" s="92">
        <f>'UBS Carandiru'!K11</f>
        <v>26</v>
      </c>
      <c r="L338" s="92">
        <f>'UBS Carandiru'!L11</f>
        <v>36</v>
      </c>
      <c r="M338" s="92">
        <f>'UBS Carandiru'!M11</f>
        <v>25</v>
      </c>
      <c r="N338" s="92">
        <f>'UBS Carandiru'!N11</f>
        <v>216</v>
      </c>
      <c r="O338" s="92">
        <f>'UBS Carandiru'!O11</f>
        <v>99</v>
      </c>
      <c r="P338" s="927">
        <f>'UBS Carandiru'!P11</f>
        <v>0.45833333333333331</v>
      </c>
    </row>
    <row r="339" spans="1:16" x14ac:dyDescent="0.25">
      <c r="A339" s="214" t="str">
        <f>'UBS Carandiru'!A12</f>
        <v>Médico Clínico (consulta) - 20hrs</v>
      </c>
      <c r="B339" s="934">
        <f>'UBS Carandiru'!B12</f>
        <v>792</v>
      </c>
      <c r="C339" s="92">
        <f>'UBS Carandiru'!C12</f>
        <v>570</v>
      </c>
      <c r="D339" s="92">
        <f>'UBS Carandiru'!D12</f>
        <v>792</v>
      </c>
      <c r="E339" s="92">
        <f>'UBS Carandiru'!E12</f>
        <v>712</v>
      </c>
      <c r="F339" s="92">
        <f>'UBS Carandiru'!F12</f>
        <v>792</v>
      </c>
      <c r="G339" s="92">
        <f>'UBS Carandiru'!G12</f>
        <v>568</v>
      </c>
      <c r="H339" s="92">
        <f>'UBS Carandiru'!H12</f>
        <v>792</v>
      </c>
      <c r="I339" s="92">
        <f>'UBS Carandiru'!I12</f>
        <v>680</v>
      </c>
      <c r="J339" s="92">
        <f>'UBS Carandiru'!J12</f>
        <v>792</v>
      </c>
      <c r="K339" s="92">
        <f>'UBS Carandiru'!K12</f>
        <v>715</v>
      </c>
      <c r="L339" s="92">
        <f>'UBS Carandiru'!L12</f>
        <v>792</v>
      </c>
      <c r="M339" s="92">
        <f>'UBS Carandiru'!M12</f>
        <v>400</v>
      </c>
      <c r="N339" s="92">
        <f>'UBS Carandiru'!N12</f>
        <v>4752</v>
      </c>
      <c r="O339" s="92">
        <f>'UBS Carandiru'!O12</f>
        <v>3645</v>
      </c>
      <c r="P339" s="927">
        <f>'UBS Carandiru'!P12</f>
        <v>0.76704545454545459</v>
      </c>
    </row>
    <row r="340" spans="1:16" x14ac:dyDescent="0.25">
      <c r="A340" s="214" t="str">
        <f>'UBS Carandiru'!A13</f>
        <v>Médico Pediatra (consulta) - 30hrs</v>
      </c>
      <c r="B340" s="934">
        <f>'UBS Carandiru'!B13</f>
        <v>396</v>
      </c>
      <c r="C340" s="92">
        <f>'UBS Carandiru'!C13</f>
        <v>222</v>
      </c>
      <c r="D340" s="92">
        <f>'UBS Carandiru'!D13</f>
        <v>396</v>
      </c>
      <c r="E340" s="92">
        <f>'UBS Carandiru'!E13</f>
        <v>265</v>
      </c>
      <c r="F340" s="92">
        <f>'UBS Carandiru'!F13</f>
        <v>396</v>
      </c>
      <c r="G340" s="92">
        <f>'UBS Carandiru'!G13</f>
        <v>107</v>
      </c>
      <c r="H340" s="92">
        <f>'UBS Carandiru'!H13</f>
        <v>396</v>
      </c>
      <c r="I340" s="92">
        <f>'UBS Carandiru'!I13</f>
        <v>232</v>
      </c>
      <c r="J340" s="92">
        <f>'UBS Carandiru'!J13</f>
        <v>396</v>
      </c>
      <c r="K340" s="92">
        <f>'UBS Carandiru'!K13</f>
        <v>204</v>
      </c>
      <c r="L340" s="92">
        <f>'UBS Carandiru'!L13</f>
        <v>396</v>
      </c>
      <c r="M340" s="92">
        <f>'UBS Carandiru'!M13</f>
        <v>212</v>
      </c>
      <c r="N340" s="92">
        <f>'UBS Carandiru'!N13</f>
        <v>2376</v>
      </c>
      <c r="O340" s="92">
        <f>'UBS Carandiru'!O13</f>
        <v>1242</v>
      </c>
      <c r="P340" s="927">
        <f>'UBS Carandiru'!P13</f>
        <v>0.52272727272727271</v>
      </c>
    </row>
    <row r="341" spans="1:16" x14ac:dyDescent="0.25">
      <c r="A341" s="214" t="str">
        <f>'UBS Carandiru'!A14</f>
        <v>Médico Psiquiatra (consulta) - 20hrs</v>
      </c>
      <c r="B341" s="934">
        <f>'UBS Carandiru'!B14</f>
        <v>160</v>
      </c>
      <c r="C341" s="92">
        <f>'UBS Carandiru'!C14</f>
        <v>146</v>
      </c>
      <c r="D341" s="92">
        <f>'UBS Carandiru'!D14</f>
        <v>160</v>
      </c>
      <c r="E341" s="92">
        <f>'UBS Carandiru'!E14</f>
        <v>141</v>
      </c>
      <c r="F341" s="92">
        <f>'UBS Carandiru'!F14</f>
        <v>160</v>
      </c>
      <c r="G341" s="92">
        <f>'UBS Carandiru'!G14</f>
        <v>136</v>
      </c>
      <c r="H341" s="92">
        <f>'UBS Carandiru'!H14</f>
        <v>160</v>
      </c>
      <c r="I341" s="92">
        <f>'UBS Carandiru'!I14</f>
        <v>135</v>
      </c>
      <c r="J341" s="92">
        <f>'UBS Carandiru'!J14</f>
        <v>160</v>
      </c>
      <c r="K341" s="92">
        <f>'UBS Carandiru'!K14</f>
        <v>134</v>
      </c>
      <c r="L341" s="92">
        <f>'UBS Carandiru'!L14</f>
        <v>160</v>
      </c>
      <c r="M341" s="92">
        <f>'UBS Carandiru'!M14</f>
        <v>94</v>
      </c>
      <c r="N341" s="92">
        <f>'UBS Carandiru'!N14</f>
        <v>960</v>
      </c>
      <c r="O341" s="92">
        <f>'UBS Carandiru'!O14</f>
        <v>786</v>
      </c>
      <c r="P341" s="927">
        <f>'UBS Carandiru'!P14</f>
        <v>0.81874999999999998</v>
      </c>
    </row>
    <row r="342" spans="1:16" x14ac:dyDescent="0.25">
      <c r="A342" s="214" t="str">
        <f>'UBS Carandiru'!A15</f>
        <v>Médico Ginecologista (consulta)  - 20hrs</v>
      </c>
      <c r="B342" s="934">
        <f>'UBS Carandiru'!B15</f>
        <v>528</v>
      </c>
      <c r="C342" s="92">
        <f>'UBS Carandiru'!C15</f>
        <v>326</v>
      </c>
      <c r="D342" s="92">
        <f>'UBS Carandiru'!D15</f>
        <v>528</v>
      </c>
      <c r="E342" s="92">
        <f>'UBS Carandiru'!E15</f>
        <v>292</v>
      </c>
      <c r="F342" s="92">
        <f>'UBS Carandiru'!F15</f>
        <v>528</v>
      </c>
      <c r="G342" s="92">
        <f>'UBS Carandiru'!G15</f>
        <v>294</v>
      </c>
      <c r="H342" s="92">
        <f>'UBS Carandiru'!H15</f>
        <v>528</v>
      </c>
      <c r="I342" s="92">
        <f>'UBS Carandiru'!I15</f>
        <v>321</v>
      </c>
      <c r="J342" s="92">
        <f>'UBS Carandiru'!J15</f>
        <v>528</v>
      </c>
      <c r="K342" s="92">
        <f>'UBS Carandiru'!K15</f>
        <v>254</v>
      </c>
      <c r="L342" s="92">
        <f>'UBS Carandiru'!L15</f>
        <v>528</v>
      </c>
      <c r="M342" s="92">
        <f>'UBS Carandiru'!M15</f>
        <v>186</v>
      </c>
      <c r="N342" s="92">
        <f>'UBS Carandiru'!N15</f>
        <v>3168</v>
      </c>
      <c r="O342" s="92">
        <f>'UBS Carandiru'!O15</f>
        <v>1673</v>
      </c>
      <c r="P342" s="927">
        <f>'UBS Carandiru'!P15</f>
        <v>0.52809343434343436</v>
      </c>
    </row>
    <row r="343" spans="1:16" x14ac:dyDescent="0.25">
      <c r="A343" s="214" t="str">
        <f>'UBS Carandiru'!A16</f>
        <v>Médico Cardiologista (consulta) - 20hrs</v>
      </c>
      <c r="B343" s="934">
        <f>'UBS Carandiru'!B16</f>
        <v>120</v>
      </c>
      <c r="C343" s="92">
        <f>'UBS Carandiru'!C16</f>
        <v>130</v>
      </c>
      <c r="D343" s="92">
        <f>'UBS Carandiru'!D16</f>
        <v>120</v>
      </c>
      <c r="E343" s="92">
        <f>'UBS Carandiru'!E16</f>
        <v>102</v>
      </c>
      <c r="F343" s="92">
        <f>'UBS Carandiru'!F16</f>
        <v>120</v>
      </c>
      <c r="G343" s="92">
        <f>'UBS Carandiru'!G16</f>
        <v>111</v>
      </c>
      <c r="H343" s="92">
        <f>'UBS Carandiru'!H16</f>
        <v>120</v>
      </c>
      <c r="I343" s="92">
        <f>'UBS Carandiru'!I16</f>
        <v>89</v>
      </c>
      <c r="J343" s="92">
        <f>'UBS Carandiru'!J16</f>
        <v>120</v>
      </c>
      <c r="K343" s="92">
        <f>'UBS Carandiru'!K16</f>
        <v>117</v>
      </c>
      <c r="L343" s="92">
        <f>'UBS Carandiru'!L16</f>
        <v>120</v>
      </c>
      <c r="M343" s="92">
        <f>'UBS Carandiru'!M16</f>
        <v>57</v>
      </c>
      <c r="N343" s="92">
        <f>'UBS Carandiru'!N16</f>
        <v>720</v>
      </c>
      <c r="O343" s="92">
        <f>'UBS Carandiru'!O16</f>
        <v>606</v>
      </c>
      <c r="P343" s="927">
        <f>'UBS Carandiru'!P16</f>
        <v>0.84166666666666667</v>
      </c>
    </row>
    <row r="344" spans="1:16" x14ac:dyDescent="0.25">
      <c r="A344" s="214" t="str">
        <f>'UBS Carandiru'!A17</f>
        <v>Médico Ortopedista (consulta) - 12hrs</v>
      </c>
      <c r="B344" s="934">
        <f>'UBS Carandiru'!B17</f>
        <v>528</v>
      </c>
      <c r="C344" s="92">
        <f>'UBS Carandiru'!C17</f>
        <v>361</v>
      </c>
      <c r="D344" s="92">
        <f>'UBS Carandiru'!D17</f>
        <v>528</v>
      </c>
      <c r="E344" s="92">
        <f>'UBS Carandiru'!E17</f>
        <v>491</v>
      </c>
      <c r="F344" s="92">
        <f>'UBS Carandiru'!F17</f>
        <v>528</v>
      </c>
      <c r="G344" s="92">
        <f>'UBS Carandiru'!G17</f>
        <v>391</v>
      </c>
      <c r="H344" s="92">
        <f>'UBS Carandiru'!H17</f>
        <v>528</v>
      </c>
      <c r="I344" s="92">
        <f>'UBS Carandiru'!I17</f>
        <v>515</v>
      </c>
      <c r="J344" s="92">
        <f>'UBS Carandiru'!J17</f>
        <v>528</v>
      </c>
      <c r="K344" s="92">
        <f>'UBS Carandiru'!K17</f>
        <v>437</v>
      </c>
      <c r="L344" s="92">
        <f>'UBS Carandiru'!L17</f>
        <v>528</v>
      </c>
      <c r="M344" s="92">
        <f>'UBS Carandiru'!M17</f>
        <v>493</v>
      </c>
      <c r="N344" s="92">
        <f>'UBS Carandiru'!N17</f>
        <v>3168</v>
      </c>
      <c r="O344" s="92">
        <f>'UBS Carandiru'!O17</f>
        <v>2688</v>
      </c>
      <c r="P344" s="927">
        <f>'UBS Carandiru'!P17</f>
        <v>0.84848484848484851</v>
      </c>
    </row>
    <row r="345" spans="1:16" x14ac:dyDescent="0.25">
      <c r="A345" s="214" t="str">
        <f>'UBS Carandiru'!A18</f>
        <v>Enfermeiro (consulta) - 30hrs</v>
      </c>
      <c r="B345" s="934">
        <f>'UBS Carandiru'!B18</f>
        <v>432</v>
      </c>
      <c r="C345" s="92">
        <f>'UBS Carandiru'!C18</f>
        <v>488</v>
      </c>
      <c r="D345" s="92">
        <f>'UBS Carandiru'!D18</f>
        <v>432</v>
      </c>
      <c r="E345" s="92">
        <f>'UBS Carandiru'!E18</f>
        <v>458</v>
      </c>
      <c r="F345" s="92">
        <f>'UBS Carandiru'!F18</f>
        <v>432</v>
      </c>
      <c r="G345" s="92">
        <f>'UBS Carandiru'!G18</f>
        <v>382</v>
      </c>
      <c r="H345" s="92">
        <f>'UBS Carandiru'!H18</f>
        <v>432</v>
      </c>
      <c r="I345" s="92">
        <f>'UBS Carandiru'!I18</f>
        <v>451</v>
      </c>
      <c r="J345" s="92">
        <f>'UBS Carandiru'!J18</f>
        <v>432</v>
      </c>
      <c r="K345" s="92">
        <f>'UBS Carandiru'!K18</f>
        <v>462</v>
      </c>
      <c r="L345" s="92">
        <f>'UBS Carandiru'!L18</f>
        <v>432</v>
      </c>
      <c r="M345" s="92">
        <f>'UBS Carandiru'!M18</f>
        <v>419</v>
      </c>
      <c r="N345" s="92">
        <f>'UBS Carandiru'!N18</f>
        <v>2592</v>
      </c>
      <c r="O345" s="92">
        <f>'UBS Carandiru'!O18</f>
        <v>2660</v>
      </c>
      <c r="P345" s="927">
        <f>'UBS Carandiru'!P18</f>
        <v>1.0262345679012346</v>
      </c>
    </row>
    <row r="346" spans="1:16" x14ac:dyDescent="0.25">
      <c r="A346" s="214" t="str">
        <f>'UBS Carandiru'!A19</f>
        <v>Enfermeiro (visita) - 30hrs</v>
      </c>
      <c r="B346" s="934">
        <f>'UBS Carandiru'!B19</f>
        <v>24</v>
      </c>
      <c r="C346" s="92">
        <f>'UBS Carandiru'!C19</f>
        <v>23</v>
      </c>
      <c r="D346" s="92">
        <f>'UBS Carandiru'!D19</f>
        <v>24</v>
      </c>
      <c r="E346" s="92">
        <f>'UBS Carandiru'!E19</f>
        <v>22</v>
      </c>
      <c r="F346" s="92">
        <f>'UBS Carandiru'!F19</f>
        <v>24</v>
      </c>
      <c r="G346" s="92">
        <f>'UBS Carandiru'!G19</f>
        <v>18</v>
      </c>
      <c r="H346" s="92">
        <f>'UBS Carandiru'!H19</f>
        <v>24</v>
      </c>
      <c r="I346" s="92">
        <f>'UBS Carandiru'!I19</f>
        <v>32</v>
      </c>
      <c r="J346" s="92">
        <f>'UBS Carandiru'!J19</f>
        <v>24</v>
      </c>
      <c r="K346" s="92">
        <f>'UBS Carandiru'!K19</f>
        <v>42</v>
      </c>
      <c r="L346" s="92">
        <f>'UBS Carandiru'!L19</f>
        <v>24</v>
      </c>
      <c r="M346" s="92">
        <f>'UBS Carandiru'!M19</f>
        <v>26</v>
      </c>
      <c r="N346" s="92">
        <f>'UBS Carandiru'!N19</f>
        <v>144</v>
      </c>
      <c r="O346" s="92">
        <f>'UBS Carandiru'!O19</f>
        <v>163</v>
      </c>
      <c r="P346" s="927">
        <f>'UBS Carandiru'!P19</f>
        <v>1.1319444444444444</v>
      </c>
    </row>
    <row r="347" spans="1:16" x14ac:dyDescent="0.25">
      <c r="A347" s="214" t="str">
        <f>'UBS Carandiru'!A20</f>
        <v>Assistente Social (consulta/ VD) - 30hrs</v>
      </c>
      <c r="B347" s="934">
        <f>'UBS Carandiru'!B20</f>
        <v>122</v>
      </c>
      <c r="C347" s="92">
        <f>'UBS Carandiru'!C20</f>
        <v>142</v>
      </c>
      <c r="D347" s="92">
        <f>'UBS Carandiru'!D20</f>
        <v>122</v>
      </c>
      <c r="E347" s="92">
        <f>'UBS Carandiru'!E20</f>
        <v>169</v>
      </c>
      <c r="F347" s="92">
        <f>'UBS Carandiru'!F20</f>
        <v>122</v>
      </c>
      <c r="G347" s="92">
        <f>'UBS Carandiru'!G20</f>
        <v>117</v>
      </c>
      <c r="H347" s="92">
        <f>'UBS Carandiru'!H20</f>
        <v>122</v>
      </c>
      <c r="I347" s="92">
        <f>'UBS Carandiru'!I20</f>
        <v>174</v>
      </c>
      <c r="J347" s="92">
        <f>'UBS Carandiru'!J20</f>
        <v>122</v>
      </c>
      <c r="K347" s="92">
        <f>'UBS Carandiru'!K20</f>
        <v>125</v>
      </c>
      <c r="L347" s="92">
        <f>'UBS Carandiru'!L20</f>
        <v>122</v>
      </c>
      <c r="M347" s="92">
        <f>'UBS Carandiru'!M20</f>
        <v>124</v>
      </c>
      <c r="N347" s="92">
        <f>'UBS Carandiru'!N20</f>
        <v>732</v>
      </c>
      <c r="O347" s="92">
        <f>'UBS Carandiru'!O20</f>
        <v>851</v>
      </c>
      <c r="P347" s="927">
        <f>'UBS Carandiru'!P20</f>
        <v>1.1625683060109289</v>
      </c>
    </row>
    <row r="348" spans="1:16" x14ac:dyDescent="0.25">
      <c r="A348" s="214" t="str">
        <f>'UBS Carandiru'!A21</f>
        <v>Assistente Social (nº grupos)</v>
      </c>
      <c r="B348" s="934">
        <f>'UBS Carandiru'!B21</f>
        <v>30</v>
      </c>
      <c r="C348" s="92">
        <f>'UBS Carandiru'!C21</f>
        <v>22</v>
      </c>
      <c r="D348" s="92">
        <f>'UBS Carandiru'!D21</f>
        <v>30</v>
      </c>
      <c r="E348" s="92">
        <f>'UBS Carandiru'!E21</f>
        <v>20</v>
      </c>
      <c r="F348" s="92">
        <f>'UBS Carandiru'!F21</f>
        <v>30</v>
      </c>
      <c r="G348" s="92">
        <f>'UBS Carandiru'!G21</f>
        <v>26</v>
      </c>
      <c r="H348" s="92">
        <f>'UBS Carandiru'!H21</f>
        <v>30</v>
      </c>
      <c r="I348" s="92">
        <f>'UBS Carandiru'!I21</f>
        <v>25</v>
      </c>
      <c r="J348" s="92">
        <f>'UBS Carandiru'!J21</f>
        <v>30</v>
      </c>
      <c r="K348" s="92">
        <f>'UBS Carandiru'!K21</f>
        <v>31</v>
      </c>
      <c r="L348" s="92">
        <f>'UBS Carandiru'!L21</f>
        <v>30</v>
      </c>
      <c r="M348" s="92">
        <f>'UBS Carandiru'!M21</f>
        <v>19</v>
      </c>
      <c r="N348" s="92">
        <f>'UBS Carandiru'!N21</f>
        <v>180</v>
      </c>
      <c r="O348" s="92">
        <f>'UBS Carandiru'!O21</f>
        <v>143</v>
      </c>
      <c r="P348" s="927">
        <f>'UBS Carandiru'!P21</f>
        <v>0.7944444444444444</v>
      </c>
    </row>
    <row r="349" spans="1:16" x14ac:dyDescent="0.25">
      <c r="A349" s="214" t="str">
        <f>'UBS Carandiru'!A22</f>
        <v>Farmacêutico (consulta/ VD) - 40hrs</v>
      </c>
      <c r="B349" s="934">
        <f>'UBS Carandiru'!B22</f>
        <v>96</v>
      </c>
      <c r="C349" s="92">
        <f>'UBS Carandiru'!C22</f>
        <v>13</v>
      </c>
      <c r="D349" s="92">
        <f>'UBS Carandiru'!D22</f>
        <v>96</v>
      </c>
      <c r="E349" s="92">
        <f>'UBS Carandiru'!E22</f>
        <v>14</v>
      </c>
      <c r="F349" s="92">
        <f>'UBS Carandiru'!F22</f>
        <v>96</v>
      </c>
      <c r="G349" s="92">
        <f>'UBS Carandiru'!G22</f>
        <v>1</v>
      </c>
      <c r="H349" s="92">
        <f>'UBS Carandiru'!H22</f>
        <v>96</v>
      </c>
      <c r="I349" s="92">
        <f>'UBS Carandiru'!I22</f>
        <v>4</v>
      </c>
      <c r="J349" s="92">
        <f>'UBS Carandiru'!J22</f>
        <v>96</v>
      </c>
      <c r="K349" s="92">
        <f>'UBS Carandiru'!K22</f>
        <v>35</v>
      </c>
      <c r="L349" s="92">
        <f>'UBS Carandiru'!L22</f>
        <v>96</v>
      </c>
      <c r="M349" s="92">
        <f>'UBS Carandiru'!M22</f>
        <v>53</v>
      </c>
      <c r="N349" s="92">
        <f>'UBS Carandiru'!N22</f>
        <v>576</v>
      </c>
      <c r="O349" s="92">
        <f>'UBS Carandiru'!O22</f>
        <v>120</v>
      </c>
      <c r="P349" s="927">
        <f>'UBS Carandiru'!P22</f>
        <v>0.20833333333333334</v>
      </c>
    </row>
    <row r="350" spans="1:16" x14ac:dyDescent="0.25">
      <c r="A350" s="214" t="str">
        <f>'UBS Carandiru'!A23</f>
        <v>Farmacêutico (nº grupos)</v>
      </c>
      <c r="B350" s="934">
        <f>'UBS Carandiru'!B23</f>
        <v>16</v>
      </c>
      <c r="C350" s="92">
        <f>'UBS Carandiru'!C23</f>
        <v>1</v>
      </c>
      <c r="D350" s="92">
        <f>'UBS Carandiru'!D23</f>
        <v>16</v>
      </c>
      <c r="E350" s="92">
        <f>'UBS Carandiru'!E23</f>
        <v>3</v>
      </c>
      <c r="F350" s="92">
        <f>'UBS Carandiru'!F23</f>
        <v>16</v>
      </c>
      <c r="G350" s="92">
        <f>'UBS Carandiru'!G23</f>
        <v>0</v>
      </c>
      <c r="H350" s="92">
        <f>'UBS Carandiru'!H23</f>
        <v>16</v>
      </c>
      <c r="I350" s="92">
        <f>'UBS Carandiru'!I23</f>
        <v>1</v>
      </c>
      <c r="J350" s="92">
        <f>'UBS Carandiru'!J23</f>
        <v>16</v>
      </c>
      <c r="K350" s="92">
        <f>'UBS Carandiru'!K23</f>
        <v>1</v>
      </c>
      <c r="L350" s="92">
        <f>'UBS Carandiru'!L23</f>
        <v>16</v>
      </c>
      <c r="M350" s="92">
        <f>'UBS Carandiru'!M23</f>
        <v>2</v>
      </c>
      <c r="N350" s="92">
        <f>'UBS Carandiru'!N23</f>
        <v>96</v>
      </c>
      <c r="O350" s="92">
        <f>'UBS Carandiru'!O23</f>
        <v>8</v>
      </c>
      <c r="P350" s="927">
        <f>'UBS Carandiru'!P23</f>
        <v>8.3333333333333329E-2</v>
      </c>
    </row>
    <row r="351" spans="1:16" x14ac:dyDescent="0.25">
      <c r="A351" s="214" t="str">
        <f>'UBS Carandiru'!A24</f>
        <v>Psicólogo (consulta/ VD) - 30hrs</v>
      </c>
      <c r="B351" s="934">
        <f>'UBS Carandiru'!B24</f>
        <v>92</v>
      </c>
      <c r="C351" s="92">
        <f>'UBS Carandiru'!C24</f>
        <v>73</v>
      </c>
      <c r="D351" s="92">
        <f>'UBS Carandiru'!D24</f>
        <v>92</v>
      </c>
      <c r="E351" s="92">
        <f>'UBS Carandiru'!E24</f>
        <v>94</v>
      </c>
      <c r="F351" s="92">
        <f>'UBS Carandiru'!F24</f>
        <v>92</v>
      </c>
      <c r="G351" s="92">
        <f>'UBS Carandiru'!G24</f>
        <v>116</v>
      </c>
      <c r="H351" s="92">
        <f>'UBS Carandiru'!H24</f>
        <v>92</v>
      </c>
      <c r="I351" s="92">
        <f>'UBS Carandiru'!I24</f>
        <v>48</v>
      </c>
      <c r="J351" s="92">
        <f>'UBS Carandiru'!J24</f>
        <v>92</v>
      </c>
      <c r="K351" s="92">
        <f>'UBS Carandiru'!K24</f>
        <v>81</v>
      </c>
      <c r="L351" s="92">
        <f>'UBS Carandiru'!L24</f>
        <v>92</v>
      </c>
      <c r="M351" s="92">
        <f>'UBS Carandiru'!M24</f>
        <v>115</v>
      </c>
      <c r="N351" s="92">
        <f>'UBS Carandiru'!N24</f>
        <v>552</v>
      </c>
      <c r="O351" s="92">
        <f>'UBS Carandiru'!O24</f>
        <v>527</v>
      </c>
      <c r="P351" s="927">
        <f>'UBS Carandiru'!P24</f>
        <v>0.95471014492753625</v>
      </c>
    </row>
    <row r="352" spans="1:16" x14ac:dyDescent="0.25">
      <c r="A352" s="214" t="str">
        <f>'UBS Carandiru'!A25</f>
        <v>Psicólogo (nº grupos)</v>
      </c>
      <c r="B352" s="934">
        <f>'UBS Carandiru'!B25</f>
        <v>60</v>
      </c>
      <c r="C352" s="92">
        <f>'UBS Carandiru'!C25</f>
        <v>13</v>
      </c>
      <c r="D352" s="92">
        <f>'UBS Carandiru'!D25</f>
        <v>60</v>
      </c>
      <c r="E352" s="92">
        <f>'UBS Carandiru'!E25</f>
        <v>23</v>
      </c>
      <c r="F352" s="92">
        <f>'UBS Carandiru'!F25</f>
        <v>60</v>
      </c>
      <c r="G352" s="92">
        <f>'UBS Carandiru'!G25</f>
        <v>36</v>
      </c>
      <c r="H352" s="92">
        <f>'UBS Carandiru'!H25</f>
        <v>60</v>
      </c>
      <c r="I352" s="92">
        <f>'UBS Carandiru'!I25</f>
        <v>20</v>
      </c>
      <c r="J352" s="92">
        <f>'UBS Carandiru'!J25</f>
        <v>60</v>
      </c>
      <c r="K352" s="92">
        <f>'UBS Carandiru'!K25</f>
        <v>21</v>
      </c>
      <c r="L352" s="92">
        <f>'UBS Carandiru'!L25</f>
        <v>60</v>
      </c>
      <c r="M352" s="92">
        <f>'UBS Carandiru'!M25</f>
        <v>41</v>
      </c>
      <c r="N352" s="92">
        <f>'UBS Carandiru'!N25</f>
        <v>360</v>
      </c>
      <c r="O352" s="92">
        <f>'UBS Carandiru'!O25</f>
        <v>154</v>
      </c>
      <c r="P352" s="927">
        <f>'UBS Carandiru'!P25</f>
        <v>0.42777777777777776</v>
      </c>
    </row>
    <row r="353" spans="1:16" x14ac:dyDescent="0.25">
      <c r="A353" s="214" t="str">
        <f>'UBS Carandiru'!A26</f>
        <v>Técnico de Enfermagem (Visitas) - 30hrs</v>
      </c>
      <c r="B353" s="934">
        <f>'UBS Carandiru'!B26</f>
        <v>120</v>
      </c>
      <c r="C353" s="92">
        <f>'UBS Carandiru'!C26</f>
        <v>98</v>
      </c>
      <c r="D353" s="92">
        <f>'UBS Carandiru'!D26</f>
        <v>120</v>
      </c>
      <c r="E353" s="92">
        <f>'UBS Carandiru'!E26</f>
        <v>117</v>
      </c>
      <c r="F353" s="92">
        <f>'UBS Carandiru'!F26</f>
        <v>120</v>
      </c>
      <c r="G353" s="92">
        <f>'UBS Carandiru'!G26</f>
        <v>109</v>
      </c>
      <c r="H353" s="92">
        <f>'UBS Carandiru'!H26</f>
        <v>120</v>
      </c>
      <c r="I353" s="92">
        <f>'UBS Carandiru'!I26</f>
        <v>137</v>
      </c>
      <c r="J353" s="92">
        <f>'UBS Carandiru'!J26</f>
        <v>120</v>
      </c>
      <c r="K353" s="92">
        <f>'UBS Carandiru'!K26</f>
        <v>88</v>
      </c>
      <c r="L353" s="92">
        <f>'UBS Carandiru'!L26</f>
        <v>120</v>
      </c>
      <c r="M353" s="92">
        <f>'UBS Carandiru'!M26</f>
        <v>94</v>
      </c>
      <c r="N353" s="92">
        <f>'UBS Carandiru'!N26</f>
        <v>720</v>
      </c>
      <c r="O353" s="92">
        <f>'UBS Carandiru'!O26</f>
        <v>643</v>
      </c>
      <c r="P353" s="927">
        <f>'UBS Carandiru'!P26</f>
        <v>0.8930555555555556</v>
      </c>
    </row>
    <row r="354" spans="1:16" x14ac:dyDescent="0.25">
      <c r="A354" s="214" t="str">
        <f>'UBS Carandiru'!A27</f>
        <v>PICS - Atividades Coletivas</v>
      </c>
      <c r="B354" s="934">
        <f>'UBS Carandiru'!B27</f>
        <v>7</v>
      </c>
      <c r="C354" s="92">
        <f>'UBS Carandiru'!C27</f>
        <v>13</v>
      </c>
      <c r="D354" s="92">
        <f>'UBS Carandiru'!D27</f>
        <v>7</v>
      </c>
      <c r="E354" s="92">
        <f>'UBS Carandiru'!E27</f>
        <v>15</v>
      </c>
      <c r="F354" s="92">
        <f>'UBS Carandiru'!F27</f>
        <v>7</v>
      </c>
      <c r="G354" s="92">
        <f>'UBS Carandiru'!G27</f>
        <v>20</v>
      </c>
      <c r="H354" s="92">
        <f>'UBS Carandiru'!H27</f>
        <v>7</v>
      </c>
      <c r="I354" s="92">
        <f>'UBS Carandiru'!I27</f>
        <v>10</v>
      </c>
      <c r="J354" s="92">
        <f>'UBS Carandiru'!J27</f>
        <v>7</v>
      </c>
      <c r="K354" s="92">
        <f>'UBS Carandiru'!K27</f>
        <v>17</v>
      </c>
      <c r="L354" s="92">
        <f>'UBS Carandiru'!L27</f>
        <v>7</v>
      </c>
      <c r="M354" s="92">
        <f>'UBS Carandiru'!M27</f>
        <v>23</v>
      </c>
      <c r="N354" s="92">
        <f>'UBS Carandiru'!N27</f>
        <v>42</v>
      </c>
      <c r="O354" s="92">
        <f>'UBS Carandiru'!O27</f>
        <v>98</v>
      </c>
      <c r="P354" s="927">
        <f>'UBS Carandiru'!P27</f>
        <v>2.3333333333333335</v>
      </c>
    </row>
    <row r="355" spans="1:16" ht="15.75" thickBot="1" x14ac:dyDescent="0.3">
      <c r="A355" s="214" t="str">
        <f>'UBS Carandiru'!A28</f>
        <v>PICS - Atividades Individuais</v>
      </c>
      <c r="B355" s="934">
        <f>'UBS Carandiru'!B28</f>
        <v>10</v>
      </c>
      <c r="C355" s="92">
        <f>'UBS Carandiru'!C28</f>
        <v>73</v>
      </c>
      <c r="D355" s="92">
        <f>'UBS Carandiru'!D28</f>
        <v>10</v>
      </c>
      <c r="E355" s="92">
        <f>'UBS Carandiru'!E28</f>
        <v>61</v>
      </c>
      <c r="F355" s="92">
        <f>'UBS Carandiru'!F28</f>
        <v>10</v>
      </c>
      <c r="G355" s="92">
        <f>'UBS Carandiru'!G28</f>
        <v>48</v>
      </c>
      <c r="H355" s="92">
        <f>'UBS Carandiru'!H28</f>
        <v>10</v>
      </c>
      <c r="I355" s="92">
        <f>'UBS Carandiru'!I28</f>
        <v>51</v>
      </c>
      <c r="J355" s="92">
        <f>'UBS Carandiru'!J28</f>
        <v>10</v>
      </c>
      <c r="K355" s="92">
        <f>'UBS Carandiru'!K28</f>
        <v>41</v>
      </c>
      <c r="L355" s="92">
        <f>'UBS Carandiru'!L28</f>
        <v>10</v>
      </c>
      <c r="M355" s="92">
        <f>'UBS Carandiru'!M28</f>
        <v>51</v>
      </c>
      <c r="N355" s="92">
        <f>'UBS Carandiru'!N28</f>
        <v>60</v>
      </c>
      <c r="O355" s="92">
        <f>'UBS Carandiru'!O28</f>
        <v>325</v>
      </c>
      <c r="P355" s="927">
        <f>'UBS Carandiru'!P28</f>
        <v>5.416666666666667</v>
      </c>
    </row>
    <row r="356" spans="1:16" ht="15.75" thickBot="1" x14ac:dyDescent="0.3">
      <c r="A356" s="846" t="str">
        <f>'UBS Carandiru'!A29</f>
        <v>TOTAL</v>
      </c>
      <c r="B356" s="955">
        <f>'UBS Carandiru'!B29</f>
        <v>4469</v>
      </c>
      <c r="C356" s="848">
        <f>'UBS Carandiru'!C29</f>
        <v>3716</v>
      </c>
      <c r="D356" s="848">
        <f>'UBS Carandiru'!D29</f>
        <v>4469</v>
      </c>
      <c r="E356" s="848">
        <f>'UBS Carandiru'!E29</f>
        <v>3668</v>
      </c>
      <c r="F356" s="848">
        <f>'UBS Carandiru'!F29</f>
        <v>4469</v>
      </c>
      <c r="G356" s="848">
        <f>'UBS Carandiru'!G29</f>
        <v>3062</v>
      </c>
      <c r="H356" s="848">
        <f>'UBS Carandiru'!H29</f>
        <v>4469</v>
      </c>
      <c r="I356" s="848">
        <f>'UBS Carandiru'!I29</f>
        <v>3619</v>
      </c>
      <c r="J356" s="848">
        <f>'UBS Carandiru'!J29</f>
        <v>4469</v>
      </c>
      <c r="K356" s="848">
        <f>'UBS Carandiru'!K29</f>
        <v>3583</v>
      </c>
      <c r="L356" s="848">
        <f>'UBS Carandiru'!L29</f>
        <v>4469</v>
      </c>
      <c r="M356" s="848">
        <f>'UBS Carandiru'!M29</f>
        <v>3143</v>
      </c>
      <c r="N356" s="848">
        <f>'UBS Carandiru'!N29</f>
        <v>26814</v>
      </c>
      <c r="O356" s="848">
        <f>'UBS Carandiru'!O29</f>
        <v>20791</v>
      </c>
      <c r="P356" s="928">
        <f>'UBS Carandiru'!P29</f>
        <v>0.77537853360184983</v>
      </c>
    </row>
    <row r="358" spans="1:16" ht="15.75" x14ac:dyDescent="0.25">
      <c r="A358" s="935" t="s">
        <v>665</v>
      </c>
      <c r="B358" s="946"/>
      <c r="C358" s="936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6"/>
      <c r="O358" s="936"/>
      <c r="P358" s="936"/>
    </row>
    <row r="359" spans="1:16" x14ac:dyDescent="0.25">
      <c r="A359" s="919"/>
      <c r="B359" s="975" t="s">
        <v>486</v>
      </c>
      <c r="C359" s="975"/>
      <c r="D359" s="975" t="s">
        <v>682</v>
      </c>
      <c r="E359" s="975"/>
      <c r="F359" s="975" t="s">
        <v>683</v>
      </c>
      <c r="G359" s="975"/>
      <c r="H359" s="975" t="s">
        <v>684</v>
      </c>
      <c r="I359" s="975"/>
      <c r="J359" s="975" t="s">
        <v>687</v>
      </c>
      <c r="K359" s="975"/>
      <c r="L359" s="975" t="s">
        <v>688</v>
      </c>
      <c r="M359" s="975"/>
      <c r="N359" s="990" t="s">
        <v>487</v>
      </c>
      <c r="O359" s="990"/>
      <c r="P359" s="990"/>
    </row>
    <row r="360" spans="1:16" ht="15.75" thickBot="1" x14ac:dyDescent="0.3">
      <c r="A360" s="844" t="s">
        <v>14</v>
      </c>
      <c r="B360" s="940" t="s">
        <v>489</v>
      </c>
      <c r="C360" s="850" t="s">
        <v>488</v>
      </c>
      <c r="D360" s="920" t="s">
        <v>489</v>
      </c>
      <c r="E360" s="850" t="s">
        <v>488</v>
      </c>
      <c r="F360" s="920" t="s">
        <v>489</v>
      </c>
      <c r="G360" s="850" t="s">
        <v>488</v>
      </c>
      <c r="H360" s="920" t="s">
        <v>489</v>
      </c>
      <c r="I360" s="850" t="s">
        <v>488</v>
      </c>
      <c r="J360" s="920" t="s">
        <v>489</v>
      </c>
      <c r="K360" s="850" t="s">
        <v>488</v>
      </c>
      <c r="L360" s="920" t="s">
        <v>489</v>
      </c>
      <c r="M360" s="850" t="s">
        <v>488</v>
      </c>
      <c r="N360" s="850" t="s">
        <v>680</v>
      </c>
      <c r="O360" s="850" t="s">
        <v>681</v>
      </c>
      <c r="P360" s="922" t="s">
        <v>1</v>
      </c>
    </row>
    <row r="361" spans="1:16" ht="15.75" thickTop="1" x14ac:dyDescent="0.25">
      <c r="A361" s="214" t="str">
        <f>'URSI CARANDIRU'!A9</f>
        <v>Médico Geriatra (consulta/ VD)  - 20hrs</v>
      </c>
      <c r="B361" s="934">
        <f>'URSI CARANDIRU'!B9</f>
        <v>192</v>
      </c>
      <c r="C361" s="92">
        <f>'URSI CARANDIRU'!C9</f>
        <v>241</v>
      </c>
      <c r="D361" s="92">
        <f>'URSI CARANDIRU'!D9</f>
        <v>192</v>
      </c>
      <c r="E361" s="92">
        <f>'URSI CARANDIRU'!E9</f>
        <v>221</v>
      </c>
      <c r="F361" s="92">
        <f>'URSI CARANDIRU'!F9</f>
        <v>192</v>
      </c>
      <c r="G361" s="92">
        <f>'URSI CARANDIRU'!G9</f>
        <v>213</v>
      </c>
      <c r="H361" s="92">
        <f>'URSI CARANDIRU'!H9</f>
        <v>192</v>
      </c>
      <c r="I361" s="92">
        <f>'URSI CARANDIRU'!I9</f>
        <v>218</v>
      </c>
      <c r="J361" s="92">
        <f>'URSI CARANDIRU'!J9</f>
        <v>192</v>
      </c>
      <c r="K361" s="92">
        <f>'URSI CARANDIRU'!K9</f>
        <v>188</v>
      </c>
      <c r="L361" s="92">
        <f>'URSI CARANDIRU'!L9</f>
        <v>192</v>
      </c>
      <c r="M361" s="92">
        <f>'URSI CARANDIRU'!M9</f>
        <v>221</v>
      </c>
      <c r="N361" s="92">
        <f>'URSI CARANDIRU'!N9</f>
        <v>1152</v>
      </c>
      <c r="O361" s="92">
        <f>'URSI CARANDIRU'!O9</f>
        <v>1302</v>
      </c>
      <c r="P361" s="927">
        <f>'URSI CARANDIRU'!P9</f>
        <v>1.1302083333333333</v>
      </c>
    </row>
    <row r="362" spans="1:16" x14ac:dyDescent="0.25">
      <c r="A362" s="214" t="str">
        <f>'URSI CARANDIRU'!A10</f>
        <v>Assistente Social (consulta/ VD) - 30hrs</v>
      </c>
      <c r="B362" s="934">
        <f>'URSI CARANDIRU'!B10</f>
        <v>160</v>
      </c>
      <c r="C362" s="92">
        <f>'URSI CARANDIRU'!C10</f>
        <v>205</v>
      </c>
      <c r="D362" s="92">
        <f>'URSI CARANDIRU'!D10</f>
        <v>160</v>
      </c>
      <c r="E362" s="92">
        <f>'URSI CARANDIRU'!E10</f>
        <v>110</v>
      </c>
      <c r="F362" s="92">
        <f>'URSI CARANDIRU'!F10</f>
        <v>160</v>
      </c>
      <c r="G362" s="92">
        <f>'URSI CARANDIRU'!G10</f>
        <v>97</v>
      </c>
      <c r="H362" s="92">
        <f>'URSI CARANDIRU'!H10</f>
        <v>160</v>
      </c>
      <c r="I362" s="92">
        <f>'URSI CARANDIRU'!I10</f>
        <v>183</v>
      </c>
      <c r="J362" s="92">
        <f>'URSI CARANDIRU'!J10</f>
        <v>160</v>
      </c>
      <c r="K362" s="92">
        <f>'URSI CARANDIRU'!K10</f>
        <v>138</v>
      </c>
      <c r="L362" s="92">
        <f>'URSI CARANDIRU'!L10</f>
        <v>160</v>
      </c>
      <c r="M362" s="92">
        <f>'URSI CARANDIRU'!M10</f>
        <v>78</v>
      </c>
      <c r="N362" s="92">
        <f>'URSI CARANDIRU'!N10</f>
        <v>960</v>
      </c>
      <c r="O362" s="92">
        <f>'URSI CARANDIRU'!O10</f>
        <v>811</v>
      </c>
      <c r="P362" s="927">
        <f>'URSI CARANDIRU'!P10</f>
        <v>0.84479166666666672</v>
      </c>
    </row>
    <row r="363" spans="1:16" x14ac:dyDescent="0.25">
      <c r="A363" s="214" t="str">
        <f>'URSI CARANDIRU'!A11</f>
        <v>Enfermeiro (consulta/ VD) - 30hrs</v>
      </c>
      <c r="B363" s="934">
        <f>'URSI CARANDIRU'!B11</f>
        <v>176</v>
      </c>
      <c r="C363" s="92">
        <f>'URSI CARANDIRU'!C11</f>
        <v>212</v>
      </c>
      <c r="D363" s="92">
        <f>'URSI CARANDIRU'!D11</f>
        <v>176</v>
      </c>
      <c r="E363" s="92">
        <f>'URSI CARANDIRU'!E11</f>
        <v>200</v>
      </c>
      <c r="F363" s="92">
        <f>'URSI CARANDIRU'!F11</f>
        <v>176</v>
      </c>
      <c r="G363" s="92">
        <f>'URSI CARANDIRU'!G11</f>
        <v>206</v>
      </c>
      <c r="H363" s="92">
        <f>'URSI CARANDIRU'!H11</f>
        <v>176</v>
      </c>
      <c r="I363" s="92">
        <f>'URSI CARANDIRU'!I11</f>
        <v>155</v>
      </c>
      <c r="J363" s="92">
        <f>'URSI CARANDIRU'!J11</f>
        <v>176</v>
      </c>
      <c r="K363" s="92">
        <f>'URSI CARANDIRU'!K11</f>
        <v>174</v>
      </c>
      <c r="L363" s="92">
        <f>'URSI CARANDIRU'!L11</f>
        <v>176</v>
      </c>
      <c r="M363" s="92">
        <f>'URSI CARANDIRU'!M11</f>
        <v>179</v>
      </c>
      <c r="N363" s="92">
        <f>'URSI CARANDIRU'!N11</f>
        <v>1056</v>
      </c>
      <c r="O363" s="92">
        <f>'URSI CARANDIRU'!O11</f>
        <v>1126</v>
      </c>
      <c r="P363" s="927">
        <f>'URSI CARANDIRU'!P11</f>
        <v>1.0662878787878789</v>
      </c>
    </row>
    <row r="364" spans="1:16" x14ac:dyDescent="0.25">
      <c r="A364" s="214" t="str">
        <f>'URSI CARANDIRU'!A12</f>
        <v>Nutricionista (consulta/ VD) - 40hrs</v>
      </c>
      <c r="B364" s="934">
        <f>'URSI CARANDIRU'!B12</f>
        <v>116</v>
      </c>
      <c r="C364" s="92">
        <f>'URSI CARANDIRU'!C12</f>
        <v>0</v>
      </c>
      <c r="D364" s="92">
        <f>'URSI CARANDIRU'!D12</f>
        <v>116</v>
      </c>
      <c r="E364" s="92">
        <f>'URSI CARANDIRU'!E12</f>
        <v>79</v>
      </c>
      <c r="F364" s="92">
        <f>'URSI CARANDIRU'!F12</f>
        <v>116</v>
      </c>
      <c r="G364" s="92">
        <f>'URSI CARANDIRU'!G12</f>
        <v>72</v>
      </c>
      <c r="H364" s="92">
        <f>'URSI CARANDIRU'!H12</f>
        <v>116</v>
      </c>
      <c r="I364" s="92">
        <f>'URSI CARANDIRU'!I12</f>
        <v>122</v>
      </c>
      <c r="J364" s="92">
        <f>'URSI CARANDIRU'!J12</f>
        <v>116</v>
      </c>
      <c r="K364" s="92">
        <f>'URSI CARANDIRU'!K12</f>
        <v>78</v>
      </c>
      <c r="L364" s="92">
        <f>'URSI CARANDIRU'!L12</f>
        <v>116</v>
      </c>
      <c r="M364" s="92">
        <f>'URSI CARANDIRU'!M12</f>
        <v>112</v>
      </c>
      <c r="N364" s="92">
        <f>'URSI CARANDIRU'!N12</f>
        <v>696</v>
      </c>
      <c r="O364" s="92">
        <f>'URSI CARANDIRU'!O12</f>
        <v>463</v>
      </c>
      <c r="P364" s="927">
        <f>'URSI CARANDIRU'!P12</f>
        <v>0.66522988505747127</v>
      </c>
    </row>
    <row r="365" spans="1:16" x14ac:dyDescent="0.25">
      <c r="A365" s="214" t="str">
        <f>'URSI CARANDIRU'!A13</f>
        <v>Fisioterapeuta (consulta/ VD) - 30hrs</v>
      </c>
      <c r="B365" s="934">
        <f>'URSI CARANDIRU'!B13</f>
        <v>200</v>
      </c>
      <c r="C365" s="92">
        <f>'URSI CARANDIRU'!C13</f>
        <v>223</v>
      </c>
      <c r="D365" s="92">
        <f>'URSI CARANDIRU'!D13</f>
        <v>200</v>
      </c>
      <c r="E365" s="92">
        <f>'URSI CARANDIRU'!E13</f>
        <v>171</v>
      </c>
      <c r="F365" s="92">
        <f>'URSI CARANDIRU'!F13</f>
        <v>200</v>
      </c>
      <c r="G365" s="92">
        <f>'URSI CARANDIRU'!G13</f>
        <v>200</v>
      </c>
      <c r="H365" s="92">
        <f>'URSI CARANDIRU'!H13</f>
        <v>200</v>
      </c>
      <c r="I365" s="92">
        <f>'URSI CARANDIRU'!I13</f>
        <v>125</v>
      </c>
      <c r="J365" s="92">
        <f>'URSI CARANDIRU'!J13</f>
        <v>200</v>
      </c>
      <c r="K365" s="92">
        <f>'URSI CARANDIRU'!K13</f>
        <v>171</v>
      </c>
      <c r="L365" s="92">
        <f>'URSI CARANDIRU'!L13</f>
        <v>200</v>
      </c>
      <c r="M365" s="92">
        <f>'URSI CARANDIRU'!M13</f>
        <v>199</v>
      </c>
      <c r="N365" s="92">
        <f>'URSI CARANDIRU'!N13</f>
        <v>1200</v>
      </c>
      <c r="O365" s="92">
        <f>'URSI CARANDIRU'!O13</f>
        <v>1089</v>
      </c>
      <c r="P365" s="927">
        <f>'URSI CARANDIRU'!P13</f>
        <v>0.90749999999999997</v>
      </c>
    </row>
    <row r="366" spans="1:16" x14ac:dyDescent="0.25">
      <c r="A366" s="214" t="str">
        <f>'URSI CARANDIRU'!A14</f>
        <v>Terapeuta Ocupacional (consulta/ VD) - 30hrs</v>
      </c>
      <c r="B366" s="934">
        <f>'URSI CARANDIRU'!B14</f>
        <v>100</v>
      </c>
      <c r="C366" s="92">
        <f>'URSI CARANDIRU'!C14</f>
        <v>70</v>
      </c>
      <c r="D366" s="92">
        <f>'URSI CARANDIRU'!D14</f>
        <v>100</v>
      </c>
      <c r="E366" s="92">
        <f>'URSI CARANDIRU'!E14</f>
        <v>93</v>
      </c>
      <c r="F366" s="92">
        <f>'URSI CARANDIRU'!F14</f>
        <v>100</v>
      </c>
      <c r="G366" s="92">
        <f>'URSI CARANDIRU'!G14</f>
        <v>86</v>
      </c>
      <c r="H366" s="92">
        <f>'URSI CARANDIRU'!H14</f>
        <v>100</v>
      </c>
      <c r="I366" s="92">
        <f>'URSI CARANDIRU'!I14</f>
        <v>94</v>
      </c>
      <c r="J366" s="92">
        <f>'URSI CARANDIRU'!J14</f>
        <v>100</v>
      </c>
      <c r="K366" s="92">
        <f>'URSI CARANDIRU'!K14</f>
        <v>89</v>
      </c>
      <c r="L366" s="92">
        <f>'URSI CARANDIRU'!L14</f>
        <v>100</v>
      </c>
      <c r="M366" s="92">
        <f>'URSI CARANDIRU'!M14</f>
        <v>111</v>
      </c>
      <c r="N366" s="92">
        <f>'URSI CARANDIRU'!N14</f>
        <v>600</v>
      </c>
      <c r="O366" s="92">
        <f>'URSI CARANDIRU'!O14</f>
        <v>543</v>
      </c>
      <c r="P366" s="927">
        <f>'URSI CARANDIRU'!P14</f>
        <v>0.90500000000000003</v>
      </c>
    </row>
    <row r="367" spans="1:16" x14ac:dyDescent="0.25">
      <c r="A367" s="214" t="str">
        <f>'URSI CARANDIRU'!A15</f>
        <v>Psicólogo (consulta/ VD) - 40hrs</v>
      </c>
      <c r="B367" s="934">
        <f>'URSI CARANDIRU'!B15</f>
        <v>84</v>
      </c>
      <c r="C367" s="92">
        <f>'URSI CARANDIRU'!C15</f>
        <v>127</v>
      </c>
      <c r="D367" s="92">
        <f>'URSI CARANDIRU'!D15</f>
        <v>84</v>
      </c>
      <c r="E367" s="92">
        <f>'URSI CARANDIRU'!E15</f>
        <v>110</v>
      </c>
      <c r="F367" s="92">
        <f>'URSI CARANDIRU'!F15</f>
        <v>84</v>
      </c>
      <c r="G367" s="92">
        <f>'URSI CARANDIRU'!G15</f>
        <v>82</v>
      </c>
      <c r="H367" s="92">
        <f>'URSI CARANDIRU'!H15</f>
        <v>84</v>
      </c>
      <c r="I367" s="92">
        <f>'URSI CARANDIRU'!I15</f>
        <v>93</v>
      </c>
      <c r="J367" s="92">
        <f>'URSI CARANDIRU'!J15</f>
        <v>84</v>
      </c>
      <c r="K367" s="92">
        <f>'URSI CARANDIRU'!K15</f>
        <v>98</v>
      </c>
      <c r="L367" s="92">
        <f>'URSI CARANDIRU'!L15</f>
        <v>84</v>
      </c>
      <c r="M367" s="92">
        <f>'URSI CARANDIRU'!M15</f>
        <v>94</v>
      </c>
      <c r="N367" s="92">
        <f>'URSI CARANDIRU'!N15</f>
        <v>504</v>
      </c>
      <c r="O367" s="92">
        <f>'URSI CARANDIRU'!O15</f>
        <v>604</v>
      </c>
      <c r="P367" s="927">
        <f>'URSI CARANDIRU'!P15</f>
        <v>1.1984126984126984</v>
      </c>
    </row>
    <row r="368" spans="1:16" x14ac:dyDescent="0.25">
      <c r="A368" s="214" t="str">
        <f>'URSI CARANDIRU'!A16</f>
        <v>PICS - Atividades Coletivas</v>
      </c>
      <c r="B368" s="934">
        <f>'URSI CARANDIRU'!B16</f>
        <v>7</v>
      </c>
      <c r="C368" s="92">
        <f>'URSI CARANDIRU'!C16</f>
        <v>14</v>
      </c>
      <c r="D368" s="92">
        <f>'URSI CARANDIRU'!D16</f>
        <v>7</v>
      </c>
      <c r="E368" s="92">
        <f>'URSI CARANDIRU'!E16</f>
        <v>5</v>
      </c>
      <c r="F368" s="92">
        <f>'URSI CARANDIRU'!F16</f>
        <v>7</v>
      </c>
      <c r="G368" s="92">
        <f>'URSI CARANDIRU'!G16</f>
        <v>12</v>
      </c>
      <c r="H368" s="92">
        <f>'URSI CARANDIRU'!H16</f>
        <v>7</v>
      </c>
      <c r="I368" s="92">
        <f>'URSI CARANDIRU'!I16</f>
        <v>16</v>
      </c>
      <c r="J368" s="92">
        <f>'URSI CARANDIRU'!J16</f>
        <v>7</v>
      </c>
      <c r="K368" s="92">
        <f>'URSI CARANDIRU'!K16</f>
        <v>13</v>
      </c>
      <c r="L368" s="92">
        <f>'URSI CARANDIRU'!L16</f>
        <v>7</v>
      </c>
      <c r="M368" s="92">
        <f>'URSI CARANDIRU'!M16</f>
        <v>14</v>
      </c>
      <c r="N368" s="92">
        <f>'URSI CARANDIRU'!N16</f>
        <v>42</v>
      </c>
      <c r="O368" s="92">
        <f>'URSI CARANDIRU'!O16</f>
        <v>74</v>
      </c>
      <c r="P368" s="927">
        <f>'URSI CARANDIRU'!P16</f>
        <v>1.7619047619047619</v>
      </c>
    </row>
    <row r="369" spans="1:16" ht="15.75" thickBot="1" x14ac:dyDescent="0.3">
      <c r="A369" s="214" t="str">
        <f>'URSI CARANDIRU'!A17</f>
        <v>PICS - Atividades Individuais</v>
      </c>
      <c r="B369" s="934">
        <f>'URSI CARANDIRU'!B17</f>
        <v>10</v>
      </c>
      <c r="C369" s="92">
        <f>'URSI CARANDIRU'!C17</f>
        <v>120</v>
      </c>
      <c r="D369" s="92">
        <f>'URSI CARANDIRU'!D17</f>
        <v>10</v>
      </c>
      <c r="E369" s="92">
        <f>'URSI CARANDIRU'!E17</f>
        <v>119</v>
      </c>
      <c r="F369" s="92">
        <f>'URSI CARANDIRU'!F17</f>
        <v>10</v>
      </c>
      <c r="G369" s="92">
        <f>'URSI CARANDIRU'!G17</f>
        <v>118</v>
      </c>
      <c r="H369" s="92">
        <f>'URSI CARANDIRU'!H17</f>
        <v>10</v>
      </c>
      <c r="I369" s="92">
        <f>'URSI CARANDIRU'!I17</f>
        <v>57</v>
      </c>
      <c r="J369" s="92">
        <f>'URSI CARANDIRU'!J17</f>
        <v>10</v>
      </c>
      <c r="K369" s="92">
        <f>'URSI CARANDIRU'!K17</f>
        <v>69</v>
      </c>
      <c r="L369" s="92">
        <f>'URSI CARANDIRU'!L17</f>
        <v>10</v>
      </c>
      <c r="M369" s="92">
        <f>'URSI CARANDIRU'!M17</f>
        <v>53</v>
      </c>
      <c r="N369" s="92">
        <f>'URSI CARANDIRU'!N17</f>
        <v>60</v>
      </c>
      <c r="O369" s="92">
        <f>'URSI CARANDIRU'!O17</f>
        <v>536</v>
      </c>
      <c r="P369" s="927">
        <f>'URSI CARANDIRU'!P17</f>
        <v>8.9333333333333336</v>
      </c>
    </row>
    <row r="370" spans="1:16" s="832" customFormat="1" ht="16.5" customHeight="1" thickBot="1" x14ac:dyDescent="0.25">
      <c r="A370" s="846" t="str">
        <f>'URSI CARANDIRU'!A18</f>
        <v>TOTAL</v>
      </c>
      <c r="B370" s="955">
        <f>'URSI CARANDIRU'!B18</f>
        <v>1045</v>
      </c>
      <c r="C370" s="848">
        <f>'URSI CARANDIRU'!C18</f>
        <v>1212</v>
      </c>
      <c r="D370" s="848">
        <f>'URSI CARANDIRU'!D18</f>
        <v>1045</v>
      </c>
      <c r="E370" s="848">
        <f>'URSI CARANDIRU'!E18</f>
        <v>1108</v>
      </c>
      <c r="F370" s="848">
        <f>'URSI CARANDIRU'!F18</f>
        <v>1045</v>
      </c>
      <c r="G370" s="848">
        <f>'URSI CARANDIRU'!G18</f>
        <v>1086</v>
      </c>
      <c r="H370" s="848">
        <f>'URSI CARANDIRU'!H18</f>
        <v>1045</v>
      </c>
      <c r="I370" s="848">
        <f>'URSI CARANDIRU'!I18</f>
        <v>1063</v>
      </c>
      <c r="J370" s="848">
        <f>'URSI CARANDIRU'!J18</f>
        <v>1045</v>
      </c>
      <c r="K370" s="848">
        <f>'URSI CARANDIRU'!K18</f>
        <v>1018</v>
      </c>
      <c r="L370" s="848">
        <f>'URSI CARANDIRU'!L18</f>
        <v>1045</v>
      </c>
      <c r="M370" s="848">
        <f>'URSI CARANDIRU'!M18</f>
        <v>1061</v>
      </c>
      <c r="N370" s="848">
        <f>'URSI CARANDIRU'!N18</f>
        <v>6270</v>
      </c>
      <c r="O370" s="848">
        <f>'URSI CARANDIRU'!O18</f>
        <v>6548</v>
      </c>
      <c r="P370" s="928">
        <f>'URSI CARANDIRU'!P18</f>
        <v>1.0443381180223286</v>
      </c>
    </row>
    <row r="372" spans="1:16" ht="15.75" x14ac:dyDescent="0.25">
      <c r="A372" s="935" t="s">
        <v>666</v>
      </c>
      <c r="B372" s="946"/>
      <c r="C372" s="936"/>
      <c r="D372" s="937"/>
      <c r="E372" s="937"/>
      <c r="F372" s="937"/>
      <c r="G372" s="937"/>
      <c r="H372" s="937"/>
      <c r="I372" s="937"/>
      <c r="J372" s="937"/>
      <c r="K372" s="937"/>
      <c r="L372" s="937"/>
      <c r="M372" s="937"/>
      <c r="N372" s="936"/>
      <c r="O372" s="936"/>
      <c r="P372" s="936"/>
    </row>
    <row r="373" spans="1:16" x14ac:dyDescent="0.25">
      <c r="A373" s="919"/>
      <c r="B373" s="975" t="s">
        <v>486</v>
      </c>
      <c r="C373" s="975"/>
      <c r="D373" s="975" t="s">
        <v>682</v>
      </c>
      <c r="E373" s="975"/>
      <c r="F373" s="975" t="s">
        <v>683</v>
      </c>
      <c r="G373" s="975"/>
      <c r="H373" s="975" t="s">
        <v>684</v>
      </c>
      <c r="I373" s="975"/>
      <c r="J373" s="975" t="s">
        <v>687</v>
      </c>
      <c r="K373" s="975"/>
      <c r="L373" s="975" t="s">
        <v>688</v>
      </c>
      <c r="M373" s="975"/>
      <c r="N373" s="990" t="s">
        <v>487</v>
      </c>
      <c r="O373" s="990"/>
      <c r="P373" s="990"/>
    </row>
    <row r="374" spans="1:16" ht="15.75" thickBot="1" x14ac:dyDescent="0.3">
      <c r="A374" s="844" t="s">
        <v>14</v>
      </c>
      <c r="B374" s="940" t="s">
        <v>489</v>
      </c>
      <c r="C374" s="850" t="s">
        <v>488</v>
      </c>
      <c r="D374" s="920" t="s">
        <v>489</v>
      </c>
      <c r="E374" s="850" t="s">
        <v>488</v>
      </c>
      <c r="F374" s="920" t="s">
        <v>489</v>
      </c>
      <c r="G374" s="850" t="s">
        <v>488</v>
      </c>
      <c r="H374" s="920" t="s">
        <v>489</v>
      </c>
      <c r="I374" s="850" t="s">
        <v>488</v>
      </c>
      <c r="J374" s="920" t="s">
        <v>489</v>
      </c>
      <c r="K374" s="850" t="s">
        <v>488</v>
      </c>
      <c r="L374" s="920" t="s">
        <v>489</v>
      </c>
      <c r="M374" s="850" t="s">
        <v>488</v>
      </c>
      <c r="N374" s="850" t="s">
        <v>680</v>
      </c>
      <c r="O374" s="850" t="s">
        <v>681</v>
      </c>
      <c r="P374" s="922" t="s">
        <v>1</v>
      </c>
    </row>
    <row r="375" spans="1:16" ht="15.75" thickTop="1" x14ac:dyDescent="0.25">
      <c r="A375" s="214" t="str">
        <f>'UBS Vila Maria P Gnecco'!A9</f>
        <v>Cirurgião Dentista (consulta /atendimento) - 20hrs</v>
      </c>
      <c r="B375" s="934">
        <f>'UBS Vila Maria P Gnecco'!B9</f>
        <v>522</v>
      </c>
      <c r="C375" s="92">
        <f>'UBS Vila Maria P Gnecco'!C9</f>
        <v>573</v>
      </c>
      <c r="D375" s="92">
        <f>'UBS Vila Maria P Gnecco'!D9</f>
        <v>522</v>
      </c>
      <c r="E375" s="92">
        <f>'UBS Vila Maria P Gnecco'!E9</f>
        <v>523</v>
      </c>
      <c r="F375" s="92">
        <f>'UBS Vila Maria P Gnecco'!F9</f>
        <v>522</v>
      </c>
      <c r="G375" s="92">
        <f>'UBS Vila Maria P Gnecco'!G9</f>
        <v>604</v>
      </c>
      <c r="H375" s="92">
        <f>'UBS Vila Maria P Gnecco'!H9</f>
        <v>522</v>
      </c>
      <c r="I375" s="92">
        <f>'UBS Vila Maria P Gnecco'!I9</f>
        <v>561</v>
      </c>
      <c r="J375" s="92">
        <f>'UBS Vila Maria P Gnecco'!J9</f>
        <v>522</v>
      </c>
      <c r="K375" s="92">
        <f>'UBS Vila Maria P Gnecco'!K9</f>
        <v>530</v>
      </c>
      <c r="L375" s="92">
        <f>'UBS Vila Maria P Gnecco'!L9</f>
        <v>522</v>
      </c>
      <c r="M375" s="92">
        <f>'UBS Vila Maria P Gnecco'!M9</f>
        <v>530</v>
      </c>
      <c r="N375" s="92">
        <f>'UBS Vila Maria P Gnecco'!N9</f>
        <v>3132</v>
      </c>
      <c r="O375" s="92">
        <f>'UBS Vila Maria P Gnecco'!O9</f>
        <v>3321</v>
      </c>
      <c r="P375" s="927">
        <f>'UBS Vila Maria P Gnecco'!P9</f>
        <v>1.0603448275862069</v>
      </c>
    </row>
    <row r="376" spans="1:16" x14ac:dyDescent="0.25">
      <c r="A376" s="214" t="str">
        <f>'UBS Vila Maria P Gnecco'!A10</f>
        <v>Cirurgião Dentista (TI clínico restaurador) - 20hrs</v>
      </c>
      <c r="B376" s="934">
        <f>'UBS Vila Maria P Gnecco'!B10</f>
        <v>78</v>
      </c>
      <c r="C376" s="92">
        <f>'UBS Vila Maria P Gnecco'!C10</f>
        <v>115</v>
      </c>
      <c r="D376" s="92">
        <f>'UBS Vila Maria P Gnecco'!D10</f>
        <v>78</v>
      </c>
      <c r="E376" s="92">
        <f>'UBS Vila Maria P Gnecco'!E10</f>
        <v>111</v>
      </c>
      <c r="F376" s="92">
        <f>'UBS Vila Maria P Gnecco'!F10</f>
        <v>78</v>
      </c>
      <c r="G376" s="92">
        <f>'UBS Vila Maria P Gnecco'!G10</f>
        <v>81</v>
      </c>
      <c r="H376" s="92">
        <f>'UBS Vila Maria P Gnecco'!H10</f>
        <v>78</v>
      </c>
      <c r="I376" s="92">
        <f>'UBS Vila Maria P Gnecco'!I10</f>
        <v>61</v>
      </c>
      <c r="J376" s="92">
        <f>'UBS Vila Maria P Gnecco'!J10</f>
        <v>78</v>
      </c>
      <c r="K376" s="92">
        <f>'UBS Vila Maria P Gnecco'!K10</f>
        <v>82</v>
      </c>
      <c r="L376" s="92">
        <f>'UBS Vila Maria P Gnecco'!L10</f>
        <v>78</v>
      </c>
      <c r="M376" s="92">
        <f>'UBS Vila Maria P Gnecco'!M10</f>
        <v>85</v>
      </c>
      <c r="N376" s="92">
        <f>'UBS Vila Maria P Gnecco'!N10</f>
        <v>468</v>
      </c>
      <c r="O376" s="92">
        <f>'UBS Vila Maria P Gnecco'!O10</f>
        <v>535</v>
      </c>
      <c r="P376" s="927">
        <f>'UBS Vila Maria P Gnecco'!P10</f>
        <v>1.1431623931623931</v>
      </c>
    </row>
    <row r="377" spans="1:16" x14ac:dyDescent="0.25">
      <c r="A377" s="214" t="str">
        <f>'UBS Vila Maria P Gnecco'!A11</f>
        <v>Cirurgião Dentista (TI prótese) - 20hrs</v>
      </c>
      <c r="B377" s="934">
        <f>'UBS Vila Maria P Gnecco'!B11</f>
        <v>24</v>
      </c>
      <c r="C377" s="92">
        <f>'UBS Vila Maria P Gnecco'!C11</f>
        <v>12</v>
      </c>
      <c r="D377" s="92">
        <f>'UBS Vila Maria P Gnecco'!D11</f>
        <v>24</v>
      </c>
      <c r="E377" s="92">
        <f>'UBS Vila Maria P Gnecco'!E11</f>
        <v>18</v>
      </c>
      <c r="F377" s="92">
        <f>'UBS Vila Maria P Gnecco'!F11</f>
        <v>24</v>
      </c>
      <c r="G377" s="92">
        <f>'UBS Vila Maria P Gnecco'!G11</f>
        <v>24</v>
      </c>
      <c r="H377" s="92">
        <f>'UBS Vila Maria P Gnecco'!H11</f>
        <v>24</v>
      </c>
      <c r="I377" s="92">
        <f>'UBS Vila Maria P Gnecco'!I11</f>
        <v>21</v>
      </c>
      <c r="J377" s="92">
        <f>'UBS Vila Maria P Gnecco'!J11</f>
        <v>24</v>
      </c>
      <c r="K377" s="92">
        <f>'UBS Vila Maria P Gnecco'!K11</f>
        <v>18</v>
      </c>
      <c r="L377" s="92">
        <f>'UBS Vila Maria P Gnecco'!L11</f>
        <v>24</v>
      </c>
      <c r="M377" s="92">
        <f>'UBS Vila Maria P Gnecco'!M11</f>
        <v>16</v>
      </c>
      <c r="N377" s="92">
        <f>'UBS Vila Maria P Gnecco'!N11</f>
        <v>144</v>
      </c>
      <c r="O377" s="92">
        <f>'UBS Vila Maria P Gnecco'!O11</f>
        <v>109</v>
      </c>
      <c r="P377" s="927">
        <f>'UBS Vila Maria P Gnecco'!P11</f>
        <v>0.75694444444444442</v>
      </c>
    </row>
    <row r="378" spans="1:16" x14ac:dyDescent="0.25">
      <c r="A378" s="214" t="str">
        <f>'UBS Vila Maria P Gnecco'!A12</f>
        <v>Médico Clínico (consulta) - 20hrs</v>
      </c>
      <c r="B378" s="934">
        <f>'UBS Vila Maria P Gnecco'!B12</f>
        <v>792</v>
      </c>
      <c r="C378" s="92">
        <f>'UBS Vila Maria P Gnecco'!C12</f>
        <v>744</v>
      </c>
      <c r="D378" s="92">
        <f>'UBS Vila Maria P Gnecco'!D12</f>
        <v>792</v>
      </c>
      <c r="E378" s="92">
        <f>'UBS Vila Maria P Gnecco'!E12</f>
        <v>703</v>
      </c>
      <c r="F378" s="92">
        <f>'UBS Vila Maria P Gnecco'!F12</f>
        <v>792</v>
      </c>
      <c r="G378" s="92">
        <f>'UBS Vila Maria P Gnecco'!G12</f>
        <v>517</v>
      </c>
      <c r="H378" s="92">
        <f>'UBS Vila Maria P Gnecco'!H12</f>
        <v>792</v>
      </c>
      <c r="I378" s="92">
        <f>'UBS Vila Maria P Gnecco'!I12</f>
        <v>761</v>
      </c>
      <c r="J378" s="92">
        <f>'UBS Vila Maria P Gnecco'!J12</f>
        <v>792</v>
      </c>
      <c r="K378" s="92">
        <f>'UBS Vila Maria P Gnecco'!K12</f>
        <v>810</v>
      </c>
      <c r="L378" s="92">
        <f>'UBS Vila Maria P Gnecco'!L12</f>
        <v>792</v>
      </c>
      <c r="M378" s="92">
        <f>'UBS Vila Maria P Gnecco'!M12</f>
        <v>780</v>
      </c>
      <c r="N378" s="92">
        <f>'UBS Vila Maria P Gnecco'!N12</f>
        <v>4752</v>
      </c>
      <c r="O378" s="92">
        <f>'UBS Vila Maria P Gnecco'!O12</f>
        <v>4315</v>
      </c>
      <c r="P378" s="927">
        <f>'UBS Vila Maria P Gnecco'!P12</f>
        <v>0.90803872053872059</v>
      </c>
    </row>
    <row r="379" spans="1:16" x14ac:dyDescent="0.25">
      <c r="A379" s="214" t="str">
        <f>'UBS Vila Maria P Gnecco'!A13</f>
        <v>Médico Pediatra (consulta) - 20hrs</v>
      </c>
      <c r="B379" s="934">
        <f>'UBS Vila Maria P Gnecco'!B13</f>
        <v>396</v>
      </c>
      <c r="C379" s="92">
        <f>'UBS Vila Maria P Gnecco'!C13</f>
        <v>308</v>
      </c>
      <c r="D379" s="92">
        <f>'UBS Vila Maria P Gnecco'!D13</f>
        <v>396</v>
      </c>
      <c r="E379" s="92">
        <f>'UBS Vila Maria P Gnecco'!E13</f>
        <v>310</v>
      </c>
      <c r="F379" s="92">
        <f>'UBS Vila Maria P Gnecco'!F13</f>
        <v>396</v>
      </c>
      <c r="G379" s="92">
        <f>'UBS Vila Maria P Gnecco'!G13</f>
        <v>353</v>
      </c>
      <c r="H379" s="92">
        <f>'UBS Vila Maria P Gnecco'!H13</f>
        <v>396</v>
      </c>
      <c r="I379" s="92">
        <f>'UBS Vila Maria P Gnecco'!I13</f>
        <v>358</v>
      </c>
      <c r="J379" s="92">
        <f>'UBS Vila Maria P Gnecco'!J13</f>
        <v>396</v>
      </c>
      <c r="K379" s="92">
        <f>'UBS Vila Maria P Gnecco'!K13</f>
        <v>273</v>
      </c>
      <c r="L379" s="92">
        <f>'UBS Vila Maria P Gnecco'!L13</f>
        <v>396</v>
      </c>
      <c r="M379" s="92">
        <f>'UBS Vila Maria P Gnecco'!M13</f>
        <v>292</v>
      </c>
      <c r="N379" s="92">
        <f>'UBS Vila Maria P Gnecco'!N13</f>
        <v>2376</v>
      </c>
      <c r="O379" s="92">
        <f>'UBS Vila Maria P Gnecco'!O13</f>
        <v>1894</v>
      </c>
      <c r="P379" s="927">
        <f>'UBS Vila Maria P Gnecco'!P13</f>
        <v>0.79713804713804715</v>
      </c>
    </row>
    <row r="380" spans="1:16" x14ac:dyDescent="0.25">
      <c r="A380" s="214" t="str">
        <f>'UBS Vila Maria P Gnecco'!A14</f>
        <v>Médico Psiquiatra (consulta) - 20hrs</v>
      </c>
      <c r="B380" s="934">
        <f>'UBS Vila Maria P Gnecco'!B14</f>
        <v>160</v>
      </c>
      <c r="C380" s="92">
        <f>'UBS Vila Maria P Gnecco'!C14</f>
        <v>76</v>
      </c>
      <c r="D380" s="92">
        <f>'UBS Vila Maria P Gnecco'!D14</f>
        <v>160</v>
      </c>
      <c r="E380" s="92">
        <f>'UBS Vila Maria P Gnecco'!E14</f>
        <v>79</v>
      </c>
      <c r="F380" s="92">
        <f>'UBS Vila Maria P Gnecco'!F14</f>
        <v>160</v>
      </c>
      <c r="G380" s="92">
        <f>'UBS Vila Maria P Gnecco'!G14</f>
        <v>75</v>
      </c>
      <c r="H380" s="92">
        <f>'UBS Vila Maria P Gnecco'!H14</f>
        <v>160</v>
      </c>
      <c r="I380" s="92">
        <f>'UBS Vila Maria P Gnecco'!I14</f>
        <v>79</v>
      </c>
      <c r="J380" s="92">
        <f>'UBS Vila Maria P Gnecco'!J14</f>
        <v>160</v>
      </c>
      <c r="K380" s="92">
        <f>'UBS Vila Maria P Gnecco'!K14</f>
        <v>81</v>
      </c>
      <c r="L380" s="92">
        <f>'UBS Vila Maria P Gnecco'!L14</f>
        <v>160</v>
      </c>
      <c r="M380" s="92">
        <f>'UBS Vila Maria P Gnecco'!M14</f>
        <v>73</v>
      </c>
      <c r="N380" s="92">
        <f>'UBS Vila Maria P Gnecco'!N14</f>
        <v>960</v>
      </c>
      <c r="O380" s="92">
        <f>'UBS Vila Maria P Gnecco'!O14</f>
        <v>463</v>
      </c>
      <c r="P380" s="927">
        <f>'UBS Vila Maria P Gnecco'!P14</f>
        <v>0.48229166666666667</v>
      </c>
    </row>
    <row r="381" spans="1:16" x14ac:dyDescent="0.25">
      <c r="A381" s="214" t="str">
        <f>'UBS Vila Maria P Gnecco'!A15</f>
        <v>Médico Ginecologista (consulta) - 20hrs</v>
      </c>
      <c r="B381" s="934">
        <f>'UBS Vila Maria P Gnecco'!B15</f>
        <v>396</v>
      </c>
      <c r="C381" s="92">
        <f>'UBS Vila Maria P Gnecco'!C15</f>
        <v>272</v>
      </c>
      <c r="D381" s="92">
        <f>'UBS Vila Maria P Gnecco'!D15</f>
        <v>396</v>
      </c>
      <c r="E381" s="92">
        <f>'UBS Vila Maria P Gnecco'!E15</f>
        <v>357</v>
      </c>
      <c r="F381" s="92">
        <f>'UBS Vila Maria P Gnecco'!F15</f>
        <v>396</v>
      </c>
      <c r="G381" s="92">
        <f>'UBS Vila Maria P Gnecco'!G15</f>
        <v>355</v>
      </c>
      <c r="H381" s="92">
        <f>'UBS Vila Maria P Gnecco'!H15</f>
        <v>396</v>
      </c>
      <c r="I381" s="92">
        <f>'UBS Vila Maria P Gnecco'!I15</f>
        <v>418</v>
      </c>
      <c r="J381" s="92">
        <f>'UBS Vila Maria P Gnecco'!J15</f>
        <v>396</v>
      </c>
      <c r="K381" s="92">
        <f>'UBS Vila Maria P Gnecco'!K15</f>
        <v>366</v>
      </c>
      <c r="L381" s="92">
        <f>'UBS Vila Maria P Gnecco'!L15</f>
        <v>396</v>
      </c>
      <c r="M381" s="92">
        <f>'UBS Vila Maria P Gnecco'!M15</f>
        <v>320</v>
      </c>
      <c r="N381" s="92">
        <f>'UBS Vila Maria P Gnecco'!N15</f>
        <v>2376</v>
      </c>
      <c r="O381" s="92">
        <f>'UBS Vila Maria P Gnecco'!O15</f>
        <v>2088</v>
      </c>
      <c r="P381" s="927">
        <f>'UBS Vila Maria P Gnecco'!P15</f>
        <v>0.87878787878787878</v>
      </c>
    </row>
    <row r="382" spans="1:16" x14ac:dyDescent="0.25">
      <c r="A382" s="214" t="str">
        <f>'UBS Vila Maria P Gnecco'!A16</f>
        <v>Enfermeiro (consulta) - 30hrs</v>
      </c>
      <c r="B382" s="934">
        <f>'UBS Vila Maria P Gnecco'!B16</f>
        <v>432</v>
      </c>
      <c r="C382" s="92">
        <f>'UBS Vila Maria P Gnecco'!C16</f>
        <v>533</v>
      </c>
      <c r="D382" s="92">
        <f>'UBS Vila Maria P Gnecco'!D16</f>
        <v>432</v>
      </c>
      <c r="E382" s="92">
        <f>'UBS Vila Maria P Gnecco'!E16</f>
        <v>478</v>
      </c>
      <c r="F382" s="92">
        <f>'UBS Vila Maria P Gnecco'!F16</f>
        <v>432</v>
      </c>
      <c r="G382" s="92">
        <f>'UBS Vila Maria P Gnecco'!G16</f>
        <v>475</v>
      </c>
      <c r="H382" s="92">
        <f>'UBS Vila Maria P Gnecco'!H16</f>
        <v>432</v>
      </c>
      <c r="I382" s="92">
        <f>'UBS Vila Maria P Gnecco'!I16</f>
        <v>451</v>
      </c>
      <c r="J382" s="92">
        <f>'UBS Vila Maria P Gnecco'!J16</f>
        <v>432</v>
      </c>
      <c r="K382" s="92">
        <f>'UBS Vila Maria P Gnecco'!K16</f>
        <v>360</v>
      </c>
      <c r="L382" s="92">
        <f>'UBS Vila Maria P Gnecco'!L16</f>
        <v>432</v>
      </c>
      <c r="M382" s="92">
        <f>'UBS Vila Maria P Gnecco'!M16</f>
        <v>289</v>
      </c>
      <c r="N382" s="92">
        <f>'UBS Vila Maria P Gnecco'!N16</f>
        <v>2592</v>
      </c>
      <c r="O382" s="92">
        <f>'UBS Vila Maria P Gnecco'!O16</f>
        <v>2586</v>
      </c>
      <c r="P382" s="927">
        <f>'UBS Vila Maria P Gnecco'!P16</f>
        <v>0.99768518518518523</v>
      </c>
    </row>
    <row r="383" spans="1:16" x14ac:dyDescent="0.25">
      <c r="A383" s="214" t="str">
        <f>'UBS Vila Maria P Gnecco'!A17</f>
        <v>Enfermeiro (visita) - 30hrs</v>
      </c>
      <c r="B383" s="934">
        <f>'UBS Vila Maria P Gnecco'!B17</f>
        <v>24</v>
      </c>
      <c r="C383" s="92">
        <f>'UBS Vila Maria P Gnecco'!C17</f>
        <v>35</v>
      </c>
      <c r="D383" s="92">
        <f>'UBS Vila Maria P Gnecco'!D17</f>
        <v>24</v>
      </c>
      <c r="E383" s="92">
        <f>'UBS Vila Maria P Gnecco'!E17</f>
        <v>45</v>
      </c>
      <c r="F383" s="92">
        <f>'UBS Vila Maria P Gnecco'!F17</f>
        <v>24</v>
      </c>
      <c r="G383" s="92">
        <f>'UBS Vila Maria P Gnecco'!G17</f>
        <v>21</v>
      </c>
      <c r="H383" s="92">
        <f>'UBS Vila Maria P Gnecco'!H17</f>
        <v>24</v>
      </c>
      <c r="I383" s="92">
        <f>'UBS Vila Maria P Gnecco'!I17</f>
        <v>30</v>
      </c>
      <c r="J383" s="92">
        <f>'UBS Vila Maria P Gnecco'!J17</f>
        <v>24</v>
      </c>
      <c r="K383" s="92">
        <f>'UBS Vila Maria P Gnecco'!K17</f>
        <v>41</v>
      </c>
      <c r="L383" s="92">
        <f>'UBS Vila Maria P Gnecco'!L17</f>
        <v>24</v>
      </c>
      <c r="M383" s="92">
        <f>'UBS Vila Maria P Gnecco'!M17</f>
        <v>56</v>
      </c>
      <c r="N383" s="92">
        <f>'UBS Vila Maria P Gnecco'!N17</f>
        <v>144</v>
      </c>
      <c r="O383" s="92">
        <f>'UBS Vila Maria P Gnecco'!O17</f>
        <v>228</v>
      </c>
      <c r="P383" s="927">
        <f>'UBS Vila Maria P Gnecco'!P17</f>
        <v>1.5833333333333333</v>
      </c>
    </row>
    <row r="384" spans="1:16" x14ac:dyDescent="0.25">
      <c r="A384" s="214" t="str">
        <f>'UBS Vila Maria P Gnecco'!A18</f>
        <v>Assistente Social (consulta/ VD) - 30hrs</v>
      </c>
      <c r="B384" s="934">
        <f>'UBS Vila Maria P Gnecco'!B18</f>
        <v>122</v>
      </c>
      <c r="C384" s="92">
        <f>'UBS Vila Maria P Gnecco'!C18</f>
        <v>90</v>
      </c>
      <c r="D384" s="92">
        <f>'UBS Vila Maria P Gnecco'!D18</f>
        <v>122</v>
      </c>
      <c r="E384" s="92">
        <f>'UBS Vila Maria P Gnecco'!E18</f>
        <v>123</v>
      </c>
      <c r="F384" s="92">
        <f>'UBS Vila Maria P Gnecco'!F18</f>
        <v>122</v>
      </c>
      <c r="G384" s="92">
        <f>'UBS Vila Maria P Gnecco'!G18</f>
        <v>61</v>
      </c>
      <c r="H384" s="92">
        <f>'UBS Vila Maria P Gnecco'!H18</f>
        <v>122</v>
      </c>
      <c r="I384" s="92">
        <f>'UBS Vila Maria P Gnecco'!I18</f>
        <v>31</v>
      </c>
      <c r="J384" s="92">
        <f>'UBS Vila Maria P Gnecco'!J18</f>
        <v>122</v>
      </c>
      <c r="K384" s="92">
        <f>'UBS Vila Maria P Gnecco'!K18</f>
        <v>12</v>
      </c>
      <c r="L384" s="92">
        <f>'UBS Vila Maria P Gnecco'!L18</f>
        <v>122</v>
      </c>
      <c r="M384" s="92">
        <f>'UBS Vila Maria P Gnecco'!M18</f>
        <v>71</v>
      </c>
      <c r="N384" s="92">
        <f>'UBS Vila Maria P Gnecco'!N18</f>
        <v>732</v>
      </c>
      <c r="O384" s="92">
        <f>'UBS Vila Maria P Gnecco'!O18</f>
        <v>388</v>
      </c>
      <c r="P384" s="927">
        <f>'UBS Vila Maria P Gnecco'!P18</f>
        <v>0.5300546448087432</v>
      </c>
    </row>
    <row r="385" spans="1:16" x14ac:dyDescent="0.25">
      <c r="A385" s="214" t="str">
        <f>'UBS Vila Maria P Gnecco'!A19</f>
        <v>Assistente Social (nº grupos)</v>
      </c>
      <c r="B385" s="934">
        <f>'UBS Vila Maria P Gnecco'!B19</f>
        <v>30</v>
      </c>
      <c r="C385" s="92">
        <f>'UBS Vila Maria P Gnecco'!C19</f>
        <v>27</v>
      </c>
      <c r="D385" s="92">
        <f>'UBS Vila Maria P Gnecco'!D19</f>
        <v>30</v>
      </c>
      <c r="E385" s="92">
        <f>'UBS Vila Maria P Gnecco'!E19</f>
        <v>34</v>
      </c>
      <c r="F385" s="92">
        <f>'UBS Vila Maria P Gnecco'!F19</f>
        <v>30</v>
      </c>
      <c r="G385" s="92">
        <f>'UBS Vila Maria P Gnecco'!G19</f>
        <v>23</v>
      </c>
      <c r="H385" s="92">
        <f>'UBS Vila Maria P Gnecco'!H19</f>
        <v>30</v>
      </c>
      <c r="I385" s="92">
        <f>'UBS Vila Maria P Gnecco'!I19</f>
        <v>13</v>
      </c>
      <c r="J385" s="92">
        <f>'UBS Vila Maria P Gnecco'!J19</f>
        <v>30</v>
      </c>
      <c r="K385" s="92">
        <f>'UBS Vila Maria P Gnecco'!K19</f>
        <v>1</v>
      </c>
      <c r="L385" s="92">
        <f>'UBS Vila Maria P Gnecco'!L19</f>
        <v>30</v>
      </c>
      <c r="M385" s="92">
        <f>'UBS Vila Maria P Gnecco'!M19</f>
        <v>15</v>
      </c>
      <c r="N385" s="92">
        <f>'UBS Vila Maria P Gnecco'!N19</f>
        <v>180</v>
      </c>
      <c r="O385" s="92">
        <f>'UBS Vila Maria P Gnecco'!O19</f>
        <v>113</v>
      </c>
      <c r="P385" s="927">
        <f>'UBS Vila Maria P Gnecco'!P19</f>
        <v>0.62777777777777777</v>
      </c>
    </row>
    <row r="386" spans="1:16" x14ac:dyDescent="0.25">
      <c r="A386" s="214" t="str">
        <f>'UBS Vila Maria P Gnecco'!A20</f>
        <v>Educador Fisico (consulta/ VD) - 30hrs</v>
      </c>
      <c r="B386" s="934">
        <f>'UBS Vila Maria P Gnecco'!B20</f>
        <v>15</v>
      </c>
      <c r="C386" s="92">
        <f>'UBS Vila Maria P Gnecco'!C20</f>
        <v>29</v>
      </c>
      <c r="D386" s="92">
        <f>'UBS Vila Maria P Gnecco'!D20</f>
        <v>15</v>
      </c>
      <c r="E386" s="92">
        <f>'UBS Vila Maria P Gnecco'!E20</f>
        <v>29</v>
      </c>
      <c r="F386" s="92">
        <f>'UBS Vila Maria P Gnecco'!F20</f>
        <v>15</v>
      </c>
      <c r="G386" s="92">
        <f>'UBS Vila Maria P Gnecco'!G20</f>
        <v>5</v>
      </c>
      <c r="H386" s="92">
        <f>'UBS Vila Maria P Gnecco'!H20</f>
        <v>15</v>
      </c>
      <c r="I386" s="92">
        <f>'UBS Vila Maria P Gnecco'!I20</f>
        <v>18</v>
      </c>
      <c r="J386" s="92">
        <f>'UBS Vila Maria P Gnecco'!J20</f>
        <v>15</v>
      </c>
      <c r="K386" s="92">
        <f>'UBS Vila Maria P Gnecco'!K20</f>
        <v>15</v>
      </c>
      <c r="L386" s="92">
        <f>'UBS Vila Maria P Gnecco'!L20</f>
        <v>15</v>
      </c>
      <c r="M386" s="92">
        <f>'UBS Vila Maria P Gnecco'!M20</f>
        <v>10</v>
      </c>
      <c r="N386" s="92">
        <f>'UBS Vila Maria P Gnecco'!N20</f>
        <v>90</v>
      </c>
      <c r="O386" s="92">
        <f>'UBS Vila Maria P Gnecco'!O20</f>
        <v>106</v>
      </c>
      <c r="P386" s="927">
        <f>'UBS Vila Maria P Gnecco'!P20</f>
        <v>1.1777777777777778</v>
      </c>
    </row>
    <row r="387" spans="1:16" x14ac:dyDescent="0.25">
      <c r="A387" s="214" t="str">
        <f>'UBS Vila Maria P Gnecco'!A21</f>
        <v>Educador Físico (nº grupos)</v>
      </c>
      <c r="B387" s="934">
        <f>'UBS Vila Maria P Gnecco'!B21</f>
        <v>61</v>
      </c>
      <c r="C387" s="92">
        <f>'UBS Vila Maria P Gnecco'!C21</f>
        <v>32</v>
      </c>
      <c r="D387" s="92">
        <f>'UBS Vila Maria P Gnecco'!D21</f>
        <v>61</v>
      </c>
      <c r="E387" s="92">
        <f>'UBS Vila Maria P Gnecco'!E21</f>
        <v>59</v>
      </c>
      <c r="F387" s="92">
        <f>'UBS Vila Maria P Gnecco'!F21</f>
        <v>61</v>
      </c>
      <c r="G387" s="92">
        <f>'UBS Vila Maria P Gnecco'!G21</f>
        <v>10</v>
      </c>
      <c r="H387" s="92">
        <f>'UBS Vila Maria P Gnecco'!H21</f>
        <v>61</v>
      </c>
      <c r="I387" s="92">
        <f>'UBS Vila Maria P Gnecco'!I21</f>
        <v>30</v>
      </c>
      <c r="J387" s="92">
        <f>'UBS Vila Maria P Gnecco'!J21</f>
        <v>61</v>
      </c>
      <c r="K387" s="92">
        <f>'UBS Vila Maria P Gnecco'!K21</f>
        <v>10</v>
      </c>
      <c r="L387" s="92">
        <f>'UBS Vila Maria P Gnecco'!L21</f>
        <v>61</v>
      </c>
      <c r="M387" s="92">
        <f>'UBS Vila Maria P Gnecco'!M21</f>
        <v>39</v>
      </c>
      <c r="N387" s="92">
        <f>'UBS Vila Maria P Gnecco'!N21</f>
        <v>366</v>
      </c>
      <c r="O387" s="92">
        <f>'UBS Vila Maria P Gnecco'!O21</f>
        <v>180</v>
      </c>
      <c r="P387" s="927">
        <f>'UBS Vila Maria P Gnecco'!P21</f>
        <v>0.49180327868852458</v>
      </c>
    </row>
    <row r="388" spans="1:16" x14ac:dyDescent="0.25">
      <c r="A388" s="214" t="str">
        <f>'UBS Vila Maria P Gnecco'!A22</f>
        <v>Fonoaudiólogo (consulta/ VD) - 12hrs</v>
      </c>
      <c r="B388" s="934">
        <f>'UBS Vila Maria P Gnecco'!B22</f>
        <v>18</v>
      </c>
      <c r="C388" s="92">
        <f>'UBS Vila Maria P Gnecco'!C22</f>
        <v>0</v>
      </c>
      <c r="D388" s="92">
        <f>'UBS Vila Maria P Gnecco'!D22</f>
        <v>18</v>
      </c>
      <c r="E388" s="92">
        <f>'UBS Vila Maria P Gnecco'!E22</f>
        <v>0</v>
      </c>
      <c r="F388" s="92">
        <f>'UBS Vila Maria P Gnecco'!F22</f>
        <v>18</v>
      </c>
      <c r="G388" s="92">
        <f>'UBS Vila Maria P Gnecco'!G22</f>
        <v>0</v>
      </c>
      <c r="H388" s="92">
        <f>'UBS Vila Maria P Gnecco'!H22</f>
        <v>18</v>
      </c>
      <c r="I388" s="92">
        <f>'UBS Vila Maria P Gnecco'!I22</f>
        <v>30</v>
      </c>
      <c r="J388" s="92">
        <f>'UBS Vila Maria P Gnecco'!J22</f>
        <v>18</v>
      </c>
      <c r="K388" s="92">
        <f>'UBS Vila Maria P Gnecco'!K22</f>
        <v>22</v>
      </c>
      <c r="L388" s="92">
        <f>'UBS Vila Maria P Gnecco'!L22</f>
        <v>18</v>
      </c>
      <c r="M388" s="92">
        <f>'UBS Vila Maria P Gnecco'!M22</f>
        <v>19</v>
      </c>
      <c r="N388" s="92">
        <f>'UBS Vila Maria P Gnecco'!N22</f>
        <v>108</v>
      </c>
      <c r="O388" s="92">
        <f>'UBS Vila Maria P Gnecco'!O22</f>
        <v>71</v>
      </c>
      <c r="P388" s="927">
        <f>'UBS Vila Maria P Gnecco'!P22</f>
        <v>0.65740740740740744</v>
      </c>
    </row>
    <row r="389" spans="1:16" x14ac:dyDescent="0.25">
      <c r="A389" s="214" t="str">
        <f>'UBS Vila Maria P Gnecco'!A23</f>
        <v>Fonoaudiólogo (nº grupos)</v>
      </c>
      <c r="B389" s="934">
        <f>'UBS Vila Maria P Gnecco'!B23</f>
        <v>12</v>
      </c>
      <c r="C389" s="92">
        <f>'UBS Vila Maria P Gnecco'!C23</f>
        <v>0</v>
      </c>
      <c r="D389" s="92">
        <f>'UBS Vila Maria P Gnecco'!D23</f>
        <v>12</v>
      </c>
      <c r="E389" s="92">
        <f>'UBS Vila Maria P Gnecco'!E23</f>
        <v>0</v>
      </c>
      <c r="F389" s="92">
        <f>'UBS Vila Maria P Gnecco'!F23</f>
        <v>12</v>
      </c>
      <c r="G389" s="92">
        <f>'UBS Vila Maria P Gnecco'!G23</f>
        <v>0</v>
      </c>
      <c r="H389" s="92">
        <f>'UBS Vila Maria P Gnecco'!H23</f>
        <v>12</v>
      </c>
      <c r="I389" s="92">
        <f>'UBS Vila Maria P Gnecco'!I23</f>
        <v>13</v>
      </c>
      <c r="J389" s="92">
        <f>'UBS Vila Maria P Gnecco'!J23</f>
        <v>12</v>
      </c>
      <c r="K389" s="92">
        <f>'UBS Vila Maria P Gnecco'!K23</f>
        <v>17</v>
      </c>
      <c r="L389" s="92">
        <f>'UBS Vila Maria P Gnecco'!L23</f>
        <v>12</v>
      </c>
      <c r="M389" s="92">
        <f>'UBS Vila Maria P Gnecco'!M23</f>
        <v>12</v>
      </c>
      <c r="N389" s="92">
        <f>'UBS Vila Maria P Gnecco'!N23</f>
        <v>72</v>
      </c>
      <c r="O389" s="92">
        <f>'UBS Vila Maria P Gnecco'!O23</f>
        <v>42</v>
      </c>
      <c r="P389" s="927">
        <f>'UBS Vila Maria P Gnecco'!P23</f>
        <v>0.58333333333333337</v>
      </c>
    </row>
    <row r="390" spans="1:16" x14ac:dyDescent="0.25">
      <c r="A390" s="214" t="str">
        <f>'UBS Vila Maria P Gnecco'!A24</f>
        <v>Farmacêutico (consulta/ VD) - 40hrs</v>
      </c>
      <c r="B390" s="934">
        <f>'UBS Vila Maria P Gnecco'!B24</f>
        <v>144</v>
      </c>
      <c r="C390" s="92">
        <f>'UBS Vila Maria P Gnecco'!C24</f>
        <v>63</v>
      </c>
      <c r="D390" s="92">
        <f>'UBS Vila Maria P Gnecco'!D24</f>
        <v>144</v>
      </c>
      <c r="E390" s="92">
        <f>'UBS Vila Maria P Gnecco'!E24</f>
        <v>136</v>
      </c>
      <c r="F390" s="92">
        <f>'UBS Vila Maria P Gnecco'!F24</f>
        <v>144</v>
      </c>
      <c r="G390" s="92">
        <f>'UBS Vila Maria P Gnecco'!G24</f>
        <v>144</v>
      </c>
      <c r="H390" s="92">
        <f>'UBS Vila Maria P Gnecco'!H24</f>
        <v>144</v>
      </c>
      <c r="I390" s="92">
        <f>'UBS Vila Maria P Gnecco'!I24</f>
        <v>127</v>
      </c>
      <c r="J390" s="92">
        <f>'UBS Vila Maria P Gnecco'!J24</f>
        <v>144</v>
      </c>
      <c r="K390" s="92">
        <f>'UBS Vila Maria P Gnecco'!K24</f>
        <v>110</v>
      </c>
      <c r="L390" s="92">
        <f>'UBS Vila Maria P Gnecco'!L24</f>
        <v>144</v>
      </c>
      <c r="M390" s="92">
        <f>'UBS Vila Maria P Gnecco'!M24</f>
        <v>121</v>
      </c>
      <c r="N390" s="92">
        <f>'UBS Vila Maria P Gnecco'!N24</f>
        <v>864</v>
      </c>
      <c r="O390" s="92">
        <f>'UBS Vila Maria P Gnecco'!O24</f>
        <v>701</v>
      </c>
      <c r="P390" s="927">
        <f>'UBS Vila Maria P Gnecco'!P24</f>
        <v>0.81134259259259256</v>
      </c>
    </row>
    <row r="391" spans="1:16" x14ac:dyDescent="0.25">
      <c r="A391" s="214" t="str">
        <f>'UBS Vila Maria P Gnecco'!A25</f>
        <v>Farmacêutico (nº grupos)</v>
      </c>
      <c r="B391" s="934">
        <f>'UBS Vila Maria P Gnecco'!B25</f>
        <v>24</v>
      </c>
      <c r="C391" s="92">
        <f>'UBS Vila Maria P Gnecco'!C25</f>
        <v>12</v>
      </c>
      <c r="D391" s="92">
        <f>'UBS Vila Maria P Gnecco'!D25</f>
        <v>24</v>
      </c>
      <c r="E391" s="92">
        <f>'UBS Vila Maria P Gnecco'!E25</f>
        <v>33</v>
      </c>
      <c r="F391" s="92">
        <f>'UBS Vila Maria P Gnecco'!F25</f>
        <v>24</v>
      </c>
      <c r="G391" s="92">
        <f>'UBS Vila Maria P Gnecco'!G25</f>
        <v>36</v>
      </c>
      <c r="H391" s="92">
        <f>'UBS Vila Maria P Gnecco'!H25</f>
        <v>24</v>
      </c>
      <c r="I391" s="92">
        <f>'UBS Vila Maria P Gnecco'!I25</f>
        <v>27</v>
      </c>
      <c r="J391" s="92">
        <f>'UBS Vila Maria P Gnecco'!J25</f>
        <v>24</v>
      </c>
      <c r="K391" s="92">
        <f>'UBS Vila Maria P Gnecco'!K25</f>
        <v>27</v>
      </c>
      <c r="L391" s="92">
        <f>'UBS Vila Maria P Gnecco'!L25</f>
        <v>24</v>
      </c>
      <c r="M391" s="92">
        <f>'UBS Vila Maria P Gnecco'!M25</f>
        <v>18</v>
      </c>
      <c r="N391" s="92">
        <f>'UBS Vila Maria P Gnecco'!N25</f>
        <v>144</v>
      </c>
      <c r="O391" s="92">
        <f>'UBS Vila Maria P Gnecco'!O25</f>
        <v>153</v>
      </c>
      <c r="P391" s="927">
        <f>'UBS Vila Maria P Gnecco'!P25</f>
        <v>1.0625</v>
      </c>
    </row>
    <row r="392" spans="1:16" x14ac:dyDescent="0.25">
      <c r="A392" s="214" t="str">
        <f>'UBS Vila Maria P Gnecco'!A26</f>
        <v>Nutricionista (consulta/VD) - 40hrs</v>
      </c>
      <c r="B392" s="934">
        <f>'UBS Vila Maria P Gnecco'!B26</f>
        <v>60</v>
      </c>
      <c r="C392" s="92">
        <f>'UBS Vila Maria P Gnecco'!C26</f>
        <v>66</v>
      </c>
      <c r="D392" s="92">
        <f>'UBS Vila Maria P Gnecco'!D26</f>
        <v>60</v>
      </c>
      <c r="E392" s="92">
        <f>'UBS Vila Maria P Gnecco'!E26</f>
        <v>78</v>
      </c>
      <c r="F392" s="92">
        <f>'UBS Vila Maria P Gnecco'!F26</f>
        <v>60</v>
      </c>
      <c r="G392" s="92">
        <f>'UBS Vila Maria P Gnecco'!G26</f>
        <v>90</v>
      </c>
      <c r="H392" s="92">
        <f>'UBS Vila Maria P Gnecco'!H26</f>
        <v>60</v>
      </c>
      <c r="I392" s="92">
        <f>'UBS Vila Maria P Gnecco'!I26</f>
        <v>61</v>
      </c>
      <c r="J392" s="92">
        <f>'UBS Vila Maria P Gnecco'!J26</f>
        <v>60</v>
      </c>
      <c r="K392" s="92">
        <f>'UBS Vila Maria P Gnecco'!K26</f>
        <v>64</v>
      </c>
      <c r="L392" s="92">
        <f>'UBS Vila Maria P Gnecco'!L26</f>
        <v>60</v>
      </c>
      <c r="M392" s="92">
        <f>'UBS Vila Maria P Gnecco'!M26</f>
        <v>30</v>
      </c>
      <c r="N392" s="92">
        <f>'UBS Vila Maria P Gnecco'!N26</f>
        <v>360</v>
      </c>
      <c r="O392" s="92">
        <f>'UBS Vila Maria P Gnecco'!O26</f>
        <v>389</v>
      </c>
      <c r="P392" s="927">
        <f>'UBS Vila Maria P Gnecco'!P26</f>
        <v>1.0805555555555555</v>
      </c>
    </row>
    <row r="393" spans="1:16" x14ac:dyDescent="0.25">
      <c r="A393" s="214" t="str">
        <f>'UBS Vila Maria P Gnecco'!A27</f>
        <v xml:space="preserve">Nutricionista (grupos) </v>
      </c>
      <c r="B393" s="934">
        <f>'UBS Vila Maria P Gnecco'!B27</f>
        <v>40</v>
      </c>
      <c r="C393" s="92">
        <f>'UBS Vila Maria P Gnecco'!C27</f>
        <v>24</v>
      </c>
      <c r="D393" s="92">
        <f>'UBS Vila Maria P Gnecco'!D27</f>
        <v>40</v>
      </c>
      <c r="E393" s="92">
        <f>'UBS Vila Maria P Gnecco'!E27</f>
        <v>38</v>
      </c>
      <c r="F393" s="92">
        <f>'UBS Vila Maria P Gnecco'!F27</f>
        <v>40</v>
      </c>
      <c r="G393" s="92">
        <f>'UBS Vila Maria P Gnecco'!G27</f>
        <v>46</v>
      </c>
      <c r="H393" s="92">
        <f>'UBS Vila Maria P Gnecco'!H27</f>
        <v>40</v>
      </c>
      <c r="I393" s="92">
        <f>'UBS Vila Maria P Gnecco'!I27</f>
        <v>51</v>
      </c>
      <c r="J393" s="92">
        <f>'UBS Vila Maria P Gnecco'!J27</f>
        <v>40</v>
      </c>
      <c r="K393" s="92">
        <f>'UBS Vila Maria P Gnecco'!K27</f>
        <v>63</v>
      </c>
      <c r="L393" s="92">
        <f>'UBS Vila Maria P Gnecco'!L27</f>
        <v>40</v>
      </c>
      <c r="M393" s="92">
        <f>'UBS Vila Maria P Gnecco'!M27</f>
        <v>13</v>
      </c>
      <c r="N393" s="92">
        <f>'UBS Vila Maria P Gnecco'!N27</f>
        <v>240</v>
      </c>
      <c r="O393" s="92">
        <f>'UBS Vila Maria P Gnecco'!O27</f>
        <v>235</v>
      </c>
      <c r="P393" s="927">
        <f>'UBS Vila Maria P Gnecco'!P27</f>
        <v>0.97916666666666663</v>
      </c>
    </row>
    <row r="394" spans="1:16" x14ac:dyDescent="0.25">
      <c r="A394" s="214" t="str">
        <f>'UBS Vila Maria P Gnecco'!A28</f>
        <v>Psicólogo (consulta/ VD) - 30hrs</v>
      </c>
      <c r="B394" s="934">
        <f>'UBS Vila Maria P Gnecco'!B28</f>
        <v>138</v>
      </c>
      <c r="C394" s="92">
        <f>'UBS Vila Maria P Gnecco'!C28</f>
        <v>82</v>
      </c>
      <c r="D394" s="92">
        <f>'UBS Vila Maria P Gnecco'!D28</f>
        <v>138</v>
      </c>
      <c r="E394" s="92">
        <f>'UBS Vila Maria P Gnecco'!E28</f>
        <v>89</v>
      </c>
      <c r="F394" s="92">
        <f>'UBS Vila Maria P Gnecco'!F28</f>
        <v>138</v>
      </c>
      <c r="G394" s="92">
        <f>'UBS Vila Maria P Gnecco'!G28</f>
        <v>77</v>
      </c>
      <c r="H394" s="92">
        <f>'UBS Vila Maria P Gnecco'!H28</f>
        <v>138</v>
      </c>
      <c r="I394" s="92">
        <f>'UBS Vila Maria P Gnecco'!I28</f>
        <v>88</v>
      </c>
      <c r="J394" s="92">
        <f>'UBS Vila Maria P Gnecco'!J28</f>
        <v>138</v>
      </c>
      <c r="K394" s="92">
        <f>'UBS Vila Maria P Gnecco'!K28</f>
        <v>75</v>
      </c>
      <c r="L394" s="92">
        <f>'UBS Vila Maria P Gnecco'!L28</f>
        <v>138</v>
      </c>
      <c r="M394" s="92">
        <f>'UBS Vila Maria P Gnecco'!M28</f>
        <v>91</v>
      </c>
      <c r="N394" s="92">
        <f>'UBS Vila Maria P Gnecco'!N28</f>
        <v>828</v>
      </c>
      <c r="O394" s="92">
        <f>'UBS Vila Maria P Gnecco'!O28</f>
        <v>502</v>
      </c>
      <c r="P394" s="927">
        <f>'UBS Vila Maria P Gnecco'!P28</f>
        <v>0.606280193236715</v>
      </c>
    </row>
    <row r="395" spans="1:16" x14ac:dyDescent="0.25">
      <c r="A395" s="214" t="str">
        <f>'UBS Vila Maria P Gnecco'!A29</f>
        <v>Psicólogo (nº grupos)</v>
      </c>
      <c r="B395" s="934">
        <f>'UBS Vila Maria P Gnecco'!B29</f>
        <v>90</v>
      </c>
      <c r="C395" s="92">
        <f>'UBS Vila Maria P Gnecco'!C29</f>
        <v>33</v>
      </c>
      <c r="D395" s="92">
        <f>'UBS Vila Maria P Gnecco'!D29</f>
        <v>90</v>
      </c>
      <c r="E395" s="92">
        <f>'UBS Vila Maria P Gnecco'!E29</f>
        <v>53</v>
      </c>
      <c r="F395" s="92">
        <f>'UBS Vila Maria P Gnecco'!F29</f>
        <v>90</v>
      </c>
      <c r="G395" s="92">
        <f>'UBS Vila Maria P Gnecco'!G29</f>
        <v>51</v>
      </c>
      <c r="H395" s="92">
        <f>'UBS Vila Maria P Gnecco'!H29</f>
        <v>90</v>
      </c>
      <c r="I395" s="92">
        <f>'UBS Vila Maria P Gnecco'!I29</f>
        <v>55</v>
      </c>
      <c r="J395" s="92">
        <f>'UBS Vila Maria P Gnecco'!J29</f>
        <v>90</v>
      </c>
      <c r="K395" s="92">
        <f>'UBS Vila Maria P Gnecco'!K29</f>
        <v>55</v>
      </c>
      <c r="L395" s="92">
        <f>'UBS Vila Maria P Gnecco'!L29</f>
        <v>90</v>
      </c>
      <c r="M395" s="92">
        <f>'UBS Vila Maria P Gnecco'!M29</f>
        <v>39</v>
      </c>
      <c r="N395" s="92">
        <f>'UBS Vila Maria P Gnecco'!N29</f>
        <v>540</v>
      </c>
      <c r="O395" s="92">
        <f>'UBS Vila Maria P Gnecco'!O29</f>
        <v>286</v>
      </c>
      <c r="P395" s="927">
        <f>'UBS Vila Maria P Gnecco'!P29</f>
        <v>0.52962962962962967</v>
      </c>
    </row>
    <row r="396" spans="1:16" x14ac:dyDescent="0.25">
      <c r="A396" s="214" t="str">
        <f>'UBS Vila Maria P Gnecco'!A30</f>
        <v>Técnico de Enfermagem (Visitas) - 30hrs</v>
      </c>
      <c r="B396" s="934">
        <f>'UBS Vila Maria P Gnecco'!B30</f>
        <v>120</v>
      </c>
      <c r="C396" s="92">
        <f>'UBS Vila Maria P Gnecco'!C30</f>
        <v>123</v>
      </c>
      <c r="D396" s="92">
        <f>'UBS Vila Maria P Gnecco'!D30</f>
        <v>120</v>
      </c>
      <c r="E396" s="92">
        <f>'UBS Vila Maria P Gnecco'!E30</f>
        <v>117</v>
      </c>
      <c r="F396" s="92">
        <f>'UBS Vila Maria P Gnecco'!F30</f>
        <v>120</v>
      </c>
      <c r="G396" s="92">
        <f>'UBS Vila Maria P Gnecco'!G30</f>
        <v>107</v>
      </c>
      <c r="H396" s="92">
        <f>'UBS Vila Maria P Gnecco'!H30</f>
        <v>120</v>
      </c>
      <c r="I396" s="92">
        <f>'UBS Vila Maria P Gnecco'!I30</f>
        <v>124</v>
      </c>
      <c r="J396" s="92">
        <f>'UBS Vila Maria P Gnecco'!J30</f>
        <v>120</v>
      </c>
      <c r="K396" s="92">
        <f>'UBS Vila Maria P Gnecco'!K30</f>
        <v>118</v>
      </c>
      <c r="L396" s="92">
        <f>'UBS Vila Maria P Gnecco'!L30</f>
        <v>120</v>
      </c>
      <c r="M396" s="92">
        <f>'UBS Vila Maria P Gnecco'!M30</f>
        <v>112</v>
      </c>
      <c r="N396" s="92">
        <f>'UBS Vila Maria P Gnecco'!N30</f>
        <v>720</v>
      </c>
      <c r="O396" s="92">
        <f>'UBS Vila Maria P Gnecco'!O30</f>
        <v>701</v>
      </c>
      <c r="P396" s="927">
        <f>'UBS Vila Maria P Gnecco'!P30</f>
        <v>0.97361111111111109</v>
      </c>
    </row>
    <row r="397" spans="1:16" x14ac:dyDescent="0.25">
      <c r="A397" s="214" t="str">
        <f>'UBS Vila Maria P Gnecco'!A31</f>
        <v>PICS - Atividades Coletivas</v>
      </c>
      <c r="B397" s="934">
        <f>'UBS Vila Maria P Gnecco'!B31</f>
        <v>7</v>
      </c>
      <c r="C397" s="92">
        <f>'UBS Vila Maria P Gnecco'!C31</f>
        <v>10</v>
      </c>
      <c r="D397" s="92">
        <f>'UBS Vila Maria P Gnecco'!D31</f>
        <v>7</v>
      </c>
      <c r="E397" s="92">
        <f>'UBS Vila Maria P Gnecco'!E31</f>
        <v>8</v>
      </c>
      <c r="F397" s="92">
        <f>'UBS Vila Maria P Gnecco'!F31</f>
        <v>7</v>
      </c>
      <c r="G397" s="92">
        <f>'UBS Vila Maria P Gnecco'!G31</f>
        <v>11</v>
      </c>
      <c r="H397" s="92">
        <f>'UBS Vila Maria P Gnecco'!H31</f>
        <v>7</v>
      </c>
      <c r="I397" s="92">
        <f>'UBS Vila Maria P Gnecco'!I31</f>
        <v>6</v>
      </c>
      <c r="J397" s="92">
        <f>'UBS Vila Maria P Gnecco'!J31</f>
        <v>7</v>
      </c>
      <c r="K397" s="92">
        <f>'UBS Vila Maria P Gnecco'!K31</f>
        <v>9</v>
      </c>
      <c r="L397" s="92">
        <f>'UBS Vila Maria P Gnecco'!L31</f>
        <v>7</v>
      </c>
      <c r="M397" s="92">
        <f>'UBS Vila Maria P Gnecco'!M31</f>
        <v>7</v>
      </c>
      <c r="N397" s="92">
        <f>'UBS Vila Maria P Gnecco'!N31</f>
        <v>42</v>
      </c>
      <c r="O397" s="92">
        <f>'UBS Vila Maria P Gnecco'!O31</f>
        <v>51</v>
      </c>
      <c r="P397" s="927">
        <f>'UBS Vila Maria P Gnecco'!P31</f>
        <v>1.2142857142857142</v>
      </c>
    </row>
    <row r="398" spans="1:16" ht="15.75" thickBot="1" x14ac:dyDescent="0.3">
      <c r="A398" s="214" t="str">
        <f>'UBS Vila Maria P Gnecco'!A32</f>
        <v>PICS - Atividades Individuais</v>
      </c>
      <c r="B398" s="934">
        <f>'UBS Vila Maria P Gnecco'!B32</f>
        <v>10</v>
      </c>
      <c r="C398" s="92">
        <f>'UBS Vila Maria P Gnecco'!C32</f>
        <v>14</v>
      </c>
      <c r="D398" s="92">
        <f>'UBS Vila Maria P Gnecco'!D32</f>
        <v>10</v>
      </c>
      <c r="E398" s="92">
        <f>'UBS Vila Maria P Gnecco'!E32</f>
        <v>30</v>
      </c>
      <c r="F398" s="92">
        <f>'UBS Vila Maria P Gnecco'!F32</f>
        <v>10</v>
      </c>
      <c r="G398" s="92">
        <f>'UBS Vila Maria P Gnecco'!G32</f>
        <v>33</v>
      </c>
      <c r="H398" s="92">
        <f>'UBS Vila Maria P Gnecco'!H32</f>
        <v>10</v>
      </c>
      <c r="I398" s="92">
        <f>'UBS Vila Maria P Gnecco'!I32</f>
        <v>25</v>
      </c>
      <c r="J398" s="92">
        <f>'UBS Vila Maria P Gnecco'!J32</f>
        <v>10</v>
      </c>
      <c r="K398" s="92">
        <f>'UBS Vila Maria P Gnecco'!K32</f>
        <v>14</v>
      </c>
      <c r="L398" s="92">
        <f>'UBS Vila Maria P Gnecco'!L32</f>
        <v>10</v>
      </c>
      <c r="M398" s="92">
        <f>'UBS Vila Maria P Gnecco'!M32</f>
        <v>29</v>
      </c>
      <c r="N398" s="92">
        <f>'UBS Vila Maria P Gnecco'!N32</f>
        <v>60</v>
      </c>
      <c r="O398" s="92">
        <f>'UBS Vila Maria P Gnecco'!O32</f>
        <v>145</v>
      </c>
      <c r="P398" s="927">
        <f>'UBS Vila Maria P Gnecco'!P32</f>
        <v>2.4166666666666665</v>
      </c>
    </row>
    <row r="399" spans="1:16" ht="15.75" thickBot="1" x14ac:dyDescent="0.3">
      <c r="A399" s="846" t="str">
        <f>'UBS Vila Maria P Gnecco'!A33</f>
        <v>TOTAL</v>
      </c>
      <c r="B399" s="955">
        <f>'UBS Vila Maria P Gnecco'!B33</f>
        <v>3715</v>
      </c>
      <c r="C399" s="848">
        <f>'UBS Vila Maria P Gnecco'!C33</f>
        <v>3273</v>
      </c>
      <c r="D399" s="848">
        <f>'UBS Vila Maria P Gnecco'!D33</f>
        <v>3715</v>
      </c>
      <c r="E399" s="848">
        <f>'UBS Vila Maria P Gnecco'!E33</f>
        <v>3451</v>
      </c>
      <c r="F399" s="848">
        <f>'UBS Vila Maria P Gnecco'!F33</f>
        <v>3715</v>
      </c>
      <c r="G399" s="848">
        <f>'UBS Vila Maria P Gnecco'!G33</f>
        <v>3199</v>
      </c>
      <c r="H399" s="848">
        <f>'UBS Vila Maria P Gnecco'!H33</f>
        <v>3715</v>
      </c>
      <c r="I399" s="848">
        <f>'UBS Vila Maria P Gnecco'!I33</f>
        <v>3439</v>
      </c>
      <c r="J399" s="848">
        <f>'UBS Vila Maria P Gnecco'!J33</f>
        <v>3715</v>
      </c>
      <c r="K399" s="848">
        <f>'UBS Vila Maria P Gnecco'!K33</f>
        <v>3173</v>
      </c>
      <c r="L399" s="848">
        <f>'UBS Vila Maria P Gnecco'!L33</f>
        <v>3715</v>
      </c>
      <c r="M399" s="848">
        <f>'UBS Vila Maria P Gnecco'!M33</f>
        <v>3067</v>
      </c>
      <c r="N399" s="848">
        <f>'UBS Vila Maria P Gnecco'!N33</f>
        <v>22290</v>
      </c>
      <c r="O399" s="848">
        <f>'UBS Vila Maria P Gnecco'!O33</f>
        <v>19602</v>
      </c>
      <c r="P399" s="928">
        <f>'UBS Vila Maria P Gnecco'!P33</f>
        <v>0.87940780619111714</v>
      </c>
    </row>
    <row r="401" spans="1:16" ht="15.75" x14ac:dyDescent="0.25">
      <c r="A401" s="935" t="s">
        <v>667</v>
      </c>
      <c r="B401" s="946"/>
      <c r="C401" s="936"/>
      <c r="D401" s="937"/>
      <c r="E401" s="937"/>
      <c r="F401" s="937"/>
      <c r="G401" s="937"/>
      <c r="H401" s="937"/>
      <c r="I401" s="937"/>
      <c r="J401" s="937"/>
      <c r="K401" s="937"/>
      <c r="L401" s="937"/>
      <c r="M401" s="937"/>
      <c r="N401" s="936"/>
      <c r="O401" s="936"/>
      <c r="P401" s="936"/>
    </row>
    <row r="402" spans="1:16" x14ac:dyDescent="0.25">
      <c r="A402" s="919"/>
      <c r="B402" s="975" t="s">
        <v>486</v>
      </c>
      <c r="C402" s="975"/>
      <c r="D402" s="975" t="s">
        <v>682</v>
      </c>
      <c r="E402" s="975"/>
      <c r="F402" s="975" t="s">
        <v>683</v>
      </c>
      <c r="G402" s="975"/>
      <c r="H402" s="975" t="s">
        <v>684</v>
      </c>
      <c r="I402" s="975"/>
      <c r="J402" s="975" t="s">
        <v>687</v>
      </c>
      <c r="K402" s="975"/>
      <c r="L402" s="975" t="s">
        <v>688</v>
      </c>
      <c r="M402" s="975"/>
      <c r="N402" s="990" t="s">
        <v>487</v>
      </c>
      <c r="O402" s="990"/>
      <c r="P402" s="990"/>
    </row>
    <row r="403" spans="1:16" ht="15.75" thickBot="1" x14ac:dyDescent="0.3">
      <c r="A403" s="844" t="s">
        <v>14</v>
      </c>
      <c r="B403" s="940" t="s">
        <v>489</v>
      </c>
      <c r="C403" s="850" t="s">
        <v>488</v>
      </c>
      <c r="D403" s="920" t="s">
        <v>489</v>
      </c>
      <c r="E403" s="850" t="s">
        <v>488</v>
      </c>
      <c r="F403" s="920" t="s">
        <v>489</v>
      </c>
      <c r="G403" s="850" t="s">
        <v>488</v>
      </c>
      <c r="H403" s="920" t="s">
        <v>489</v>
      </c>
      <c r="I403" s="850" t="s">
        <v>488</v>
      </c>
      <c r="J403" s="920" t="s">
        <v>489</v>
      </c>
      <c r="K403" s="850" t="s">
        <v>488</v>
      </c>
      <c r="L403" s="920" t="s">
        <v>489</v>
      </c>
      <c r="M403" s="850" t="s">
        <v>488</v>
      </c>
      <c r="N403" s="850" t="s">
        <v>680</v>
      </c>
      <c r="O403" s="850" t="s">
        <v>681</v>
      </c>
      <c r="P403" s="922" t="s">
        <v>1</v>
      </c>
    </row>
    <row r="404" spans="1:16" ht="15.75" thickTop="1" x14ac:dyDescent="0.25">
      <c r="A404" s="214" t="str">
        <f>'UBS Jardim Julieta'!A9</f>
        <v>ACS (Visita Domiciliar) - ESF - 20hrs</v>
      </c>
      <c r="B404" s="934">
        <f>'UBS Jardim Julieta'!B9</f>
        <v>1200</v>
      </c>
      <c r="C404" s="92">
        <f>'UBS Jardim Julieta'!C9</f>
        <v>1153</v>
      </c>
      <c r="D404" s="92">
        <f>'UBS Jardim Julieta'!D9</f>
        <v>1200</v>
      </c>
      <c r="E404" s="92">
        <f>'UBS Jardim Julieta'!E9</f>
        <v>1136</v>
      </c>
      <c r="F404" s="92">
        <f>'UBS Jardim Julieta'!F9</f>
        <v>1200</v>
      </c>
      <c r="G404" s="92">
        <f>'UBS Jardim Julieta'!G9</f>
        <v>971</v>
      </c>
      <c r="H404" s="92">
        <f>'UBS Jardim Julieta'!H9</f>
        <v>1200</v>
      </c>
      <c r="I404" s="92">
        <f>'UBS Jardim Julieta'!I9</f>
        <v>1256</v>
      </c>
      <c r="J404" s="92">
        <f>'UBS Jardim Julieta'!J9</f>
        <v>1200</v>
      </c>
      <c r="K404" s="92">
        <f>'UBS Jardim Julieta'!K9</f>
        <v>1247</v>
      </c>
      <c r="L404" s="92">
        <f>'UBS Jardim Julieta'!L9</f>
        <v>1200</v>
      </c>
      <c r="M404" s="92">
        <f>'UBS Jardim Julieta'!M9</f>
        <v>1193</v>
      </c>
      <c r="N404" s="92">
        <f>'UBS Jardim Julieta'!N9</f>
        <v>7200</v>
      </c>
      <c r="O404" s="92">
        <f>'UBS Jardim Julieta'!O9</f>
        <v>6956</v>
      </c>
      <c r="P404" s="927">
        <f>'UBS Jardim Julieta'!P9</f>
        <v>0.96611111111111114</v>
      </c>
    </row>
    <row r="405" spans="1:16" x14ac:dyDescent="0.25">
      <c r="A405" s="214" t="str">
        <f>'UBS Jardim Julieta'!A10</f>
        <v>Médico Generelista (consulta) - ESF - 40hrs</v>
      </c>
      <c r="B405" s="934">
        <f>'UBS Jardim Julieta'!B10</f>
        <v>416</v>
      </c>
      <c r="C405" s="92">
        <f>'UBS Jardim Julieta'!C10</f>
        <v>365</v>
      </c>
      <c r="D405" s="92">
        <f>'UBS Jardim Julieta'!D10</f>
        <v>416</v>
      </c>
      <c r="E405" s="92">
        <f>'UBS Jardim Julieta'!E10</f>
        <v>0</v>
      </c>
      <c r="F405" s="92">
        <f>'UBS Jardim Julieta'!F10</f>
        <v>416</v>
      </c>
      <c r="G405" s="92">
        <f>'UBS Jardim Julieta'!G10</f>
        <v>0</v>
      </c>
      <c r="H405" s="92">
        <f>'UBS Jardim Julieta'!H10</f>
        <v>416</v>
      </c>
      <c r="I405" s="92">
        <f>'UBS Jardim Julieta'!I10</f>
        <v>261</v>
      </c>
      <c r="J405" s="92">
        <f>'UBS Jardim Julieta'!J10</f>
        <v>416</v>
      </c>
      <c r="K405" s="92">
        <f>'UBS Jardim Julieta'!K10</f>
        <v>431</v>
      </c>
      <c r="L405" s="92">
        <f>'UBS Jardim Julieta'!L10</f>
        <v>416</v>
      </c>
      <c r="M405" s="92">
        <f>'UBS Jardim Julieta'!M10</f>
        <v>387</v>
      </c>
      <c r="N405" s="92">
        <f>'UBS Jardim Julieta'!N10</f>
        <v>2496</v>
      </c>
      <c r="O405" s="92">
        <f>'UBS Jardim Julieta'!O10</f>
        <v>1444</v>
      </c>
      <c r="P405" s="927">
        <f>'UBS Jardim Julieta'!P10</f>
        <v>0.57852564102564108</v>
      </c>
    </row>
    <row r="406" spans="1:16" x14ac:dyDescent="0.25">
      <c r="A406" s="214" t="str">
        <f>'UBS Jardim Julieta'!A11</f>
        <v xml:space="preserve">Médico Generelista (VD) - ESF </v>
      </c>
      <c r="B406" s="934">
        <f>'UBS Jardim Julieta'!B11</f>
        <v>16</v>
      </c>
      <c r="C406" s="92">
        <f>'UBS Jardim Julieta'!C11</f>
        <v>19</v>
      </c>
      <c r="D406" s="92">
        <f>'UBS Jardim Julieta'!D11</f>
        <v>16</v>
      </c>
      <c r="E406" s="92">
        <f>'UBS Jardim Julieta'!E11</f>
        <v>0</v>
      </c>
      <c r="F406" s="92">
        <f>'UBS Jardim Julieta'!F11</f>
        <v>16</v>
      </c>
      <c r="G406" s="92">
        <f>'UBS Jardim Julieta'!G11</f>
        <v>0</v>
      </c>
      <c r="H406" s="92">
        <f>'UBS Jardim Julieta'!H11</f>
        <v>16</v>
      </c>
      <c r="I406" s="92">
        <f>'UBS Jardim Julieta'!I11</f>
        <v>14</v>
      </c>
      <c r="J406" s="92">
        <f>'UBS Jardim Julieta'!J11</f>
        <v>16</v>
      </c>
      <c r="K406" s="92">
        <f>'UBS Jardim Julieta'!K11</f>
        <v>16</v>
      </c>
      <c r="L406" s="92">
        <f>'UBS Jardim Julieta'!L11</f>
        <v>16</v>
      </c>
      <c r="M406" s="92">
        <f>'UBS Jardim Julieta'!M11</f>
        <v>15</v>
      </c>
      <c r="N406" s="92">
        <f>'UBS Jardim Julieta'!N11</f>
        <v>96</v>
      </c>
      <c r="O406" s="92">
        <f>'UBS Jardim Julieta'!O11</f>
        <v>64</v>
      </c>
      <c r="P406" s="927">
        <f>'UBS Jardim Julieta'!P11</f>
        <v>0.66666666666666663</v>
      </c>
    </row>
    <row r="407" spans="1:16" x14ac:dyDescent="0.25">
      <c r="A407" s="214" t="str">
        <f>'UBS Jardim Julieta'!A12</f>
        <v>Enfermeiro (consulta) - ESF  - 40hrs</v>
      </c>
      <c r="B407" s="934">
        <f>'UBS Jardim Julieta'!B12</f>
        <v>180</v>
      </c>
      <c r="C407" s="92">
        <f>'UBS Jardim Julieta'!C12</f>
        <v>177</v>
      </c>
      <c r="D407" s="92">
        <f>'UBS Jardim Julieta'!D12</f>
        <v>180</v>
      </c>
      <c r="E407" s="92">
        <f>'UBS Jardim Julieta'!E12</f>
        <v>169</v>
      </c>
      <c r="F407" s="92">
        <f>'UBS Jardim Julieta'!F12</f>
        <v>180</v>
      </c>
      <c r="G407" s="92">
        <f>'UBS Jardim Julieta'!G12</f>
        <v>109</v>
      </c>
      <c r="H407" s="92">
        <f>'UBS Jardim Julieta'!H12</f>
        <v>180</v>
      </c>
      <c r="I407" s="92">
        <f>'UBS Jardim Julieta'!I12</f>
        <v>179</v>
      </c>
      <c r="J407" s="92">
        <f>'UBS Jardim Julieta'!J12</f>
        <v>180</v>
      </c>
      <c r="K407" s="92">
        <f>'UBS Jardim Julieta'!K12</f>
        <v>181</v>
      </c>
      <c r="L407" s="92">
        <f>'UBS Jardim Julieta'!L12</f>
        <v>180</v>
      </c>
      <c r="M407" s="92">
        <f>'UBS Jardim Julieta'!M12</f>
        <v>54</v>
      </c>
      <c r="N407" s="92">
        <f>'UBS Jardim Julieta'!N12</f>
        <v>1080</v>
      </c>
      <c r="O407" s="92">
        <f>'UBS Jardim Julieta'!O12</f>
        <v>869</v>
      </c>
      <c r="P407" s="927">
        <f>'UBS Jardim Julieta'!P12</f>
        <v>0.80462962962962958</v>
      </c>
    </row>
    <row r="408" spans="1:16" x14ac:dyDescent="0.25">
      <c r="A408" s="214" t="str">
        <f>'UBS Jardim Julieta'!A13</f>
        <v>Enfermeiro (VD) - ESF</v>
      </c>
      <c r="B408" s="934">
        <f>'UBS Jardim Julieta'!B13</f>
        <v>16</v>
      </c>
      <c r="C408" s="92">
        <f>'UBS Jardim Julieta'!C13</f>
        <v>20</v>
      </c>
      <c r="D408" s="92">
        <f>'UBS Jardim Julieta'!D13</f>
        <v>16</v>
      </c>
      <c r="E408" s="92">
        <f>'UBS Jardim Julieta'!E13</f>
        <v>16</v>
      </c>
      <c r="F408" s="92">
        <f>'UBS Jardim Julieta'!F13</f>
        <v>16</v>
      </c>
      <c r="G408" s="92">
        <f>'UBS Jardim Julieta'!G13</f>
        <v>15</v>
      </c>
      <c r="H408" s="92">
        <f>'UBS Jardim Julieta'!H13</f>
        <v>16</v>
      </c>
      <c r="I408" s="92">
        <f>'UBS Jardim Julieta'!I13</f>
        <v>16</v>
      </c>
      <c r="J408" s="92">
        <f>'UBS Jardim Julieta'!J13</f>
        <v>16</v>
      </c>
      <c r="K408" s="92">
        <f>'UBS Jardim Julieta'!K13</f>
        <v>17</v>
      </c>
      <c r="L408" s="92">
        <f>'UBS Jardim Julieta'!L13</f>
        <v>16</v>
      </c>
      <c r="M408" s="92">
        <f>'UBS Jardim Julieta'!M13</f>
        <v>6</v>
      </c>
      <c r="N408" s="92">
        <f>'UBS Jardim Julieta'!N13</f>
        <v>96</v>
      </c>
      <c r="O408" s="92">
        <f>'UBS Jardim Julieta'!O13</f>
        <v>90</v>
      </c>
      <c r="P408" s="927">
        <f>'UBS Jardim Julieta'!P13</f>
        <v>0.9375</v>
      </c>
    </row>
    <row r="409" spans="1:16" x14ac:dyDescent="0.25">
      <c r="A409" s="214" t="str">
        <f>'UBS Jardim Julieta'!A14</f>
        <v>Médico Clínico (consulta) - 20hrs</v>
      </c>
      <c r="B409" s="934">
        <f>'UBS Jardim Julieta'!B14</f>
        <v>660</v>
      </c>
      <c r="C409" s="92">
        <f>'UBS Jardim Julieta'!C14</f>
        <v>432</v>
      </c>
      <c r="D409" s="92">
        <f>'UBS Jardim Julieta'!D14</f>
        <v>660</v>
      </c>
      <c r="E409" s="92">
        <f>'UBS Jardim Julieta'!E14</f>
        <v>454</v>
      </c>
      <c r="F409" s="92">
        <f>'UBS Jardim Julieta'!F14</f>
        <v>660</v>
      </c>
      <c r="G409" s="92">
        <f>'UBS Jardim Julieta'!G14</f>
        <v>567</v>
      </c>
      <c r="H409" s="92">
        <f>'UBS Jardim Julieta'!H14</f>
        <v>660</v>
      </c>
      <c r="I409" s="92">
        <f>'UBS Jardim Julieta'!I14</f>
        <v>593</v>
      </c>
      <c r="J409" s="92">
        <f>'UBS Jardim Julieta'!J14</f>
        <v>660</v>
      </c>
      <c r="K409" s="92">
        <f>'UBS Jardim Julieta'!K14</f>
        <v>435</v>
      </c>
      <c r="L409" s="92">
        <f>'UBS Jardim Julieta'!L14</f>
        <v>660</v>
      </c>
      <c r="M409" s="92">
        <f>'UBS Jardim Julieta'!M14</f>
        <v>455</v>
      </c>
      <c r="N409" s="92">
        <f>'UBS Jardim Julieta'!N14</f>
        <v>3960</v>
      </c>
      <c r="O409" s="92">
        <f>'UBS Jardim Julieta'!O14</f>
        <v>2936</v>
      </c>
      <c r="P409" s="927">
        <f>'UBS Jardim Julieta'!P14</f>
        <v>0.74141414141414141</v>
      </c>
    </row>
    <row r="410" spans="1:16" x14ac:dyDescent="0.25">
      <c r="A410" s="891" t="str">
        <f>'UBS Jardim Julieta'!A15</f>
        <v>Médico Pediatra (consulta) - 20hrs</v>
      </c>
      <c r="B410" s="944">
        <f>'UBS Jardim Julieta'!B15</f>
        <v>396</v>
      </c>
      <c r="C410" s="849">
        <f>'UBS Jardim Julieta'!C15</f>
        <v>220</v>
      </c>
      <c r="D410" s="849">
        <f>'UBS Jardim Julieta'!D15</f>
        <v>396</v>
      </c>
      <c r="E410" s="849">
        <f>'UBS Jardim Julieta'!E15</f>
        <v>213</v>
      </c>
      <c r="F410" s="849">
        <f>'UBS Jardim Julieta'!F15</f>
        <v>396</v>
      </c>
      <c r="G410" s="849">
        <f>'UBS Jardim Julieta'!G15</f>
        <v>216</v>
      </c>
      <c r="H410" s="849">
        <f>'UBS Jardim Julieta'!H15</f>
        <v>396</v>
      </c>
      <c r="I410" s="849">
        <f>'UBS Jardim Julieta'!I15</f>
        <v>253</v>
      </c>
      <c r="J410" s="849">
        <f>'UBS Jardim Julieta'!J15</f>
        <v>396</v>
      </c>
      <c r="K410" s="849">
        <f>'UBS Jardim Julieta'!K15</f>
        <v>279</v>
      </c>
      <c r="L410" s="849">
        <f>'UBS Jardim Julieta'!L15</f>
        <v>396</v>
      </c>
      <c r="M410" s="849">
        <f>'UBS Jardim Julieta'!M15</f>
        <v>244</v>
      </c>
      <c r="N410" s="849">
        <f>'UBS Jardim Julieta'!N15</f>
        <v>2376</v>
      </c>
      <c r="O410" s="849">
        <f>'UBS Jardim Julieta'!O15</f>
        <v>1425</v>
      </c>
      <c r="P410" s="926">
        <f>'UBS Jardim Julieta'!P15</f>
        <v>0.5997474747474747</v>
      </c>
    </row>
    <row r="411" spans="1:16" x14ac:dyDescent="0.25">
      <c r="A411" s="891" t="str">
        <f>'UBS Jardim Julieta'!A16</f>
        <v>Médico Ginecologista (consulta) - 20hrs</v>
      </c>
      <c r="B411" s="944">
        <f>'UBS Jardim Julieta'!B16</f>
        <v>396</v>
      </c>
      <c r="C411" s="849">
        <f>'UBS Jardim Julieta'!C16</f>
        <v>150</v>
      </c>
      <c r="D411" s="849">
        <f>'UBS Jardim Julieta'!D16</f>
        <v>396</v>
      </c>
      <c r="E411" s="849">
        <f>'UBS Jardim Julieta'!E16</f>
        <v>0</v>
      </c>
      <c r="F411" s="849">
        <f>'UBS Jardim Julieta'!F16</f>
        <v>396</v>
      </c>
      <c r="G411" s="849">
        <f>'UBS Jardim Julieta'!G16</f>
        <v>82</v>
      </c>
      <c r="H411" s="849">
        <f>'UBS Jardim Julieta'!H16</f>
        <v>396</v>
      </c>
      <c r="I411" s="849">
        <f>'UBS Jardim Julieta'!I16</f>
        <v>254</v>
      </c>
      <c r="J411" s="849">
        <f>'UBS Jardim Julieta'!J16</f>
        <v>396</v>
      </c>
      <c r="K411" s="849">
        <f>'UBS Jardim Julieta'!K16</f>
        <v>128</v>
      </c>
      <c r="L411" s="849">
        <f>'UBS Jardim Julieta'!L16</f>
        <v>396</v>
      </c>
      <c r="M411" s="849">
        <f>'UBS Jardim Julieta'!M16</f>
        <v>91</v>
      </c>
      <c r="N411" s="849">
        <f>'UBS Jardim Julieta'!N16</f>
        <v>2376</v>
      </c>
      <c r="O411" s="849">
        <f>'UBS Jardim Julieta'!O16</f>
        <v>705</v>
      </c>
      <c r="P411" s="926">
        <f>'UBS Jardim Julieta'!P16</f>
        <v>0.29671717171717171</v>
      </c>
    </row>
    <row r="412" spans="1:16" x14ac:dyDescent="0.25">
      <c r="A412" s="891" t="str">
        <f>'UBS Jardim Julieta'!A17</f>
        <v>Médico Psiquiatra (consulta) - 10hrs</v>
      </c>
      <c r="B412" s="944">
        <f>'UBS Jardim Julieta'!B17</f>
        <v>80</v>
      </c>
      <c r="C412" s="849">
        <f>'UBS Jardim Julieta'!C17</f>
        <v>52</v>
      </c>
      <c r="D412" s="849">
        <f>'UBS Jardim Julieta'!D17</f>
        <v>80</v>
      </c>
      <c r="E412" s="849">
        <f>'UBS Jardim Julieta'!E17</f>
        <v>69</v>
      </c>
      <c r="F412" s="849">
        <f>'UBS Jardim Julieta'!F17</f>
        <v>80</v>
      </c>
      <c r="G412" s="849">
        <f>'UBS Jardim Julieta'!G17</f>
        <v>70</v>
      </c>
      <c r="H412" s="849">
        <f>'UBS Jardim Julieta'!H17</f>
        <v>80</v>
      </c>
      <c r="I412" s="849">
        <f>'UBS Jardim Julieta'!I17</f>
        <v>21</v>
      </c>
      <c r="J412" s="849">
        <f>'UBS Jardim Julieta'!J17</f>
        <v>80</v>
      </c>
      <c r="K412" s="849">
        <f>'UBS Jardim Julieta'!K17</f>
        <v>79</v>
      </c>
      <c r="L412" s="849">
        <f>'UBS Jardim Julieta'!L17</f>
        <v>80</v>
      </c>
      <c r="M412" s="849">
        <f>'UBS Jardim Julieta'!M17</f>
        <v>17</v>
      </c>
      <c r="N412" s="849">
        <f>'UBS Jardim Julieta'!N17</f>
        <v>480</v>
      </c>
      <c r="O412" s="849">
        <f>'UBS Jardim Julieta'!O17</f>
        <v>308</v>
      </c>
      <c r="P412" s="926">
        <f>'UBS Jardim Julieta'!P17</f>
        <v>0.64166666666666672</v>
      </c>
    </row>
    <row r="413" spans="1:16" x14ac:dyDescent="0.25">
      <c r="A413" s="891" t="str">
        <f>'UBS Jardim Julieta'!A18</f>
        <v>Enfermeiro (consulta) - 30hrs</v>
      </c>
      <c r="B413" s="944">
        <f>'UBS Jardim Julieta'!B18</f>
        <v>432</v>
      </c>
      <c r="C413" s="849">
        <f>'UBS Jardim Julieta'!C18</f>
        <v>327</v>
      </c>
      <c r="D413" s="849">
        <f>'UBS Jardim Julieta'!D18</f>
        <v>432</v>
      </c>
      <c r="E413" s="849">
        <f>'UBS Jardim Julieta'!E18</f>
        <v>371</v>
      </c>
      <c r="F413" s="849">
        <f>'UBS Jardim Julieta'!F18</f>
        <v>432</v>
      </c>
      <c r="G413" s="849">
        <f>'UBS Jardim Julieta'!G18</f>
        <v>241</v>
      </c>
      <c r="H413" s="849">
        <f>'UBS Jardim Julieta'!H18</f>
        <v>432</v>
      </c>
      <c r="I413" s="849">
        <f>'UBS Jardim Julieta'!I18</f>
        <v>371</v>
      </c>
      <c r="J413" s="849">
        <f>'UBS Jardim Julieta'!J18</f>
        <v>432</v>
      </c>
      <c r="K413" s="849">
        <f>'UBS Jardim Julieta'!K18</f>
        <v>256</v>
      </c>
      <c r="L413" s="849">
        <f>'UBS Jardim Julieta'!L18</f>
        <v>432</v>
      </c>
      <c r="M413" s="849">
        <f>'UBS Jardim Julieta'!M18</f>
        <v>281</v>
      </c>
      <c r="N413" s="849">
        <f>'UBS Jardim Julieta'!N18</f>
        <v>2592</v>
      </c>
      <c r="O413" s="849">
        <f>'UBS Jardim Julieta'!O18</f>
        <v>1847</v>
      </c>
      <c r="P413" s="926">
        <f>'UBS Jardim Julieta'!P18</f>
        <v>0.71257716049382713</v>
      </c>
    </row>
    <row r="414" spans="1:16" x14ac:dyDescent="0.25">
      <c r="A414" s="891" t="str">
        <f>'UBS Jardim Julieta'!A19</f>
        <v>Enfermeiro (visita) - 30hrs</v>
      </c>
      <c r="B414" s="944">
        <f>'UBS Jardim Julieta'!B19</f>
        <v>24</v>
      </c>
      <c r="C414" s="849">
        <f>'UBS Jardim Julieta'!C19</f>
        <v>22</v>
      </c>
      <c r="D414" s="849">
        <f>'UBS Jardim Julieta'!D19</f>
        <v>24</v>
      </c>
      <c r="E414" s="849">
        <f>'UBS Jardim Julieta'!E19</f>
        <v>25</v>
      </c>
      <c r="F414" s="849">
        <f>'UBS Jardim Julieta'!F19</f>
        <v>24</v>
      </c>
      <c r="G414" s="849">
        <f>'UBS Jardim Julieta'!G19</f>
        <v>20</v>
      </c>
      <c r="H414" s="849">
        <f>'UBS Jardim Julieta'!H19</f>
        <v>24</v>
      </c>
      <c r="I414" s="849">
        <f>'UBS Jardim Julieta'!I19</f>
        <v>29</v>
      </c>
      <c r="J414" s="849">
        <f>'UBS Jardim Julieta'!J19</f>
        <v>24</v>
      </c>
      <c r="K414" s="849">
        <f>'UBS Jardim Julieta'!K19</f>
        <v>15</v>
      </c>
      <c r="L414" s="849">
        <f>'UBS Jardim Julieta'!L19</f>
        <v>24</v>
      </c>
      <c r="M414" s="849">
        <f>'UBS Jardim Julieta'!M19</f>
        <v>27</v>
      </c>
      <c r="N414" s="849">
        <f>'UBS Jardim Julieta'!N19</f>
        <v>144</v>
      </c>
      <c r="O414" s="849">
        <f>'UBS Jardim Julieta'!O19</f>
        <v>138</v>
      </c>
      <c r="P414" s="926">
        <f>'UBS Jardim Julieta'!P19</f>
        <v>0.95833333333333337</v>
      </c>
    </row>
    <row r="415" spans="1:16" x14ac:dyDescent="0.25">
      <c r="A415" s="214" t="str">
        <f>'UBS Jardim Julieta'!A20</f>
        <v>Assistente Social (consulta/ VD) - 30hrs</v>
      </c>
      <c r="B415" s="934">
        <f>'UBS Jardim Julieta'!B20</f>
        <v>122</v>
      </c>
      <c r="C415" s="92">
        <f>'UBS Jardim Julieta'!C20</f>
        <v>150</v>
      </c>
      <c r="D415" s="92">
        <f>'UBS Jardim Julieta'!D20</f>
        <v>122</v>
      </c>
      <c r="E415" s="92">
        <f>'UBS Jardim Julieta'!E20</f>
        <v>142</v>
      </c>
      <c r="F415" s="92">
        <f>'UBS Jardim Julieta'!F20</f>
        <v>122</v>
      </c>
      <c r="G415" s="92">
        <f>'UBS Jardim Julieta'!G20</f>
        <v>138</v>
      </c>
      <c r="H415" s="92">
        <f>'UBS Jardim Julieta'!H20</f>
        <v>122</v>
      </c>
      <c r="I415" s="92">
        <f>'UBS Jardim Julieta'!I20</f>
        <v>134</v>
      </c>
      <c r="J415" s="92">
        <f>'UBS Jardim Julieta'!J20</f>
        <v>122</v>
      </c>
      <c r="K415" s="92">
        <f>'UBS Jardim Julieta'!K20</f>
        <v>75</v>
      </c>
      <c r="L415" s="92">
        <f>'UBS Jardim Julieta'!L20</f>
        <v>122</v>
      </c>
      <c r="M415" s="92">
        <f>'UBS Jardim Julieta'!M20</f>
        <v>21</v>
      </c>
      <c r="N415" s="92">
        <f>'UBS Jardim Julieta'!N20</f>
        <v>732</v>
      </c>
      <c r="O415" s="92">
        <f>'UBS Jardim Julieta'!O20</f>
        <v>660</v>
      </c>
      <c r="P415" s="927">
        <f>'UBS Jardim Julieta'!P20</f>
        <v>0.90163934426229508</v>
      </c>
    </row>
    <row r="416" spans="1:16" x14ac:dyDescent="0.25">
      <c r="A416" s="214" t="str">
        <f>'UBS Jardim Julieta'!A21</f>
        <v>Assistente Social (nº grupos)</v>
      </c>
      <c r="B416" s="934">
        <f>'UBS Jardim Julieta'!B21</f>
        <v>30</v>
      </c>
      <c r="C416" s="92">
        <f>'UBS Jardim Julieta'!C21</f>
        <v>52</v>
      </c>
      <c r="D416" s="92">
        <f>'UBS Jardim Julieta'!D21</f>
        <v>30</v>
      </c>
      <c r="E416" s="92">
        <f>'UBS Jardim Julieta'!E21</f>
        <v>38</v>
      </c>
      <c r="F416" s="92">
        <f>'UBS Jardim Julieta'!F21</f>
        <v>30</v>
      </c>
      <c r="G416" s="92">
        <f>'UBS Jardim Julieta'!G21</f>
        <v>38</v>
      </c>
      <c r="H416" s="92">
        <f>'UBS Jardim Julieta'!H21</f>
        <v>30</v>
      </c>
      <c r="I416" s="92">
        <f>'UBS Jardim Julieta'!I21</f>
        <v>48</v>
      </c>
      <c r="J416" s="92">
        <f>'UBS Jardim Julieta'!J21</f>
        <v>30</v>
      </c>
      <c r="K416" s="92">
        <f>'UBS Jardim Julieta'!K21</f>
        <v>13</v>
      </c>
      <c r="L416" s="92">
        <f>'UBS Jardim Julieta'!L21</f>
        <v>30</v>
      </c>
      <c r="M416" s="92">
        <f>'UBS Jardim Julieta'!M21</f>
        <v>5</v>
      </c>
      <c r="N416" s="92">
        <f>'UBS Jardim Julieta'!N21</f>
        <v>180</v>
      </c>
      <c r="O416" s="92">
        <f>'UBS Jardim Julieta'!O21</f>
        <v>194</v>
      </c>
      <c r="P416" s="927">
        <f>'UBS Jardim Julieta'!P21</f>
        <v>1.0777777777777777</v>
      </c>
    </row>
    <row r="417" spans="1:16" x14ac:dyDescent="0.25">
      <c r="A417" s="214" t="str">
        <f>'UBS Jardim Julieta'!A22</f>
        <v>Farmacêutico (consulta/ VD) - 40hrs</v>
      </c>
      <c r="B417" s="934">
        <f>'UBS Jardim Julieta'!B22</f>
        <v>96</v>
      </c>
      <c r="C417" s="92">
        <f>'UBS Jardim Julieta'!C22</f>
        <v>77</v>
      </c>
      <c r="D417" s="92">
        <f>'UBS Jardim Julieta'!D22</f>
        <v>96</v>
      </c>
      <c r="E417" s="92">
        <f>'UBS Jardim Julieta'!E22</f>
        <v>107</v>
      </c>
      <c r="F417" s="92">
        <f>'UBS Jardim Julieta'!F22</f>
        <v>96</v>
      </c>
      <c r="G417" s="92">
        <f>'UBS Jardim Julieta'!G22</f>
        <v>75</v>
      </c>
      <c r="H417" s="92">
        <f>'UBS Jardim Julieta'!H22</f>
        <v>96</v>
      </c>
      <c r="I417" s="92">
        <f>'UBS Jardim Julieta'!I22</f>
        <v>47</v>
      </c>
      <c r="J417" s="92">
        <f>'UBS Jardim Julieta'!J22</f>
        <v>96</v>
      </c>
      <c r="K417" s="92">
        <f>'UBS Jardim Julieta'!K22</f>
        <v>67</v>
      </c>
      <c r="L417" s="92">
        <f>'UBS Jardim Julieta'!L22</f>
        <v>96</v>
      </c>
      <c r="M417" s="92">
        <f>'UBS Jardim Julieta'!M22</f>
        <v>107</v>
      </c>
      <c r="N417" s="92">
        <f>'UBS Jardim Julieta'!N22</f>
        <v>576</v>
      </c>
      <c r="O417" s="92">
        <f>'UBS Jardim Julieta'!O22</f>
        <v>480</v>
      </c>
      <c r="P417" s="927">
        <f>'UBS Jardim Julieta'!P22</f>
        <v>0.83333333333333337</v>
      </c>
    </row>
    <row r="418" spans="1:16" x14ac:dyDescent="0.25">
      <c r="A418" s="214" t="str">
        <f>'UBS Jardim Julieta'!A23</f>
        <v>Farmacêutico (nº grupos)</v>
      </c>
      <c r="B418" s="934">
        <f>'UBS Jardim Julieta'!B23</f>
        <v>16</v>
      </c>
      <c r="C418" s="92">
        <f>'UBS Jardim Julieta'!C23</f>
        <v>14</v>
      </c>
      <c r="D418" s="92">
        <f>'UBS Jardim Julieta'!D23</f>
        <v>16</v>
      </c>
      <c r="E418" s="92">
        <f>'UBS Jardim Julieta'!E23</f>
        <v>14</v>
      </c>
      <c r="F418" s="92">
        <f>'UBS Jardim Julieta'!F23</f>
        <v>16</v>
      </c>
      <c r="G418" s="92">
        <f>'UBS Jardim Julieta'!G23</f>
        <v>13</v>
      </c>
      <c r="H418" s="92">
        <f>'UBS Jardim Julieta'!H23</f>
        <v>16</v>
      </c>
      <c r="I418" s="92">
        <f>'UBS Jardim Julieta'!I23</f>
        <v>15</v>
      </c>
      <c r="J418" s="92">
        <f>'UBS Jardim Julieta'!J23</f>
        <v>16</v>
      </c>
      <c r="K418" s="92">
        <f>'UBS Jardim Julieta'!K23</f>
        <v>9</v>
      </c>
      <c r="L418" s="92">
        <f>'UBS Jardim Julieta'!L23</f>
        <v>16</v>
      </c>
      <c r="M418" s="92">
        <f>'UBS Jardim Julieta'!M23</f>
        <v>16</v>
      </c>
      <c r="N418" s="92">
        <f>'UBS Jardim Julieta'!N23</f>
        <v>96</v>
      </c>
      <c r="O418" s="92">
        <f>'UBS Jardim Julieta'!O23</f>
        <v>81</v>
      </c>
      <c r="P418" s="927">
        <f>'UBS Jardim Julieta'!P23</f>
        <v>0.84375</v>
      </c>
    </row>
    <row r="419" spans="1:16" x14ac:dyDescent="0.25">
      <c r="A419" s="214" t="str">
        <f>'UBS Jardim Julieta'!A24</f>
        <v>Nutricionista (consulta/VD) - 40hrs</v>
      </c>
      <c r="B419" s="934">
        <f>'UBS Jardim Julieta'!B24</f>
        <v>60</v>
      </c>
      <c r="C419" s="92">
        <f>'UBS Jardim Julieta'!C24</f>
        <v>88</v>
      </c>
      <c r="D419" s="92">
        <f>'UBS Jardim Julieta'!D24</f>
        <v>60</v>
      </c>
      <c r="E419" s="92">
        <f>'UBS Jardim Julieta'!E24</f>
        <v>55</v>
      </c>
      <c r="F419" s="92">
        <f>'UBS Jardim Julieta'!F24</f>
        <v>60</v>
      </c>
      <c r="G419" s="92">
        <f>'UBS Jardim Julieta'!G24</f>
        <v>0</v>
      </c>
      <c r="H419" s="92">
        <f>'UBS Jardim Julieta'!H24</f>
        <v>60</v>
      </c>
      <c r="I419" s="92">
        <f>'UBS Jardim Julieta'!I24</f>
        <v>43</v>
      </c>
      <c r="J419" s="92">
        <f>'UBS Jardim Julieta'!J24</f>
        <v>60</v>
      </c>
      <c r="K419" s="92">
        <f>'UBS Jardim Julieta'!K24</f>
        <v>117</v>
      </c>
      <c r="L419" s="92">
        <f>'UBS Jardim Julieta'!L24</f>
        <v>60</v>
      </c>
      <c r="M419" s="92">
        <f>'UBS Jardim Julieta'!M24</f>
        <v>102</v>
      </c>
      <c r="N419" s="92">
        <f>'UBS Jardim Julieta'!N24</f>
        <v>360</v>
      </c>
      <c r="O419" s="92">
        <f>'UBS Jardim Julieta'!O24</f>
        <v>405</v>
      </c>
      <c r="P419" s="927">
        <f>'UBS Jardim Julieta'!P24</f>
        <v>1.125</v>
      </c>
    </row>
    <row r="420" spans="1:16" x14ac:dyDescent="0.25">
      <c r="A420" s="214" t="str">
        <f>'UBS Jardim Julieta'!A25</f>
        <v xml:space="preserve">Nutricionista (grupos) </v>
      </c>
      <c r="B420" s="934">
        <f>'UBS Jardim Julieta'!B25</f>
        <v>40</v>
      </c>
      <c r="C420" s="92">
        <f>'UBS Jardim Julieta'!C25</f>
        <v>30</v>
      </c>
      <c r="D420" s="92">
        <f>'UBS Jardim Julieta'!D25</f>
        <v>40</v>
      </c>
      <c r="E420" s="92">
        <f>'UBS Jardim Julieta'!E25</f>
        <v>22</v>
      </c>
      <c r="F420" s="92">
        <f>'UBS Jardim Julieta'!F25</f>
        <v>40</v>
      </c>
      <c r="G420" s="92">
        <f>'UBS Jardim Julieta'!G25</f>
        <v>0</v>
      </c>
      <c r="H420" s="92">
        <f>'UBS Jardim Julieta'!H25</f>
        <v>40</v>
      </c>
      <c r="I420" s="92">
        <f>'UBS Jardim Julieta'!I25</f>
        <v>14</v>
      </c>
      <c r="J420" s="92">
        <f>'UBS Jardim Julieta'!J25</f>
        <v>40</v>
      </c>
      <c r="K420" s="92">
        <f>'UBS Jardim Julieta'!K25</f>
        <v>59</v>
      </c>
      <c r="L420" s="92">
        <f>'UBS Jardim Julieta'!L25</f>
        <v>40</v>
      </c>
      <c r="M420" s="92">
        <f>'UBS Jardim Julieta'!M25</f>
        <v>69</v>
      </c>
      <c r="N420" s="92">
        <f>'UBS Jardim Julieta'!N25</f>
        <v>240</v>
      </c>
      <c r="O420" s="92">
        <f>'UBS Jardim Julieta'!O25</f>
        <v>194</v>
      </c>
      <c r="P420" s="927">
        <f>'UBS Jardim Julieta'!P25</f>
        <v>0.80833333333333335</v>
      </c>
    </row>
    <row r="421" spans="1:16" x14ac:dyDescent="0.25">
      <c r="A421" s="214" t="str">
        <f>'UBS Jardim Julieta'!A26</f>
        <v>Psicólogo (consulta/ VD) - 30hrs</v>
      </c>
      <c r="B421" s="934">
        <f>'UBS Jardim Julieta'!B26</f>
        <v>46</v>
      </c>
      <c r="C421" s="92">
        <f>'UBS Jardim Julieta'!C26</f>
        <v>72</v>
      </c>
      <c r="D421" s="92">
        <f>'UBS Jardim Julieta'!D26</f>
        <v>46</v>
      </c>
      <c r="E421" s="92">
        <f>'UBS Jardim Julieta'!E26</f>
        <v>62</v>
      </c>
      <c r="F421" s="92">
        <f>'UBS Jardim Julieta'!F26</f>
        <v>46</v>
      </c>
      <c r="G421" s="92">
        <f>'UBS Jardim Julieta'!G26</f>
        <v>77</v>
      </c>
      <c r="H421" s="92">
        <f>'UBS Jardim Julieta'!H26</f>
        <v>46</v>
      </c>
      <c r="I421" s="92">
        <f>'UBS Jardim Julieta'!I26</f>
        <v>64</v>
      </c>
      <c r="J421" s="92">
        <f>'UBS Jardim Julieta'!J26</f>
        <v>46</v>
      </c>
      <c r="K421" s="92">
        <f>'UBS Jardim Julieta'!K26</f>
        <v>56</v>
      </c>
      <c r="L421" s="92">
        <f>'UBS Jardim Julieta'!L26</f>
        <v>46</v>
      </c>
      <c r="M421" s="92">
        <f>'UBS Jardim Julieta'!M26</f>
        <v>52</v>
      </c>
      <c r="N421" s="92">
        <f>'UBS Jardim Julieta'!N26</f>
        <v>276</v>
      </c>
      <c r="O421" s="92">
        <f>'UBS Jardim Julieta'!O26</f>
        <v>383</v>
      </c>
      <c r="P421" s="927">
        <f>'UBS Jardim Julieta'!P26</f>
        <v>1.3876811594202898</v>
      </c>
    </row>
    <row r="422" spans="1:16" x14ac:dyDescent="0.25">
      <c r="A422" s="214" t="str">
        <f>'UBS Jardim Julieta'!A27</f>
        <v>Psicólogo (nº grupos)</v>
      </c>
      <c r="B422" s="934">
        <f>'UBS Jardim Julieta'!B27</f>
        <v>30</v>
      </c>
      <c r="C422" s="92">
        <f>'UBS Jardim Julieta'!C27</f>
        <v>36</v>
      </c>
      <c r="D422" s="92">
        <f>'UBS Jardim Julieta'!D27</f>
        <v>30</v>
      </c>
      <c r="E422" s="92">
        <f>'UBS Jardim Julieta'!E27</f>
        <v>38</v>
      </c>
      <c r="F422" s="92">
        <f>'UBS Jardim Julieta'!F27</f>
        <v>30</v>
      </c>
      <c r="G422" s="92">
        <f>'UBS Jardim Julieta'!G27</f>
        <v>29</v>
      </c>
      <c r="H422" s="92">
        <f>'UBS Jardim Julieta'!H27</f>
        <v>30</v>
      </c>
      <c r="I422" s="92">
        <f>'UBS Jardim Julieta'!I27</f>
        <v>39</v>
      </c>
      <c r="J422" s="92">
        <f>'UBS Jardim Julieta'!J27</f>
        <v>30</v>
      </c>
      <c r="K422" s="92">
        <f>'UBS Jardim Julieta'!K27</f>
        <v>44</v>
      </c>
      <c r="L422" s="92">
        <f>'UBS Jardim Julieta'!L27</f>
        <v>30</v>
      </c>
      <c r="M422" s="92">
        <f>'UBS Jardim Julieta'!M27</f>
        <v>51</v>
      </c>
      <c r="N422" s="92">
        <f>'UBS Jardim Julieta'!N27</f>
        <v>180</v>
      </c>
      <c r="O422" s="92">
        <f>'UBS Jardim Julieta'!O27</f>
        <v>237</v>
      </c>
      <c r="P422" s="927">
        <f>'UBS Jardim Julieta'!P27</f>
        <v>1.3166666666666667</v>
      </c>
    </row>
    <row r="423" spans="1:16" x14ac:dyDescent="0.25">
      <c r="A423" s="214" t="str">
        <f>'UBS Jardim Julieta'!A28</f>
        <v>Técnico de Enfermagem (Visitas) - 30hrs</v>
      </c>
      <c r="B423" s="934">
        <f>'UBS Jardim Julieta'!B28</f>
        <v>120</v>
      </c>
      <c r="C423" s="92">
        <f>'UBS Jardim Julieta'!C28</f>
        <v>113</v>
      </c>
      <c r="D423" s="92">
        <f>'UBS Jardim Julieta'!D28</f>
        <v>120</v>
      </c>
      <c r="E423" s="92">
        <f>'UBS Jardim Julieta'!E28</f>
        <v>118</v>
      </c>
      <c r="F423" s="92">
        <f>'UBS Jardim Julieta'!F28</f>
        <v>120</v>
      </c>
      <c r="G423" s="92">
        <f>'UBS Jardim Julieta'!G28</f>
        <v>81</v>
      </c>
      <c r="H423" s="92">
        <f>'UBS Jardim Julieta'!H28</f>
        <v>120</v>
      </c>
      <c r="I423" s="92">
        <f>'UBS Jardim Julieta'!I28</f>
        <v>110</v>
      </c>
      <c r="J423" s="92">
        <f>'UBS Jardim Julieta'!J28</f>
        <v>120</v>
      </c>
      <c r="K423" s="92">
        <f>'UBS Jardim Julieta'!K28</f>
        <v>108</v>
      </c>
      <c r="L423" s="92">
        <f>'UBS Jardim Julieta'!L28</f>
        <v>120</v>
      </c>
      <c r="M423" s="92">
        <f>'UBS Jardim Julieta'!M28</f>
        <v>111</v>
      </c>
      <c r="N423" s="92">
        <f>'UBS Jardim Julieta'!N28</f>
        <v>720</v>
      </c>
      <c r="O423" s="92">
        <f>'UBS Jardim Julieta'!O28</f>
        <v>641</v>
      </c>
      <c r="P423" s="927">
        <f>'UBS Jardim Julieta'!P28</f>
        <v>0.89027777777777772</v>
      </c>
    </row>
    <row r="424" spans="1:16" x14ac:dyDescent="0.25">
      <c r="A424" s="214" t="str">
        <f>'UBS Jardim Julieta'!A29</f>
        <v>Técnico de Enfermagem (Visitas) - 40hrs</v>
      </c>
      <c r="B424" s="934">
        <f>'UBS Jardim Julieta'!B29</f>
        <v>64</v>
      </c>
      <c r="C424" s="92">
        <f>'UBS Jardim Julieta'!C29</f>
        <v>49</v>
      </c>
      <c r="D424" s="92">
        <f>'UBS Jardim Julieta'!D29</f>
        <v>64</v>
      </c>
      <c r="E424" s="92">
        <f>'UBS Jardim Julieta'!E29</f>
        <v>68</v>
      </c>
      <c r="F424" s="92">
        <f>'UBS Jardim Julieta'!F29</f>
        <v>64</v>
      </c>
      <c r="G424" s="92">
        <f>'UBS Jardim Julieta'!G29</f>
        <v>67</v>
      </c>
      <c r="H424" s="92">
        <f>'UBS Jardim Julieta'!H29</f>
        <v>64</v>
      </c>
      <c r="I424" s="92">
        <f>'UBS Jardim Julieta'!I29</f>
        <v>32</v>
      </c>
      <c r="J424" s="92">
        <f>'UBS Jardim Julieta'!J29</f>
        <v>64</v>
      </c>
      <c r="K424" s="92">
        <f>'UBS Jardim Julieta'!K29</f>
        <v>68</v>
      </c>
      <c r="L424" s="92">
        <f>'UBS Jardim Julieta'!L29</f>
        <v>64</v>
      </c>
      <c r="M424" s="92">
        <f>'UBS Jardim Julieta'!M29</f>
        <v>64</v>
      </c>
      <c r="N424" s="92">
        <f>'UBS Jardim Julieta'!N29</f>
        <v>384</v>
      </c>
      <c r="O424" s="92">
        <f>'UBS Jardim Julieta'!O29</f>
        <v>348</v>
      </c>
      <c r="P424" s="927">
        <f>'UBS Jardim Julieta'!P29</f>
        <v>0.90625</v>
      </c>
    </row>
    <row r="425" spans="1:16" x14ac:dyDescent="0.25">
      <c r="A425" s="214" t="str">
        <f>'UBS Jardim Julieta'!A30</f>
        <v>PICS - Atividades Coletivas</v>
      </c>
      <c r="B425" s="934">
        <f>'UBS Jardim Julieta'!B30</f>
        <v>7</v>
      </c>
      <c r="C425" s="92">
        <f>'UBS Jardim Julieta'!C30</f>
        <v>19</v>
      </c>
      <c r="D425" s="92">
        <f>'UBS Jardim Julieta'!D30</f>
        <v>7</v>
      </c>
      <c r="E425" s="92">
        <f>'UBS Jardim Julieta'!E30</f>
        <v>15</v>
      </c>
      <c r="F425" s="92">
        <f>'UBS Jardim Julieta'!F30</f>
        <v>7</v>
      </c>
      <c r="G425" s="92">
        <f>'UBS Jardim Julieta'!G30</f>
        <v>13</v>
      </c>
      <c r="H425" s="92">
        <f>'UBS Jardim Julieta'!H30</f>
        <v>7</v>
      </c>
      <c r="I425" s="92">
        <f>'UBS Jardim Julieta'!I30</f>
        <v>23</v>
      </c>
      <c r="J425" s="92">
        <f>'UBS Jardim Julieta'!J30</f>
        <v>7</v>
      </c>
      <c r="K425" s="92">
        <f>'UBS Jardim Julieta'!K30</f>
        <v>14</v>
      </c>
      <c r="L425" s="92">
        <f>'UBS Jardim Julieta'!L30</f>
        <v>7</v>
      </c>
      <c r="M425" s="92">
        <f>'UBS Jardim Julieta'!M30</f>
        <v>6</v>
      </c>
      <c r="N425" s="92">
        <f>'UBS Jardim Julieta'!N30</f>
        <v>42</v>
      </c>
      <c r="O425" s="92">
        <f>'UBS Jardim Julieta'!O30</f>
        <v>90</v>
      </c>
      <c r="P425" s="927">
        <f>'UBS Jardim Julieta'!P30</f>
        <v>2.1428571428571428</v>
      </c>
    </row>
    <row r="426" spans="1:16" ht="15.75" thickBot="1" x14ac:dyDescent="0.3">
      <c r="A426" s="214" t="str">
        <f>'UBS Jardim Julieta'!A31</f>
        <v>PICS - Atividades Individuais</v>
      </c>
      <c r="B426" s="934">
        <f>'UBS Jardim Julieta'!B31</f>
        <v>10</v>
      </c>
      <c r="C426" s="92">
        <f>'UBS Jardim Julieta'!C31</f>
        <v>50</v>
      </c>
      <c r="D426" s="92">
        <f>'UBS Jardim Julieta'!D31</f>
        <v>10</v>
      </c>
      <c r="E426" s="92">
        <f>'UBS Jardim Julieta'!E31</f>
        <v>42</v>
      </c>
      <c r="F426" s="92">
        <f>'UBS Jardim Julieta'!F31</f>
        <v>10</v>
      </c>
      <c r="G426" s="92">
        <f>'UBS Jardim Julieta'!G31</f>
        <v>20</v>
      </c>
      <c r="H426" s="92">
        <f>'UBS Jardim Julieta'!H31</f>
        <v>10</v>
      </c>
      <c r="I426" s="92">
        <f>'UBS Jardim Julieta'!I31</f>
        <v>28</v>
      </c>
      <c r="J426" s="92">
        <f>'UBS Jardim Julieta'!J31</f>
        <v>10</v>
      </c>
      <c r="K426" s="92">
        <f>'UBS Jardim Julieta'!K31</f>
        <v>32</v>
      </c>
      <c r="L426" s="92">
        <f>'UBS Jardim Julieta'!L31</f>
        <v>10</v>
      </c>
      <c r="M426" s="92">
        <f>'UBS Jardim Julieta'!M31</f>
        <v>13</v>
      </c>
      <c r="N426" s="92">
        <f>'UBS Jardim Julieta'!N31</f>
        <v>60</v>
      </c>
      <c r="O426" s="92">
        <f>'UBS Jardim Julieta'!O31</f>
        <v>185</v>
      </c>
      <c r="P426" s="927">
        <f>'UBS Jardim Julieta'!P31</f>
        <v>3.0833333333333335</v>
      </c>
    </row>
    <row r="427" spans="1:16" ht="15.75" thickBot="1" x14ac:dyDescent="0.3">
      <c r="A427" s="846" t="str">
        <f>'UBS Jardim Julieta'!A32</f>
        <v>TOTAL</v>
      </c>
      <c r="B427" s="955">
        <f>'UBS Jardim Julieta'!B32</f>
        <v>4457</v>
      </c>
      <c r="C427" s="848">
        <f>'UBS Jardim Julieta'!C32</f>
        <v>3687</v>
      </c>
      <c r="D427" s="848">
        <f>'UBS Jardim Julieta'!D32</f>
        <v>4457</v>
      </c>
      <c r="E427" s="848">
        <f>'UBS Jardim Julieta'!E32</f>
        <v>3174</v>
      </c>
      <c r="F427" s="848">
        <f>'UBS Jardim Julieta'!F32</f>
        <v>4457</v>
      </c>
      <c r="G427" s="848">
        <f>'UBS Jardim Julieta'!G32</f>
        <v>2842</v>
      </c>
      <c r="H427" s="848">
        <f>'UBS Jardim Julieta'!H32</f>
        <v>4457</v>
      </c>
      <c r="I427" s="848">
        <f>'UBS Jardim Julieta'!I32</f>
        <v>3844</v>
      </c>
      <c r="J427" s="848">
        <f>'UBS Jardim Julieta'!J32</f>
        <v>4457</v>
      </c>
      <c r="K427" s="848">
        <f>'UBS Jardim Julieta'!K32</f>
        <v>3746</v>
      </c>
      <c r="L427" s="848">
        <f>'UBS Jardim Julieta'!L32</f>
        <v>4457</v>
      </c>
      <c r="M427" s="848">
        <f>'UBS Jardim Julieta'!M32</f>
        <v>3387</v>
      </c>
      <c r="N427" s="848">
        <f>'UBS Jardim Julieta'!N32</f>
        <v>26742</v>
      </c>
      <c r="O427" s="848">
        <f>'UBS Jardim Julieta'!O32</f>
        <v>20680</v>
      </c>
      <c r="P427" s="928">
        <f>'UBS Jardim Julieta'!P32</f>
        <v>0.77331538404008671</v>
      </c>
    </row>
    <row r="429" spans="1:16" ht="15.75" x14ac:dyDescent="0.25">
      <c r="A429" s="935" t="s">
        <v>668</v>
      </c>
      <c r="B429" s="946"/>
      <c r="C429" s="936"/>
      <c r="D429" s="937"/>
      <c r="E429" s="937"/>
      <c r="F429" s="937"/>
      <c r="G429" s="937"/>
      <c r="H429" s="937"/>
      <c r="I429" s="937"/>
      <c r="J429" s="937"/>
      <c r="K429" s="937"/>
      <c r="L429" s="937"/>
      <c r="M429" s="937"/>
      <c r="N429" s="936"/>
      <c r="O429" s="936"/>
      <c r="P429" s="936"/>
    </row>
    <row r="430" spans="1:16" x14ac:dyDescent="0.25">
      <c r="A430" s="919"/>
      <c r="B430" s="975" t="s">
        <v>486</v>
      </c>
      <c r="C430" s="975"/>
      <c r="D430" s="975" t="s">
        <v>682</v>
      </c>
      <c r="E430" s="975"/>
      <c r="F430" s="975" t="s">
        <v>683</v>
      </c>
      <c r="G430" s="975"/>
      <c r="H430" s="975" t="s">
        <v>684</v>
      </c>
      <c r="I430" s="975"/>
      <c r="J430" s="975" t="s">
        <v>687</v>
      </c>
      <c r="K430" s="975"/>
      <c r="L430" s="975" t="s">
        <v>688</v>
      </c>
      <c r="M430" s="975"/>
      <c r="N430" s="990" t="s">
        <v>487</v>
      </c>
      <c r="O430" s="990"/>
      <c r="P430" s="990"/>
    </row>
    <row r="431" spans="1:16" ht="15.75" thickBot="1" x14ac:dyDescent="0.3">
      <c r="A431" s="844" t="s">
        <v>14</v>
      </c>
      <c r="B431" s="940" t="s">
        <v>489</v>
      </c>
      <c r="C431" s="850" t="s">
        <v>488</v>
      </c>
      <c r="D431" s="920" t="s">
        <v>489</v>
      </c>
      <c r="E431" s="850" t="s">
        <v>488</v>
      </c>
      <c r="F431" s="920" t="s">
        <v>489</v>
      </c>
      <c r="G431" s="850" t="s">
        <v>488</v>
      </c>
      <c r="H431" s="920" t="s">
        <v>489</v>
      </c>
      <c r="I431" s="850" t="s">
        <v>488</v>
      </c>
      <c r="J431" s="920" t="s">
        <v>489</v>
      </c>
      <c r="K431" s="850" t="s">
        <v>488</v>
      </c>
      <c r="L431" s="920" t="s">
        <v>489</v>
      </c>
      <c r="M431" s="850" t="s">
        <v>488</v>
      </c>
      <c r="N431" s="850" t="s">
        <v>680</v>
      </c>
      <c r="O431" s="850" t="s">
        <v>681</v>
      </c>
      <c r="P431" s="922" t="s">
        <v>1</v>
      </c>
    </row>
    <row r="432" spans="1:16" ht="15.75" thickTop="1" x14ac:dyDescent="0.25">
      <c r="A432" s="214" t="str">
        <f>'CEO II VG'!A9</f>
        <v>Cir. Dentista Estomatologia - nº procedimentos - 20hrs</v>
      </c>
      <c r="B432" s="934">
        <f>'CEO II VG'!B9</f>
        <v>44</v>
      </c>
      <c r="C432" s="92">
        <f>'CEO II VG'!C9</f>
        <v>65</v>
      </c>
      <c r="D432" s="92">
        <f>'CEO II VG'!D9</f>
        <v>44</v>
      </c>
      <c r="E432" s="92">
        <f>'CEO II VG'!E9</f>
        <v>73</v>
      </c>
      <c r="F432" s="92">
        <f>'CEO II VG'!F9</f>
        <v>44</v>
      </c>
      <c r="G432" s="92">
        <f>'CEO II VG'!G9</f>
        <v>0</v>
      </c>
      <c r="H432" s="92">
        <f>'CEO II VG'!H9</f>
        <v>44</v>
      </c>
      <c r="I432" s="92">
        <f>'CEO II VG'!I9</f>
        <v>26</v>
      </c>
      <c r="J432" s="92">
        <f>'CEO II VG'!J9</f>
        <v>44</v>
      </c>
      <c r="K432" s="92">
        <f>'CEO II VG'!K9</f>
        <v>102</v>
      </c>
      <c r="L432" s="92">
        <f>'CEO II VG'!L9</f>
        <v>44</v>
      </c>
      <c r="M432" s="92">
        <f>'CEO II VG'!M9</f>
        <v>77</v>
      </c>
      <c r="N432" s="92">
        <f>'CEO II VG'!N9</f>
        <v>264</v>
      </c>
      <c r="O432" s="92">
        <f>'CEO II VG'!O9</f>
        <v>343</v>
      </c>
      <c r="P432" s="927">
        <f>'CEO II VG'!P9</f>
        <v>1.2992424242424243</v>
      </c>
    </row>
    <row r="433" spans="1:16" x14ac:dyDescent="0.25">
      <c r="A433" s="214" t="str">
        <f>'CEO II VG'!A10</f>
        <v>Cir. Dentista Periodontia (nº procedimentos) - 20hrs</v>
      </c>
      <c r="B433" s="934">
        <f>'CEO II VG'!B10</f>
        <v>160</v>
      </c>
      <c r="C433" s="92">
        <f>'CEO II VG'!C10</f>
        <v>140</v>
      </c>
      <c r="D433" s="92">
        <f>'CEO II VG'!D10</f>
        <v>160</v>
      </c>
      <c r="E433" s="92">
        <f>'CEO II VG'!E10</f>
        <v>258</v>
      </c>
      <c r="F433" s="92">
        <f>'CEO II VG'!F10</f>
        <v>160</v>
      </c>
      <c r="G433" s="92">
        <f>'CEO II VG'!G10</f>
        <v>277</v>
      </c>
      <c r="H433" s="92">
        <f>'CEO II VG'!H10</f>
        <v>160</v>
      </c>
      <c r="I433" s="92">
        <f>'CEO II VG'!I10</f>
        <v>81</v>
      </c>
      <c r="J433" s="92">
        <f>'CEO II VG'!J10</f>
        <v>160</v>
      </c>
      <c r="K433" s="92">
        <f>'CEO II VG'!K10</f>
        <v>204</v>
      </c>
      <c r="L433" s="92">
        <f>'CEO II VG'!L10</f>
        <v>160</v>
      </c>
      <c r="M433" s="92">
        <f>'CEO II VG'!M10</f>
        <v>231</v>
      </c>
      <c r="N433" s="92">
        <f>'CEO II VG'!N10</f>
        <v>960</v>
      </c>
      <c r="O433" s="92">
        <f>'CEO II VG'!O10</f>
        <v>1191</v>
      </c>
      <c r="P433" s="927">
        <f>'CEO II VG'!P10</f>
        <v>1.2406250000000001</v>
      </c>
    </row>
    <row r="434" spans="1:16" x14ac:dyDescent="0.25">
      <c r="A434" s="216" t="str">
        <f>'CEO II VG'!A11</f>
        <v>Cir. Dentista Cirurgia Oral Menor (nº procedimentos) - 20hrs</v>
      </c>
      <c r="B434" s="934">
        <f>'CEO II VG'!B11</f>
        <v>120</v>
      </c>
      <c r="C434" s="92">
        <f>'CEO II VG'!C11</f>
        <v>250</v>
      </c>
      <c r="D434" s="92">
        <f>'CEO II VG'!D11</f>
        <v>120</v>
      </c>
      <c r="E434" s="92">
        <f>'CEO II VG'!E11</f>
        <v>262</v>
      </c>
      <c r="F434" s="92">
        <f>'CEO II VG'!F11</f>
        <v>120</v>
      </c>
      <c r="G434" s="92">
        <f>'CEO II VG'!G11</f>
        <v>243</v>
      </c>
      <c r="H434" s="92">
        <f>'CEO II VG'!H11</f>
        <v>120</v>
      </c>
      <c r="I434" s="92">
        <f>'CEO II VG'!I11</f>
        <v>271</v>
      </c>
      <c r="J434" s="92">
        <f>'CEO II VG'!J11</f>
        <v>120</v>
      </c>
      <c r="K434" s="92">
        <f>'CEO II VG'!K11</f>
        <v>279</v>
      </c>
      <c r="L434" s="92">
        <f>'CEO II VG'!L11</f>
        <v>120</v>
      </c>
      <c r="M434" s="92">
        <f>'CEO II VG'!M11</f>
        <v>256</v>
      </c>
      <c r="N434" s="92">
        <f>'CEO II VG'!N11</f>
        <v>720</v>
      </c>
      <c r="O434" s="92">
        <f>'CEO II VG'!O11</f>
        <v>1561</v>
      </c>
      <c r="P434" s="927">
        <f>'CEO II VG'!P11</f>
        <v>2.1680555555555556</v>
      </c>
    </row>
    <row r="435" spans="1:16" x14ac:dyDescent="0.25">
      <c r="A435" s="216" t="str">
        <f>'CEO II VG'!A12</f>
        <v>Cir. Dentista Endodontia (nº procedimentos) - 20hrs</v>
      </c>
      <c r="B435" s="934">
        <f>'CEO II VG'!B12</f>
        <v>108</v>
      </c>
      <c r="C435" s="92">
        <f>'CEO II VG'!C12</f>
        <v>79</v>
      </c>
      <c r="D435" s="92">
        <f>'CEO II VG'!D12</f>
        <v>108</v>
      </c>
      <c r="E435" s="92">
        <f>'CEO II VG'!E12</f>
        <v>89</v>
      </c>
      <c r="F435" s="92">
        <f>'CEO II VG'!F12</f>
        <v>108</v>
      </c>
      <c r="G435" s="92">
        <f>'CEO II VG'!G12</f>
        <v>91</v>
      </c>
      <c r="H435" s="92">
        <f>'CEO II VG'!H12</f>
        <v>108</v>
      </c>
      <c r="I435" s="92">
        <f>'CEO II VG'!I12</f>
        <v>85</v>
      </c>
      <c r="J435" s="92">
        <f>'CEO II VG'!J12</f>
        <v>108</v>
      </c>
      <c r="K435" s="92">
        <f>'CEO II VG'!K12</f>
        <v>95</v>
      </c>
      <c r="L435" s="92">
        <f>'CEO II VG'!L12</f>
        <v>108</v>
      </c>
      <c r="M435" s="92">
        <f>'CEO II VG'!M12</f>
        <v>74</v>
      </c>
      <c r="N435" s="92">
        <f>'CEO II VG'!N12</f>
        <v>648</v>
      </c>
      <c r="O435" s="92">
        <f>'CEO II VG'!O12</f>
        <v>513</v>
      </c>
      <c r="P435" s="927">
        <f>'CEO II VG'!P12</f>
        <v>0.79166666666666663</v>
      </c>
    </row>
    <row r="436" spans="1:16" x14ac:dyDescent="0.25">
      <c r="A436" s="216" t="str">
        <f>'CEO II VG'!A13</f>
        <v>Cir. Dentista Paciente Especial (nº procedimentos) - 20hrs</v>
      </c>
      <c r="B436" s="934">
        <f>'CEO II VG'!B13</f>
        <v>80</v>
      </c>
      <c r="C436" s="92">
        <f>'CEO II VG'!C13</f>
        <v>0</v>
      </c>
      <c r="D436" s="92">
        <f>'CEO II VG'!D13</f>
        <v>80</v>
      </c>
      <c r="E436" s="92">
        <f>'CEO II VG'!E13</f>
        <v>0</v>
      </c>
      <c r="F436" s="92">
        <f>'CEO II VG'!F13</f>
        <v>80</v>
      </c>
      <c r="G436" s="92">
        <f>'CEO II VG'!G13</f>
        <v>0</v>
      </c>
      <c r="H436" s="92">
        <f>'CEO II VG'!H13</f>
        <v>80</v>
      </c>
      <c r="I436" s="92">
        <f>'CEO II VG'!I13</f>
        <v>58</v>
      </c>
      <c r="J436" s="92">
        <f>'CEO II VG'!J13</f>
        <v>80</v>
      </c>
      <c r="K436" s="92">
        <f>'CEO II VG'!K13</f>
        <v>314</v>
      </c>
      <c r="L436" s="92">
        <f>'CEO II VG'!L13</f>
        <v>80</v>
      </c>
      <c r="M436" s="92">
        <f>'CEO II VG'!M13</f>
        <v>345</v>
      </c>
      <c r="N436" s="92">
        <f>'CEO II VG'!N13</f>
        <v>480</v>
      </c>
      <c r="O436" s="92">
        <f>'CEO II VG'!O13</f>
        <v>717</v>
      </c>
      <c r="P436" s="927">
        <f>'CEO II VG'!P13</f>
        <v>1.4937499999999999</v>
      </c>
    </row>
    <row r="437" spans="1:16" x14ac:dyDescent="0.25">
      <c r="A437" s="214" t="str">
        <f>'CEO II VG'!A14</f>
        <v>Cir. Dentista Protesista ( TI - Trat. Iniciado) - 20hrs</v>
      </c>
      <c r="B437" s="934">
        <f>'CEO II VG'!B14</f>
        <v>66</v>
      </c>
      <c r="C437" s="92">
        <f>'CEO II VG'!C14</f>
        <v>59</v>
      </c>
      <c r="D437" s="92">
        <f>'CEO II VG'!D14</f>
        <v>66</v>
      </c>
      <c r="E437" s="92">
        <f>'CEO II VG'!E14</f>
        <v>67</v>
      </c>
      <c r="F437" s="92">
        <f>'CEO II VG'!F14</f>
        <v>66</v>
      </c>
      <c r="G437" s="92">
        <f>'CEO II VG'!G14</f>
        <v>56</v>
      </c>
      <c r="H437" s="92">
        <f>'CEO II VG'!H14</f>
        <v>66</v>
      </c>
      <c r="I437" s="92">
        <f>'CEO II VG'!I14</f>
        <v>61</v>
      </c>
      <c r="J437" s="92">
        <f>'CEO II VG'!J14</f>
        <v>66</v>
      </c>
      <c r="K437" s="92">
        <f>'CEO II VG'!K14</f>
        <v>66</v>
      </c>
      <c r="L437" s="92">
        <f>'CEO II VG'!L14</f>
        <v>66</v>
      </c>
      <c r="M437" s="92">
        <f>'CEO II VG'!M14</f>
        <v>13</v>
      </c>
      <c r="N437" s="92">
        <f>'CEO II VG'!N14</f>
        <v>396</v>
      </c>
      <c r="O437" s="92">
        <f>'CEO II VG'!O14</f>
        <v>322</v>
      </c>
      <c r="P437" s="927">
        <f>'CEO II VG'!P14</f>
        <v>0.81313131313131315</v>
      </c>
    </row>
    <row r="438" spans="1:16" x14ac:dyDescent="0.25">
      <c r="A438" s="214" t="str">
        <f>'CEO II VG'!A15</f>
        <v>Cir. Dentista Protesista (TC - Trat. Concluído) - 20hrs</v>
      </c>
      <c r="B438" s="934">
        <f>'CEO II VG'!B15</f>
        <v>63</v>
      </c>
      <c r="C438" s="92">
        <f>'CEO II VG'!C15</f>
        <v>45</v>
      </c>
      <c r="D438" s="92">
        <f>'CEO II VG'!D15</f>
        <v>63</v>
      </c>
      <c r="E438" s="92">
        <f>'CEO II VG'!E15</f>
        <v>48</v>
      </c>
      <c r="F438" s="92">
        <f>'CEO II VG'!F15</f>
        <v>63</v>
      </c>
      <c r="G438" s="92">
        <f>'CEO II VG'!G15</f>
        <v>54</v>
      </c>
      <c r="H438" s="92">
        <f>'CEO II VG'!H15</f>
        <v>63</v>
      </c>
      <c r="I438" s="92">
        <f>'CEO II VG'!I15</f>
        <v>43</v>
      </c>
      <c r="J438" s="92">
        <f>'CEO II VG'!J15</f>
        <v>63</v>
      </c>
      <c r="K438" s="92">
        <f>'CEO II VG'!K15</f>
        <v>57</v>
      </c>
      <c r="L438" s="92">
        <f>'CEO II VG'!L15</f>
        <v>63</v>
      </c>
      <c r="M438" s="92">
        <f>'CEO II VG'!M15</f>
        <v>23</v>
      </c>
      <c r="N438" s="92">
        <f>'CEO II VG'!N15</f>
        <v>378</v>
      </c>
      <c r="O438" s="92">
        <f>'CEO II VG'!O15</f>
        <v>270</v>
      </c>
      <c r="P438" s="927">
        <f>'CEO II VG'!P15</f>
        <v>0.7142857142857143</v>
      </c>
    </row>
    <row r="439" spans="1:16" ht="15.75" thickBot="1" x14ac:dyDescent="0.3">
      <c r="A439" s="214" t="str">
        <f>'CEO II VG'!A16</f>
        <v>Nº Aparelhos instalados (ortodônticos)</v>
      </c>
      <c r="B439" s="934">
        <f>'CEO II VG'!B16</f>
        <v>10</v>
      </c>
      <c r="C439" s="92">
        <f>'CEO II VG'!C16</f>
        <v>16</v>
      </c>
      <c r="D439" s="92">
        <f>'CEO II VG'!D16</f>
        <v>10</v>
      </c>
      <c r="E439" s="92">
        <f>'CEO II VG'!E16</f>
        <v>21</v>
      </c>
      <c r="F439" s="92">
        <f>'CEO II VG'!F16</f>
        <v>10</v>
      </c>
      <c r="G439" s="92">
        <f>'CEO II VG'!G16</f>
        <v>19</v>
      </c>
      <c r="H439" s="92">
        <f>'CEO II VG'!H16</f>
        <v>10</v>
      </c>
      <c r="I439" s="92">
        <f>'CEO II VG'!I16</f>
        <v>21</v>
      </c>
      <c r="J439" s="92">
        <f>'CEO II VG'!J16</f>
        <v>10</v>
      </c>
      <c r="K439" s="92">
        <f>'CEO II VG'!K16</f>
        <v>20</v>
      </c>
      <c r="L439" s="92">
        <f>'CEO II VG'!L16</f>
        <v>10</v>
      </c>
      <c r="M439" s="92">
        <f>'CEO II VG'!M16</f>
        <v>22</v>
      </c>
      <c r="N439" s="92">
        <f>'CEO II VG'!N16</f>
        <v>60</v>
      </c>
      <c r="O439" s="92">
        <f>'CEO II VG'!O16</f>
        <v>119</v>
      </c>
      <c r="P439" s="927">
        <f>'CEO II VG'!P16</f>
        <v>1.9833333333333334</v>
      </c>
    </row>
    <row r="440" spans="1:16" ht="15.75" thickBot="1" x14ac:dyDescent="0.3">
      <c r="A440" s="846" t="str">
        <f>'CEO II VG'!A17</f>
        <v>TOTAL</v>
      </c>
      <c r="B440" s="955">
        <f>'CEO II VG'!B17</f>
        <v>651</v>
      </c>
      <c r="C440" s="848">
        <f>'CEO II VG'!C17</f>
        <v>654</v>
      </c>
      <c r="D440" s="848">
        <f>'CEO II VG'!D17</f>
        <v>651</v>
      </c>
      <c r="E440" s="848">
        <f>'CEO II VG'!E17</f>
        <v>818</v>
      </c>
      <c r="F440" s="848">
        <f>'CEO II VG'!F17</f>
        <v>651</v>
      </c>
      <c r="G440" s="848">
        <f>'CEO II VG'!G17</f>
        <v>740</v>
      </c>
      <c r="H440" s="848">
        <f>'CEO II VG'!H17</f>
        <v>651</v>
      </c>
      <c r="I440" s="848">
        <f>'CEO II VG'!I17</f>
        <v>646</v>
      </c>
      <c r="J440" s="848">
        <f>'CEO II VG'!J17</f>
        <v>651</v>
      </c>
      <c r="K440" s="848">
        <f>'CEO II VG'!K17</f>
        <v>1137</v>
      </c>
      <c r="L440" s="848">
        <f>'CEO II VG'!L17</f>
        <v>651</v>
      </c>
      <c r="M440" s="848">
        <f>'CEO II VG'!M17</f>
        <v>1041</v>
      </c>
      <c r="N440" s="848">
        <f>'CEO II VG'!N17</f>
        <v>3906</v>
      </c>
      <c r="O440" s="848">
        <f>'CEO II VG'!O17</f>
        <v>5036</v>
      </c>
      <c r="P440" s="928">
        <f>'CEO II VG'!P17</f>
        <v>1.2892985151049667</v>
      </c>
    </row>
    <row r="442" spans="1:16" ht="15.75" x14ac:dyDescent="0.25">
      <c r="A442" s="935" t="s">
        <v>669</v>
      </c>
      <c r="B442" s="946"/>
      <c r="C442" s="936"/>
      <c r="D442" s="937"/>
      <c r="E442" s="937"/>
      <c r="F442" s="937"/>
      <c r="G442" s="937"/>
      <c r="H442" s="937"/>
      <c r="I442" s="937"/>
      <c r="J442" s="937"/>
      <c r="K442" s="937"/>
      <c r="L442" s="937"/>
      <c r="M442" s="937"/>
      <c r="N442" s="936"/>
      <c r="O442" s="936"/>
      <c r="P442" s="936"/>
    </row>
    <row r="443" spans="1:16" x14ac:dyDescent="0.25">
      <c r="A443" s="919"/>
      <c r="B443" s="975" t="s">
        <v>486</v>
      </c>
      <c r="C443" s="975"/>
      <c r="D443" s="975" t="s">
        <v>682</v>
      </c>
      <c r="E443" s="975"/>
      <c r="F443" s="975" t="s">
        <v>683</v>
      </c>
      <c r="G443" s="975"/>
      <c r="H443" s="975" t="s">
        <v>684</v>
      </c>
      <c r="I443" s="975"/>
      <c r="J443" s="975" t="s">
        <v>687</v>
      </c>
      <c r="K443" s="975"/>
      <c r="L443" s="975" t="s">
        <v>688</v>
      </c>
      <c r="M443" s="975"/>
      <c r="N443" s="990" t="s">
        <v>487</v>
      </c>
      <c r="O443" s="990"/>
      <c r="P443" s="990"/>
    </row>
    <row r="444" spans="1:16" ht="15.75" thickBot="1" x14ac:dyDescent="0.3">
      <c r="A444" s="844" t="s">
        <v>14</v>
      </c>
      <c r="B444" s="940" t="s">
        <v>489</v>
      </c>
      <c r="C444" s="850" t="s">
        <v>488</v>
      </c>
      <c r="D444" s="920" t="s">
        <v>489</v>
      </c>
      <c r="E444" s="850" t="s">
        <v>488</v>
      </c>
      <c r="F444" s="920" t="s">
        <v>489</v>
      </c>
      <c r="G444" s="850" t="s">
        <v>488</v>
      </c>
      <c r="H444" s="920" t="s">
        <v>489</v>
      </c>
      <c r="I444" s="850" t="s">
        <v>488</v>
      </c>
      <c r="J444" s="920" t="s">
        <v>489</v>
      </c>
      <c r="K444" s="850" t="s">
        <v>488</v>
      </c>
      <c r="L444" s="920" t="s">
        <v>489</v>
      </c>
      <c r="M444" s="850" t="s">
        <v>488</v>
      </c>
      <c r="N444" s="850" t="s">
        <v>680</v>
      </c>
      <c r="O444" s="850" t="s">
        <v>681</v>
      </c>
      <c r="P444" s="922" t="s">
        <v>1</v>
      </c>
    </row>
    <row r="445" spans="1:16" ht="15.75" thickTop="1" x14ac:dyDescent="0.25">
      <c r="A445" s="214" t="str">
        <f>'CER Carandiru'!A9</f>
        <v>Nº Casos Novos - Reabilitação Física</v>
      </c>
      <c r="B445" s="934">
        <f>'CER Carandiru'!B9</f>
        <v>40</v>
      </c>
      <c r="C445" s="92">
        <f>'CER Carandiru'!C9</f>
        <v>38</v>
      </c>
      <c r="D445" s="92">
        <f>'CER Carandiru'!D9</f>
        <v>40</v>
      </c>
      <c r="E445" s="92">
        <f>'CER Carandiru'!E9</f>
        <v>31</v>
      </c>
      <c r="F445" s="92">
        <f>'CER Carandiru'!F9</f>
        <v>40</v>
      </c>
      <c r="G445" s="92">
        <f>'CER Carandiru'!G9</f>
        <v>46</v>
      </c>
      <c r="H445" s="92">
        <f>'CER Carandiru'!H9</f>
        <v>40</v>
      </c>
      <c r="I445" s="92">
        <f>'CER Carandiru'!I9</f>
        <v>43</v>
      </c>
      <c r="J445" s="92">
        <f>'CER Carandiru'!J9</f>
        <v>40</v>
      </c>
      <c r="K445" s="92">
        <f>'CER Carandiru'!K9</f>
        <v>36</v>
      </c>
      <c r="L445" s="92">
        <f>'CER Carandiru'!L9</f>
        <v>40</v>
      </c>
      <c r="M445" s="92">
        <f>'CER Carandiru'!M9</f>
        <v>31</v>
      </c>
      <c r="N445" s="92">
        <f>'CER Carandiru'!N9</f>
        <v>240</v>
      </c>
      <c r="O445" s="92">
        <f>'CER Carandiru'!O9</f>
        <v>225</v>
      </c>
      <c r="P445" s="927">
        <f>'CER Carandiru'!P9</f>
        <v>0.9375</v>
      </c>
    </row>
    <row r="446" spans="1:16" x14ac:dyDescent="0.25">
      <c r="A446" s="214" t="str">
        <f>'CER Carandiru'!A10</f>
        <v>Nº Casos Novos - Reabilitação Intelectual</v>
      </c>
      <c r="B446" s="934">
        <f>'CER Carandiru'!B10</f>
        <v>30</v>
      </c>
      <c r="C446" s="92">
        <f>'CER Carandiru'!C10</f>
        <v>25</v>
      </c>
      <c r="D446" s="92">
        <f>'CER Carandiru'!D10</f>
        <v>30</v>
      </c>
      <c r="E446" s="92">
        <f>'CER Carandiru'!E10</f>
        <v>36</v>
      </c>
      <c r="F446" s="92">
        <f>'CER Carandiru'!F10</f>
        <v>30</v>
      </c>
      <c r="G446" s="92">
        <f>'CER Carandiru'!G10</f>
        <v>56</v>
      </c>
      <c r="H446" s="92">
        <f>'CER Carandiru'!H10</f>
        <v>30</v>
      </c>
      <c r="I446" s="92">
        <f>'CER Carandiru'!I10</f>
        <v>61</v>
      </c>
      <c r="J446" s="92">
        <f>'CER Carandiru'!J10</f>
        <v>30</v>
      </c>
      <c r="K446" s="92">
        <f>'CER Carandiru'!K10</f>
        <v>42</v>
      </c>
      <c r="L446" s="92">
        <f>'CER Carandiru'!L10</f>
        <v>30</v>
      </c>
      <c r="M446" s="92">
        <f>'CER Carandiru'!M10</f>
        <v>35</v>
      </c>
      <c r="N446" s="92">
        <f>'CER Carandiru'!N10</f>
        <v>180</v>
      </c>
      <c r="O446" s="92">
        <f>'CER Carandiru'!O10</f>
        <v>255</v>
      </c>
      <c r="P446" s="927">
        <f>'CER Carandiru'!P10</f>
        <v>1.4166666666666667</v>
      </c>
    </row>
    <row r="447" spans="1:16" x14ac:dyDescent="0.25">
      <c r="A447" s="214" t="str">
        <f>'CER Carandiru'!A11</f>
        <v>Nº Casos Novos - Reabilitação Auditiva</v>
      </c>
      <c r="B447" s="934">
        <f>'CER Carandiru'!B11</f>
        <v>40</v>
      </c>
      <c r="C447" s="92">
        <f>'CER Carandiru'!C11</f>
        <v>37</v>
      </c>
      <c r="D447" s="92">
        <f>'CER Carandiru'!D11</f>
        <v>40</v>
      </c>
      <c r="E447" s="92">
        <f>'CER Carandiru'!E11</f>
        <v>34</v>
      </c>
      <c r="F447" s="92">
        <f>'CER Carandiru'!F11</f>
        <v>40</v>
      </c>
      <c r="G447" s="92">
        <f>'CER Carandiru'!G11</f>
        <v>65</v>
      </c>
      <c r="H447" s="92">
        <f>'CER Carandiru'!H11</f>
        <v>40</v>
      </c>
      <c r="I447" s="92">
        <f>'CER Carandiru'!I11</f>
        <v>43</v>
      </c>
      <c r="J447" s="92">
        <f>'CER Carandiru'!J11</f>
        <v>40</v>
      </c>
      <c r="K447" s="92">
        <f>'CER Carandiru'!K11</f>
        <v>36</v>
      </c>
      <c r="L447" s="92">
        <f>'CER Carandiru'!L11</f>
        <v>40</v>
      </c>
      <c r="M447" s="92">
        <f>'CER Carandiru'!M11</f>
        <v>39</v>
      </c>
      <c r="N447" s="92">
        <f>'CER Carandiru'!N11</f>
        <v>240</v>
      </c>
      <c r="O447" s="92">
        <f>'CER Carandiru'!O11</f>
        <v>254</v>
      </c>
      <c r="P447" s="927">
        <f>'CER Carandiru'!P11</f>
        <v>1.0583333333333333</v>
      </c>
    </row>
    <row r="448" spans="1:16" x14ac:dyDescent="0.25">
      <c r="A448" s="214" t="str">
        <f>'CER Carandiru'!A12</f>
        <v>Pacientes acompanhados/ mês</v>
      </c>
      <c r="B448" s="934">
        <f>'CER Carandiru'!B12</f>
        <v>1000</v>
      </c>
      <c r="C448" s="92">
        <f>'CER Carandiru'!C12</f>
        <v>948</v>
      </c>
      <c r="D448" s="92">
        <f>'CER Carandiru'!D12</f>
        <v>1000</v>
      </c>
      <c r="E448" s="92">
        <f>'CER Carandiru'!E12</f>
        <v>1082</v>
      </c>
      <c r="F448" s="92">
        <f>'CER Carandiru'!F12</f>
        <v>1000</v>
      </c>
      <c r="G448" s="92">
        <f>'CER Carandiru'!G12</f>
        <v>1237</v>
      </c>
      <c r="H448" s="92">
        <f>'CER Carandiru'!H12</f>
        <v>1000</v>
      </c>
      <c r="I448" s="92">
        <f>'CER Carandiru'!I12</f>
        <v>1180</v>
      </c>
      <c r="J448" s="92">
        <f>'CER Carandiru'!J12</f>
        <v>1000</v>
      </c>
      <c r="K448" s="92">
        <f>'CER Carandiru'!K12</f>
        <v>1107</v>
      </c>
      <c r="L448" s="92">
        <f>'CER Carandiru'!L12</f>
        <v>1000</v>
      </c>
      <c r="M448" s="92">
        <f>'CER Carandiru'!M12</f>
        <v>1307</v>
      </c>
      <c r="N448" s="92">
        <f>'CER Carandiru'!N12</f>
        <v>6000</v>
      </c>
      <c r="O448" s="92">
        <f>'CER Carandiru'!O12</f>
        <v>6861</v>
      </c>
      <c r="P448" s="927">
        <f>'CER Carandiru'!P12</f>
        <v>1.1435</v>
      </c>
    </row>
    <row r="449" spans="1:16" x14ac:dyDescent="0.25">
      <c r="A449" s="214" t="str">
        <f>'CER Carandiru'!A13</f>
        <v>Procedimentos por paciente/mês</v>
      </c>
      <c r="B449" s="934">
        <f>'CER Carandiru'!B13</f>
        <v>5</v>
      </c>
      <c r="C449" s="92">
        <f>'CER Carandiru'!C13</f>
        <v>5</v>
      </c>
      <c r="D449" s="92">
        <f>'CER Carandiru'!D13</f>
        <v>5</v>
      </c>
      <c r="E449" s="92">
        <f>'CER Carandiru'!E13</f>
        <v>5</v>
      </c>
      <c r="F449" s="92">
        <f>'CER Carandiru'!F13</f>
        <v>5</v>
      </c>
      <c r="G449" s="92">
        <f>'CER Carandiru'!G13</f>
        <v>4</v>
      </c>
      <c r="H449" s="92">
        <f>'CER Carandiru'!H13</f>
        <v>5</v>
      </c>
      <c r="I449" s="92">
        <f>'CER Carandiru'!I13</f>
        <v>4</v>
      </c>
      <c r="J449" s="92">
        <f>'CER Carandiru'!J13</f>
        <v>5</v>
      </c>
      <c r="K449" s="92">
        <f>'CER Carandiru'!K13</f>
        <v>4</v>
      </c>
      <c r="L449" s="92">
        <f>'CER Carandiru'!L13</f>
        <v>5</v>
      </c>
      <c r="M449" s="92">
        <f>'CER Carandiru'!M13</f>
        <v>4</v>
      </c>
      <c r="N449" s="92">
        <f>'CER Carandiru'!N13</f>
        <v>30</v>
      </c>
      <c r="O449" s="92">
        <f>'CER Carandiru'!O13</f>
        <v>26</v>
      </c>
      <c r="P449" s="927">
        <f>'CER Carandiru'!P13</f>
        <v>0.8666666666666667</v>
      </c>
    </row>
    <row r="450" spans="1:16" x14ac:dyDescent="0.25">
      <c r="A450" s="891" t="str">
        <f>'CER Carandiru'!A14</f>
        <v>Nº Procedimento - Assistente Social (30hrs)</v>
      </c>
      <c r="B450" s="944">
        <f>'CER Carandiru'!B14</f>
        <v>135</v>
      </c>
      <c r="C450" s="849">
        <f>'CER Carandiru'!C14</f>
        <v>225</v>
      </c>
      <c r="D450" s="849">
        <f>'CER Carandiru'!D14</f>
        <v>135</v>
      </c>
      <c r="E450" s="849">
        <f>'CER Carandiru'!E14</f>
        <v>151</v>
      </c>
      <c r="F450" s="849">
        <f>'CER Carandiru'!F14</f>
        <v>135</v>
      </c>
      <c r="G450" s="849">
        <f>'CER Carandiru'!G14</f>
        <v>425</v>
      </c>
      <c r="H450" s="849">
        <f>'CER Carandiru'!H14</f>
        <v>135</v>
      </c>
      <c r="I450" s="849">
        <f>'CER Carandiru'!I14</f>
        <v>184</v>
      </c>
      <c r="J450" s="849">
        <f>'CER Carandiru'!J14</f>
        <v>135</v>
      </c>
      <c r="K450" s="849">
        <f>'CER Carandiru'!K14</f>
        <v>91</v>
      </c>
      <c r="L450" s="849">
        <f>'CER Carandiru'!L14</f>
        <v>135</v>
      </c>
      <c r="M450" s="849">
        <f>'CER Carandiru'!M14</f>
        <v>289</v>
      </c>
      <c r="N450" s="849">
        <f>'CER Carandiru'!N14</f>
        <v>810</v>
      </c>
      <c r="O450" s="849">
        <f>'CER Carandiru'!O14</f>
        <v>1365</v>
      </c>
      <c r="P450" s="926">
        <f>'CER Carandiru'!P14</f>
        <v>1.6851851851851851</v>
      </c>
    </row>
    <row r="451" spans="1:16" x14ac:dyDescent="0.25">
      <c r="A451" s="891" t="str">
        <f>'CER Carandiru'!A15</f>
        <v>Nº Procedimento - Enfermeiro (30hrs)</v>
      </c>
      <c r="B451" s="944">
        <f>'CER Carandiru'!B15</f>
        <v>180</v>
      </c>
      <c r="C451" s="849">
        <f>'CER Carandiru'!C15</f>
        <v>261</v>
      </c>
      <c r="D451" s="849">
        <f>'CER Carandiru'!D15</f>
        <v>180</v>
      </c>
      <c r="E451" s="849">
        <f>'CER Carandiru'!E15</f>
        <v>315</v>
      </c>
      <c r="F451" s="849">
        <f>'CER Carandiru'!F15</f>
        <v>180</v>
      </c>
      <c r="G451" s="849">
        <f>'CER Carandiru'!G15</f>
        <v>356</v>
      </c>
      <c r="H451" s="849">
        <f>'CER Carandiru'!H15</f>
        <v>180</v>
      </c>
      <c r="I451" s="849">
        <f>'CER Carandiru'!I15</f>
        <v>313</v>
      </c>
      <c r="J451" s="849">
        <f>'CER Carandiru'!J15</f>
        <v>180</v>
      </c>
      <c r="K451" s="849">
        <f>'CER Carandiru'!K15</f>
        <v>360</v>
      </c>
      <c r="L451" s="849">
        <f>'CER Carandiru'!L15</f>
        <v>180</v>
      </c>
      <c r="M451" s="849">
        <f>'CER Carandiru'!M15</f>
        <v>257</v>
      </c>
      <c r="N451" s="849">
        <f>'CER Carandiru'!N15</f>
        <v>1080</v>
      </c>
      <c r="O451" s="849">
        <f>'CER Carandiru'!O15</f>
        <v>1862</v>
      </c>
      <c r="P451" s="926">
        <f>'CER Carandiru'!P15</f>
        <v>1.7240740740740741</v>
      </c>
    </row>
    <row r="452" spans="1:16" x14ac:dyDescent="0.25">
      <c r="A452" s="891" t="str">
        <f>'CER Carandiru'!A16</f>
        <v>Nº Procedimento - Fisioterapeuta (30hrs)</v>
      </c>
      <c r="B452" s="944">
        <f>'CER Carandiru'!B16</f>
        <v>675</v>
      </c>
      <c r="C452" s="849">
        <f>'CER Carandiru'!C16</f>
        <v>892</v>
      </c>
      <c r="D452" s="849">
        <f>'CER Carandiru'!D16</f>
        <v>675</v>
      </c>
      <c r="E452" s="849">
        <f>'CER Carandiru'!E16</f>
        <v>1498</v>
      </c>
      <c r="F452" s="849">
        <f>'CER Carandiru'!F16</f>
        <v>675</v>
      </c>
      <c r="G452" s="849">
        <f>'CER Carandiru'!G16</f>
        <v>1486</v>
      </c>
      <c r="H452" s="849">
        <f>'CER Carandiru'!H16</f>
        <v>675</v>
      </c>
      <c r="I452" s="849">
        <f>'CER Carandiru'!I16</f>
        <v>1231</v>
      </c>
      <c r="J452" s="849">
        <f>'CER Carandiru'!J16</f>
        <v>675</v>
      </c>
      <c r="K452" s="849">
        <f>'CER Carandiru'!K16</f>
        <v>1466</v>
      </c>
      <c r="L452" s="849">
        <f>'CER Carandiru'!L16</f>
        <v>675</v>
      </c>
      <c r="M452" s="849">
        <f>'CER Carandiru'!M16</f>
        <v>1205</v>
      </c>
      <c r="N452" s="849">
        <f>'CER Carandiru'!N16</f>
        <v>4050</v>
      </c>
      <c r="O452" s="849">
        <f>'CER Carandiru'!O16</f>
        <v>7778</v>
      </c>
      <c r="P452" s="926">
        <f>'CER Carandiru'!P16</f>
        <v>1.9204938271604939</v>
      </c>
    </row>
    <row r="453" spans="1:16" x14ac:dyDescent="0.25">
      <c r="A453" s="891" t="str">
        <f>'CER Carandiru'!A17</f>
        <v>Nº Procedimento - Fonoaudiólogo (30hrs)</v>
      </c>
      <c r="B453" s="944">
        <f>'CER Carandiru'!B17</f>
        <v>945</v>
      </c>
      <c r="C453" s="849">
        <f>'CER Carandiru'!C17</f>
        <v>939</v>
      </c>
      <c r="D453" s="849">
        <f>'CER Carandiru'!D17</f>
        <v>945</v>
      </c>
      <c r="E453" s="849">
        <f>'CER Carandiru'!E17</f>
        <v>1438</v>
      </c>
      <c r="F453" s="849">
        <f>'CER Carandiru'!F17</f>
        <v>945</v>
      </c>
      <c r="G453" s="849">
        <f>'CER Carandiru'!G17</f>
        <v>1247</v>
      </c>
      <c r="H453" s="849">
        <f>'CER Carandiru'!H17</f>
        <v>945</v>
      </c>
      <c r="I453" s="849">
        <f>'CER Carandiru'!I17</f>
        <v>1509</v>
      </c>
      <c r="J453" s="849">
        <f>'CER Carandiru'!J17</f>
        <v>945</v>
      </c>
      <c r="K453" s="849">
        <f>'CER Carandiru'!K17</f>
        <v>1477</v>
      </c>
      <c r="L453" s="849">
        <f>'CER Carandiru'!L17</f>
        <v>945</v>
      </c>
      <c r="M453" s="849">
        <f>'CER Carandiru'!M17</f>
        <v>1758</v>
      </c>
      <c r="N453" s="849">
        <f>'CER Carandiru'!N17</f>
        <v>5670</v>
      </c>
      <c r="O453" s="849">
        <f>'CER Carandiru'!O17</f>
        <v>8368</v>
      </c>
      <c r="P453" s="926">
        <f>'CER Carandiru'!P17</f>
        <v>1.4758377425044091</v>
      </c>
    </row>
    <row r="454" spans="1:16" x14ac:dyDescent="0.25">
      <c r="A454" s="891" t="str">
        <f>'CER Carandiru'!A18</f>
        <v>Nº Procedimento - Psicólogo (30hrs)</v>
      </c>
      <c r="B454" s="944">
        <f>'CER Carandiru'!B18</f>
        <v>270</v>
      </c>
      <c r="C454" s="849">
        <f>'CER Carandiru'!C18</f>
        <v>244</v>
      </c>
      <c r="D454" s="849">
        <f>'CER Carandiru'!D18</f>
        <v>270</v>
      </c>
      <c r="E454" s="849">
        <f>'CER Carandiru'!E18</f>
        <v>241</v>
      </c>
      <c r="F454" s="849">
        <f>'CER Carandiru'!F18</f>
        <v>270</v>
      </c>
      <c r="G454" s="849">
        <f>'CER Carandiru'!G18</f>
        <v>204</v>
      </c>
      <c r="H454" s="849">
        <f>'CER Carandiru'!H18</f>
        <v>270</v>
      </c>
      <c r="I454" s="849">
        <f>'CER Carandiru'!I18</f>
        <v>263</v>
      </c>
      <c r="J454" s="849">
        <f>'CER Carandiru'!J18</f>
        <v>270</v>
      </c>
      <c r="K454" s="849">
        <f>'CER Carandiru'!K18</f>
        <v>188</v>
      </c>
      <c r="L454" s="849">
        <f>'CER Carandiru'!L18</f>
        <v>270</v>
      </c>
      <c r="M454" s="849">
        <f>'CER Carandiru'!M18</f>
        <v>118</v>
      </c>
      <c r="N454" s="849">
        <f>'CER Carandiru'!N18</f>
        <v>1620</v>
      </c>
      <c r="O454" s="849">
        <f>'CER Carandiru'!O18</f>
        <v>1258</v>
      </c>
      <c r="P454" s="926">
        <f>'CER Carandiru'!P18</f>
        <v>0.77654320987654324</v>
      </c>
    </row>
    <row r="455" spans="1:16" x14ac:dyDescent="0.25">
      <c r="A455" s="891" t="str">
        <f>'CER Carandiru'!A19</f>
        <v>Nº Procedimento - Médico Neurologista (30hrs)</v>
      </c>
      <c r="B455" s="944">
        <f>'CER Carandiru'!B19</f>
        <v>90</v>
      </c>
      <c r="C455" s="849">
        <f>'CER Carandiru'!C19</f>
        <v>82</v>
      </c>
      <c r="D455" s="849">
        <f>'CER Carandiru'!D19</f>
        <v>90</v>
      </c>
      <c r="E455" s="849">
        <f>'CER Carandiru'!E19</f>
        <v>86</v>
      </c>
      <c r="F455" s="849">
        <f>'CER Carandiru'!F19</f>
        <v>90</v>
      </c>
      <c r="G455" s="849">
        <f>'CER Carandiru'!G19</f>
        <v>70</v>
      </c>
      <c r="H455" s="849">
        <f>'CER Carandiru'!H19</f>
        <v>90</v>
      </c>
      <c r="I455" s="849">
        <f>'CER Carandiru'!I19</f>
        <v>81</v>
      </c>
      <c r="J455" s="849">
        <f>'CER Carandiru'!J19</f>
        <v>90</v>
      </c>
      <c r="K455" s="849">
        <f>'CER Carandiru'!K19</f>
        <v>101</v>
      </c>
      <c r="L455" s="849">
        <f>'CER Carandiru'!L19</f>
        <v>90</v>
      </c>
      <c r="M455" s="849">
        <f>'CER Carandiru'!M19</f>
        <v>99</v>
      </c>
      <c r="N455" s="849">
        <f>'CER Carandiru'!N19</f>
        <v>540</v>
      </c>
      <c r="O455" s="849">
        <f>'CER Carandiru'!O19</f>
        <v>519</v>
      </c>
      <c r="P455" s="926">
        <f>'CER Carandiru'!P19</f>
        <v>0.96111111111111114</v>
      </c>
    </row>
    <row r="456" spans="1:16" x14ac:dyDescent="0.25">
      <c r="A456" s="214" t="str">
        <f>'CER Carandiru'!A20</f>
        <v>Nº Procedimento - Médico Ortopedista (10hrs)</v>
      </c>
      <c r="B456" s="934">
        <f>'CER Carandiru'!B20</f>
        <v>30</v>
      </c>
      <c r="C456" s="92">
        <f>'CER Carandiru'!C20</f>
        <v>43</v>
      </c>
      <c r="D456" s="92">
        <f>'CER Carandiru'!D20</f>
        <v>30</v>
      </c>
      <c r="E456" s="92">
        <f>'CER Carandiru'!E20</f>
        <v>55</v>
      </c>
      <c r="F456" s="92">
        <f>'CER Carandiru'!F20</f>
        <v>30</v>
      </c>
      <c r="G456" s="92">
        <f>'CER Carandiru'!G20</f>
        <v>46</v>
      </c>
      <c r="H456" s="92">
        <f>'CER Carandiru'!H20</f>
        <v>30</v>
      </c>
      <c r="I456" s="92">
        <f>'CER Carandiru'!I20</f>
        <v>79</v>
      </c>
      <c r="J456" s="92">
        <f>'CER Carandiru'!J20</f>
        <v>30</v>
      </c>
      <c r="K456" s="92">
        <f>'CER Carandiru'!K20</f>
        <v>15</v>
      </c>
      <c r="L456" s="92">
        <f>'CER Carandiru'!L20</f>
        <v>30</v>
      </c>
      <c r="M456" s="92">
        <f>'CER Carandiru'!M20</f>
        <v>46</v>
      </c>
      <c r="N456" s="92">
        <f>'CER Carandiru'!N20</f>
        <v>180</v>
      </c>
      <c r="O456" s="92">
        <f>'CER Carandiru'!O20</f>
        <v>284</v>
      </c>
      <c r="P456" s="927">
        <f>'CER Carandiru'!P20</f>
        <v>1.5777777777777777</v>
      </c>
    </row>
    <row r="457" spans="1:16" x14ac:dyDescent="0.25">
      <c r="A457" s="214" t="str">
        <f>'CER Carandiru'!A21</f>
        <v>Nº Procedimento - Médico Otorrinolaringologista (30hrs)</v>
      </c>
      <c r="B457" s="934">
        <f>'CER Carandiru'!B21</f>
        <v>90</v>
      </c>
      <c r="C457" s="92">
        <f>'CER Carandiru'!C21</f>
        <v>262</v>
      </c>
      <c r="D457" s="92">
        <f>'CER Carandiru'!D21</f>
        <v>90</v>
      </c>
      <c r="E457" s="92">
        <f>'CER Carandiru'!E21</f>
        <v>257</v>
      </c>
      <c r="F457" s="92">
        <f>'CER Carandiru'!F21</f>
        <v>90</v>
      </c>
      <c r="G457" s="92">
        <f>'CER Carandiru'!G21</f>
        <v>249</v>
      </c>
      <c r="H457" s="92">
        <f>'CER Carandiru'!H21</f>
        <v>90</v>
      </c>
      <c r="I457" s="92">
        <f>'CER Carandiru'!I21</f>
        <v>187</v>
      </c>
      <c r="J457" s="92">
        <f>'CER Carandiru'!J21</f>
        <v>90</v>
      </c>
      <c r="K457" s="92">
        <f>'CER Carandiru'!K21</f>
        <v>232</v>
      </c>
      <c r="L457" s="92">
        <f>'CER Carandiru'!L21</f>
        <v>90</v>
      </c>
      <c r="M457" s="92">
        <f>'CER Carandiru'!M21</f>
        <v>193</v>
      </c>
      <c r="N457" s="92">
        <f>'CER Carandiru'!N21</f>
        <v>540</v>
      </c>
      <c r="O457" s="92">
        <f>'CER Carandiru'!O21</f>
        <v>1380</v>
      </c>
      <c r="P457" s="927">
        <f>'CER Carandiru'!P21</f>
        <v>2.5555555555555554</v>
      </c>
    </row>
    <row r="458" spans="1:16" x14ac:dyDescent="0.25">
      <c r="A458" s="214" t="str">
        <f>'CER Carandiru'!A22</f>
        <v>Nº Procedimento - Nutricionista (40hrs)</v>
      </c>
      <c r="B458" s="934">
        <f>'CER Carandiru'!B22</f>
        <v>135</v>
      </c>
      <c r="C458" s="92">
        <f>'CER Carandiru'!C22</f>
        <v>170</v>
      </c>
      <c r="D458" s="92">
        <f>'CER Carandiru'!D22</f>
        <v>135</v>
      </c>
      <c r="E458" s="92">
        <f>'CER Carandiru'!E22</f>
        <v>242</v>
      </c>
      <c r="F458" s="92">
        <f>'CER Carandiru'!F22</f>
        <v>135</v>
      </c>
      <c r="G458" s="92">
        <f>'CER Carandiru'!G22</f>
        <v>245</v>
      </c>
      <c r="H458" s="92">
        <f>'CER Carandiru'!H22</f>
        <v>135</v>
      </c>
      <c r="I458" s="92">
        <f>'CER Carandiru'!I22</f>
        <v>103</v>
      </c>
      <c r="J458" s="92">
        <f>'CER Carandiru'!J22</f>
        <v>135</v>
      </c>
      <c r="K458" s="92">
        <f>'CER Carandiru'!K22</f>
        <v>110</v>
      </c>
      <c r="L458" s="92">
        <f>'CER Carandiru'!L22</f>
        <v>135</v>
      </c>
      <c r="M458" s="92">
        <f>'CER Carandiru'!M22</f>
        <v>149</v>
      </c>
      <c r="N458" s="92">
        <f>'CER Carandiru'!N22</f>
        <v>810</v>
      </c>
      <c r="O458" s="92">
        <f>'CER Carandiru'!O22</f>
        <v>1019</v>
      </c>
      <c r="P458" s="927">
        <f>'CER Carandiru'!P22</f>
        <v>1.2580246913580246</v>
      </c>
    </row>
    <row r="459" spans="1:16" ht="15.75" thickBot="1" x14ac:dyDescent="0.3">
      <c r="A459" s="214" t="str">
        <f>'CER Carandiru'!A23</f>
        <v>Nº Procedimento - Terapeuta Ocupacional (30hrs)</v>
      </c>
      <c r="B459" s="934">
        <f>'CER Carandiru'!B23</f>
        <v>405</v>
      </c>
      <c r="C459" s="92">
        <f>'CER Carandiru'!C23</f>
        <v>118</v>
      </c>
      <c r="D459" s="92">
        <f>'CER Carandiru'!D23</f>
        <v>405</v>
      </c>
      <c r="E459" s="92">
        <f>'CER Carandiru'!E23</f>
        <v>106</v>
      </c>
      <c r="F459" s="92">
        <f>'CER Carandiru'!F23</f>
        <v>405</v>
      </c>
      <c r="G459" s="92">
        <f>'CER Carandiru'!G23</f>
        <v>202</v>
      </c>
      <c r="H459" s="92">
        <f>'CER Carandiru'!H23</f>
        <v>405</v>
      </c>
      <c r="I459" s="92">
        <f>'CER Carandiru'!I23</f>
        <v>194</v>
      </c>
      <c r="J459" s="92">
        <f>'CER Carandiru'!J23</f>
        <v>405</v>
      </c>
      <c r="K459" s="92">
        <f>'CER Carandiru'!K23</f>
        <v>155</v>
      </c>
      <c r="L459" s="92">
        <f>'CER Carandiru'!L23</f>
        <v>405</v>
      </c>
      <c r="M459" s="92">
        <f>'CER Carandiru'!M23</f>
        <v>201</v>
      </c>
      <c r="N459" s="92">
        <f>'CER Carandiru'!N23</f>
        <v>2430</v>
      </c>
      <c r="O459" s="92">
        <f>'CER Carandiru'!O23</f>
        <v>976</v>
      </c>
      <c r="P459" s="927">
        <f>'CER Carandiru'!P23</f>
        <v>0.40164609053497941</v>
      </c>
    </row>
    <row r="460" spans="1:16" ht="15.75" thickBot="1" x14ac:dyDescent="0.3">
      <c r="A460" s="846" t="str">
        <f>'CER Carandiru'!A24</f>
        <v>TOTAL</v>
      </c>
      <c r="B460" s="955">
        <f>'CER Carandiru'!B24</f>
        <v>4070</v>
      </c>
      <c r="C460" s="848">
        <f>'CER Carandiru'!C24</f>
        <v>4289</v>
      </c>
      <c r="D460" s="848">
        <f>'CER Carandiru'!D24</f>
        <v>4070</v>
      </c>
      <c r="E460" s="848">
        <f>'CER Carandiru'!E24</f>
        <v>5577</v>
      </c>
      <c r="F460" s="848">
        <f>'CER Carandiru'!F24</f>
        <v>4070</v>
      </c>
      <c r="G460" s="848">
        <f>'CER Carandiru'!G24</f>
        <v>5938</v>
      </c>
      <c r="H460" s="848">
        <f>'CER Carandiru'!H24</f>
        <v>4070</v>
      </c>
      <c r="I460" s="848">
        <f>'CER Carandiru'!I24</f>
        <v>5475</v>
      </c>
      <c r="J460" s="848">
        <f>'CER Carandiru'!J24</f>
        <v>4070</v>
      </c>
      <c r="K460" s="848">
        <f>'CER Carandiru'!K24</f>
        <v>5420</v>
      </c>
      <c r="L460" s="848">
        <f>'CER Carandiru'!L24</f>
        <v>4070</v>
      </c>
      <c r="M460" s="848">
        <f>'CER Carandiru'!M24</f>
        <v>5731</v>
      </c>
      <c r="N460" s="848">
        <f>'CER Carandiru'!N24</f>
        <v>24420</v>
      </c>
      <c r="O460" s="848">
        <f>'CER Carandiru'!O24</f>
        <v>32430</v>
      </c>
      <c r="P460" s="928">
        <f>'CER Carandiru'!P24</f>
        <v>1.328009828009828</v>
      </c>
    </row>
    <row r="462" spans="1:16" ht="15.75" x14ac:dyDescent="0.25">
      <c r="A462" s="935" t="s">
        <v>670</v>
      </c>
      <c r="B462" s="946"/>
      <c r="C462" s="936"/>
      <c r="D462" s="937"/>
      <c r="E462" s="937"/>
      <c r="F462" s="937"/>
      <c r="G462" s="937"/>
      <c r="H462" s="937"/>
      <c r="I462" s="937"/>
      <c r="J462" s="937"/>
      <c r="K462" s="937"/>
      <c r="L462" s="937"/>
      <c r="M462" s="937"/>
      <c r="N462" s="936"/>
      <c r="O462" s="936"/>
      <c r="P462" s="936"/>
    </row>
    <row r="463" spans="1:16" x14ac:dyDescent="0.25">
      <c r="A463" s="919"/>
      <c r="B463" s="975" t="s">
        <v>486</v>
      </c>
      <c r="C463" s="975"/>
      <c r="D463" s="975" t="s">
        <v>682</v>
      </c>
      <c r="E463" s="975"/>
      <c r="F463" s="975" t="s">
        <v>683</v>
      </c>
      <c r="G463" s="975"/>
      <c r="H463" s="975" t="s">
        <v>684</v>
      </c>
      <c r="I463" s="975"/>
      <c r="J463" s="975" t="s">
        <v>687</v>
      </c>
      <c r="K463" s="975"/>
      <c r="L463" s="975" t="s">
        <v>688</v>
      </c>
      <c r="M463" s="975"/>
      <c r="N463" s="990" t="s">
        <v>487</v>
      </c>
      <c r="O463" s="990"/>
      <c r="P463" s="990"/>
    </row>
    <row r="464" spans="1:16" ht="15.75" thickBot="1" x14ac:dyDescent="0.3">
      <c r="A464" s="844" t="s">
        <v>14</v>
      </c>
      <c r="B464" s="940" t="s">
        <v>489</v>
      </c>
      <c r="C464" s="850" t="s">
        <v>488</v>
      </c>
      <c r="D464" s="920" t="s">
        <v>489</v>
      </c>
      <c r="E464" s="850" t="s">
        <v>488</v>
      </c>
      <c r="F464" s="920" t="s">
        <v>489</v>
      </c>
      <c r="G464" s="850" t="s">
        <v>488</v>
      </c>
      <c r="H464" s="920" t="s">
        <v>489</v>
      </c>
      <c r="I464" s="850" t="s">
        <v>488</v>
      </c>
      <c r="J464" s="920" t="s">
        <v>489</v>
      </c>
      <c r="K464" s="850" t="s">
        <v>488</v>
      </c>
      <c r="L464" s="920" t="s">
        <v>489</v>
      </c>
      <c r="M464" s="850" t="s">
        <v>488</v>
      </c>
      <c r="N464" s="850" t="s">
        <v>680</v>
      </c>
      <c r="O464" s="850" t="s">
        <v>681</v>
      </c>
      <c r="P464" s="922" t="s">
        <v>1</v>
      </c>
    </row>
    <row r="465" spans="1:16" ht="15.75" thickTop="1" x14ac:dyDescent="0.25">
      <c r="A465" s="214" t="str">
        <f>'APD no CER III Carandiru'!A9</f>
        <v>Nº pacientes em acompanhamento APD</v>
      </c>
      <c r="B465" s="934">
        <f>'APD no CER III Carandiru'!B9</f>
        <v>80</v>
      </c>
      <c r="C465" s="92">
        <f>'APD no CER III Carandiru'!C9</f>
        <v>142</v>
      </c>
      <c r="D465" s="92">
        <f>'APD no CER III Carandiru'!D9</f>
        <v>80</v>
      </c>
      <c r="E465" s="92">
        <f>'APD no CER III Carandiru'!E9</f>
        <v>117</v>
      </c>
      <c r="F465" s="92">
        <f>'APD no CER III Carandiru'!F9</f>
        <v>80</v>
      </c>
      <c r="G465" s="92">
        <f>'APD no CER III Carandiru'!G9</f>
        <v>151</v>
      </c>
      <c r="H465" s="92">
        <f>'APD no CER III Carandiru'!H9</f>
        <v>80</v>
      </c>
      <c r="I465" s="92">
        <f>'APD no CER III Carandiru'!I9</f>
        <v>137</v>
      </c>
      <c r="J465" s="92">
        <f>'APD no CER III Carandiru'!J9</f>
        <v>80</v>
      </c>
      <c r="K465" s="92">
        <f>'APD no CER III Carandiru'!K9</f>
        <v>112</v>
      </c>
      <c r="L465" s="92">
        <f>'APD no CER III Carandiru'!L9</f>
        <v>80</v>
      </c>
      <c r="M465" s="92">
        <f>'APD no CER III Carandiru'!M9</f>
        <v>122</v>
      </c>
      <c r="N465" s="92">
        <f>'APD no CER III Carandiru'!N9</f>
        <v>480</v>
      </c>
      <c r="O465" s="92">
        <f>'APD no CER III Carandiru'!O9</f>
        <v>781</v>
      </c>
      <c r="P465" s="927">
        <f>'APD no CER III Carandiru'!P9</f>
        <v>1.6270833333333334</v>
      </c>
    </row>
    <row r="466" spans="1:16" x14ac:dyDescent="0.25">
      <c r="A466" s="214" t="str">
        <f>'APD no CER III Carandiru'!A10</f>
        <v>Procedimentos da Eq. Multiprofissional APD</v>
      </c>
      <c r="B466" s="934">
        <f>'APD no CER III Carandiru'!B10</f>
        <v>205</v>
      </c>
      <c r="C466" s="92">
        <f>'APD no CER III Carandiru'!C10</f>
        <v>282</v>
      </c>
      <c r="D466" s="92">
        <f>'APD no CER III Carandiru'!D10</f>
        <v>205</v>
      </c>
      <c r="E466" s="92">
        <f>'APD no CER III Carandiru'!E10</f>
        <v>191</v>
      </c>
      <c r="F466" s="92">
        <f>'APD no CER III Carandiru'!F10</f>
        <v>205</v>
      </c>
      <c r="G466" s="92">
        <f>'APD no CER III Carandiru'!G10</f>
        <v>249</v>
      </c>
      <c r="H466" s="92">
        <f>'APD no CER III Carandiru'!H10</f>
        <v>205</v>
      </c>
      <c r="I466" s="92">
        <f>'APD no CER III Carandiru'!I10</f>
        <v>240</v>
      </c>
      <c r="J466" s="92">
        <f>'APD no CER III Carandiru'!J10</f>
        <v>205</v>
      </c>
      <c r="K466" s="92">
        <f>'APD no CER III Carandiru'!K10</f>
        <v>104</v>
      </c>
      <c r="L466" s="92">
        <f>'APD no CER III Carandiru'!L10</f>
        <v>205</v>
      </c>
      <c r="M466" s="92">
        <f>'APD no CER III Carandiru'!M10</f>
        <v>226</v>
      </c>
      <c r="N466" s="92">
        <f>'APD no CER III Carandiru'!N10</f>
        <v>1230</v>
      </c>
      <c r="O466" s="92">
        <f>'APD no CER III Carandiru'!O10</f>
        <v>1292</v>
      </c>
      <c r="P466" s="927">
        <f>'APD no CER III Carandiru'!P10</f>
        <v>1.0504065040650405</v>
      </c>
    </row>
    <row r="467" spans="1:16" ht="15.75" thickBot="1" x14ac:dyDescent="0.3">
      <c r="A467" s="214" t="str">
        <f>'APD no CER III Carandiru'!A11</f>
        <v>Procedimentos por acompanhante APD</v>
      </c>
      <c r="B467" s="934">
        <f>'APD no CER III Carandiru'!B11</f>
        <v>324</v>
      </c>
      <c r="C467" s="92">
        <f>'APD no CER III Carandiru'!C11</f>
        <v>291</v>
      </c>
      <c r="D467" s="92">
        <f>'APD no CER III Carandiru'!D11</f>
        <v>324</v>
      </c>
      <c r="E467" s="92">
        <f>'APD no CER III Carandiru'!E11</f>
        <v>254</v>
      </c>
      <c r="F467" s="92">
        <f>'APD no CER III Carandiru'!F11</f>
        <v>324</v>
      </c>
      <c r="G467" s="92">
        <f>'APD no CER III Carandiru'!G11</f>
        <v>218</v>
      </c>
      <c r="H467" s="92">
        <f>'APD no CER III Carandiru'!H11</f>
        <v>324</v>
      </c>
      <c r="I467" s="92">
        <f>'APD no CER III Carandiru'!I11</f>
        <v>381</v>
      </c>
      <c r="J467" s="92">
        <f>'APD no CER III Carandiru'!J11</f>
        <v>324</v>
      </c>
      <c r="K467" s="92">
        <f>'APD no CER III Carandiru'!K11</f>
        <v>234</v>
      </c>
      <c r="L467" s="92">
        <f>'APD no CER III Carandiru'!L11</f>
        <v>324</v>
      </c>
      <c r="M467" s="92">
        <f>'APD no CER III Carandiru'!M11</f>
        <v>353</v>
      </c>
      <c r="N467" s="92">
        <f>'APD no CER III Carandiru'!N11</f>
        <v>1944</v>
      </c>
      <c r="O467" s="92">
        <f>'APD no CER III Carandiru'!O11</f>
        <v>1731</v>
      </c>
      <c r="P467" s="927">
        <f>'APD no CER III Carandiru'!P11</f>
        <v>0.89043209876543206</v>
      </c>
    </row>
    <row r="468" spans="1:16" ht="15.75" thickBot="1" x14ac:dyDescent="0.3">
      <c r="A468" s="846" t="str">
        <f>'APD no CER III Carandiru'!A12</f>
        <v xml:space="preserve">TOTAL </v>
      </c>
      <c r="B468" s="955">
        <f>'APD no CER III Carandiru'!B12</f>
        <v>609</v>
      </c>
      <c r="C468" s="848">
        <f>'APD no CER III Carandiru'!C12</f>
        <v>715</v>
      </c>
      <c r="D468" s="848">
        <f>'APD no CER III Carandiru'!D12</f>
        <v>609</v>
      </c>
      <c r="E468" s="848">
        <f>'APD no CER III Carandiru'!E12</f>
        <v>562</v>
      </c>
      <c r="F468" s="848">
        <f>'APD no CER III Carandiru'!F12</f>
        <v>609</v>
      </c>
      <c r="G468" s="848">
        <f>'APD no CER III Carandiru'!G12</f>
        <v>618</v>
      </c>
      <c r="H468" s="848">
        <f>'APD no CER III Carandiru'!H12</f>
        <v>609</v>
      </c>
      <c r="I468" s="848">
        <f>'APD no CER III Carandiru'!I12</f>
        <v>758</v>
      </c>
      <c r="J468" s="848">
        <f>'APD no CER III Carandiru'!J12</f>
        <v>609</v>
      </c>
      <c r="K468" s="848">
        <f>'APD no CER III Carandiru'!K12</f>
        <v>450</v>
      </c>
      <c r="L468" s="848">
        <f>'APD no CER III Carandiru'!L12</f>
        <v>609</v>
      </c>
      <c r="M468" s="848">
        <f>'APD no CER III Carandiru'!M12</f>
        <v>701</v>
      </c>
      <c r="N468" s="848">
        <f>'APD no CER III Carandiru'!N12</f>
        <v>3654</v>
      </c>
      <c r="O468" s="848">
        <f>'APD no CER III Carandiru'!O12</f>
        <v>3804</v>
      </c>
      <c r="P468" s="928">
        <f>'APD no CER III Carandiru'!P12</f>
        <v>1.0410509031198687</v>
      </c>
    </row>
    <row r="470" spans="1:16" ht="15.75" x14ac:dyDescent="0.25">
      <c r="A470" s="935" t="s">
        <v>646</v>
      </c>
      <c r="B470" s="946"/>
      <c r="C470" s="936"/>
      <c r="D470" s="937"/>
      <c r="E470" s="937"/>
      <c r="F470" s="937"/>
      <c r="G470" s="937"/>
      <c r="H470" s="937"/>
      <c r="I470" s="937"/>
      <c r="J470" s="937"/>
      <c r="K470" s="937"/>
      <c r="L470" s="937"/>
      <c r="M470" s="937"/>
      <c r="N470" s="936"/>
      <c r="O470" s="936"/>
      <c r="P470" s="936"/>
    </row>
    <row r="471" spans="1:16" x14ac:dyDescent="0.25">
      <c r="A471" s="919"/>
      <c r="B471" s="975" t="s">
        <v>486</v>
      </c>
      <c r="C471" s="975"/>
      <c r="D471" s="975" t="s">
        <v>682</v>
      </c>
      <c r="E471" s="975"/>
      <c r="F471" s="975" t="s">
        <v>683</v>
      </c>
      <c r="G471" s="975"/>
      <c r="H471" s="975" t="s">
        <v>684</v>
      </c>
      <c r="I471" s="975"/>
      <c r="J471" s="975" t="s">
        <v>687</v>
      </c>
      <c r="K471" s="975"/>
      <c r="L471" s="975" t="s">
        <v>688</v>
      </c>
      <c r="M471" s="975"/>
      <c r="N471" s="990" t="s">
        <v>487</v>
      </c>
      <c r="O471" s="990"/>
      <c r="P471" s="990"/>
    </row>
    <row r="472" spans="1:16" ht="15.75" thickBot="1" x14ac:dyDescent="0.3">
      <c r="A472" s="844" t="s">
        <v>14</v>
      </c>
      <c r="B472" s="940" t="s">
        <v>489</v>
      </c>
      <c r="C472" s="850" t="s">
        <v>488</v>
      </c>
      <c r="D472" s="920" t="s">
        <v>489</v>
      </c>
      <c r="E472" s="850" t="s">
        <v>488</v>
      </c>
      <c r="F472" s="920" t="s">
        <v>489</v>
      </c>
      <c r="G472" s="850" t="s">
        <v>488</v>
      </c>
      <c r="H472" s="920" t="s">
        <v>489</v>
      </c>
      <c r="I472" s="850" t="s">
        <v>488</v>
      </c>
      <c r="J472" s="920" t="s">
        <v>489</v>
      </c>
      <c r="K472" s="850" t="s">
        <v>488</v>
      </c>
      <c r="L472" s="920" t="s">
        <v>489</v>
      </c>
      <c r="M472" s="850" t="s">
        <v>488</v>
      </c>
      <c r="N472" s="850" t="s">
        <v>680</v>
      </c>
      <c r="O472" s="850" t="s">
        <v>681</v>
      </c>
      <c r="P472" s="922" t="s">
        <v>1</v>
      </c>
    </row>
    <row r="473" spans="1:16" ht="15.75" thickTop="1" x14ac:dyDescent="0.25">
      <c r="A473" s="214" t="str">
        <f>'CAPS INF II VM-VG'!A9</f>
        <v>Nº Pacientes com cadastro ativo CAPS</v>
      </c>
      <c r="B473" s="934">
        <f>'CAPS INF II VM-VG'!B9</f>
        <v>155</v>
      </c>
      <c r="C473" s="92">
        <f>'CAPS INF II VM-VG'!C9</f>
        <v>270</v>
      </c>
      <c r="D473" s="92">
        <f>'CAPS INF II VM-VG'!D9</f>
        <v>155</v>
      </c>
      <c r="E473" s="92">
        <f>'CAPS INF II VM-VG'!E9</f>
        <v>284</v>
      </c>
      <c r="F473" s="92">
        <f>'CAPS INF II VM-VG'!F9</f>
        <v>155</v>
      </c>
      <c r="G473" s="92">
        <f>'CAPS INF II VM-VG'!G9</f>
        <v>299</v>
      </c>
      <c r="H473" s="92">
        <f>'CAPS INF II VM-VG'!H9</f>
        <v>155</v>
      </c>
      <c r="I473" s="92">
        <f>'CAPS INF II VM-VG'!I9</f>
        <v>303</v>
      </c>
      <c r="J473" s="92">
        <f>'CAPS INF II VM-VG'!J9</f>
        <v>155</v>
      </c>
      <c r="K473" s="92">
        <f>'CAPS INF II VM-VG'!K9</f>
        <v>341</v>
      </c>
      <c r="L473" s="92">
        <f>'CAPS INF II VM-VG'!L9</f>
        <v>155</v>
      </c>
      <c r="M473" s="92">
        <f>'CAPS INF II VM-VG'!M9</f>
        <v>317</v>
      </c>
      <c r="N473" s="92">
        <f>'CAPS INF II VM-VG'!N9</f>
        <v>930</v>
      </c>
      <c r="O473" s="92">
        <f>'CAPS INF II VM-VG'!O9</f>
        <v>1814</v>
      </c>
      <c r="P473" s="927">
        <f>'CAPS INF II VM-VG'!P9</f>
        <v>1.9505376344086021</v>
      </c>
    </row>
    <row r="474" spans="1:16" x14ac:dyDescent="0.25">
      <c r="A474" s="214" t="str">
        <f>'CAPS INF II VM-VG'!A10</f>
        <v>Matriciamento de Equipes da Atenção Básica</v>
      </c>
      <c r="B474" s="934">
        <f>'CAPS INF II VM-VG'!B10</f>
        <v>13</v>
      </c>
      <c r="C474" s="92">
        <f>'CAPS INF II VM-VG'!C10</f>
        <v>14</v>
      </c>
      <c r="D474" s="92">
        <f>'CAPS INF II VM-VG'!D10</f>
        <v>13</v>
      </c>
      <c r="E474" s="92">
        <f>'CAPS INF II VM-VG'!E10</f>
        <v>16</v>
      </c>
      <c r="F474" s="92">
        <f>'CAPS INF II VM-VG'!F10</f>
        <v>13</v>
      </c>
      <c r="G474" s="92">
        <f>'CAPS INF II VM-VG'!G10</f>
        <v>13</v>
      </c>
      <c r="H474" s="92">
        <f>'CAPS INF II VM-VG'!H10</f>
        <v>13</v>
      </c>
      <c r="I474" s="92">
        <f>'CAPS INF II VM-VG'!I10</f>
        <v>17</v>
      </c>
      <c r="J474" s="92">
        <f>'CAPS INF II VM-VG'!J10</f>
        <v>13</v>
      </c>
      <c r="K474" s="92">
        <f>'CAPS INF II VM-VG'!K10</f>
        <v>14</v>
      </c>
      <c r="L474" s="92">
        <f>'CAPS INF II VM-VG'!L10</f>
        <v>13</v>
      </c>
      <c r="M474" s="92">
        <f>'CAPS INF II VM-VG'!M10</f>
        <v>13</v>
      </c>
      <c r="N474" s="92">
        <f>'CAPS INF II VM-VG'!N10</f>
        <v>78</v>
      </c>
      <c r="O474" s="92">
        <f>'CAPS INF II VM-VG'!O10</f>
        <v>87</v>
      </c>
      <c r="P474" s="927">
        <f>'CAPS INF II VM-VG'!P10</f>
        <v>1.1153846153846154</v>
      </c>
    </row>
    <row r="475" spans="1:16" ht="24" x14ac:dyDescent="0.25">
      <c r="A475" s="216" t="str">
        <f>'CAPS INF II VM-VG'!A11</f>
        <v>Matriciamento de equipes de Atenção da Urgência, Emergência e Referência Saude Mental</v>
      </c>
      <c r="B475" s="934">
        <f>'CAPS INF II VM-VG'!B11</f>
        <v>1</v>
      </c>
      <c r="C475" s="92">
        <f>'CAPS INF II VM-VG'!C11</f>
        <v>1</v>
      </c>
      <c r="D475" s="92">
        <f>'CAPS INF II VM-VG'!D11</f>
        <v>1</v>
      </c>
      <c r="E475" s="92">
        <f>'CAPS INF II VM-VG'!E11</f>
        <v>1</v>
      </c>
      <c r="F475" s="92">
        <f>'CAPS INF II VM-VG'!F11</f>
        <v>1</v>
      </c>
      <c r="G475" s="92">
        <f>'CAPS INF II VM-VG'!G11</f>
        <v>1</v>
      </c>
      <c r="H475" s="92">
        <f>'CAPS INF II VM-VG'!H11</f>
        <v>1</v>
      </c>
      <c r="I475" s="92">
        <f>'CAPS INF II VM-VG'!I11</f>
        <v>1</v>
      </c>
      <c r="J475" s="92">
        <f>'CAPS INF II VM-VG'!J11</f>
        <v>1</v>
      </c>
      <c r="K475" s="92">
        <f>'CAPS INF II VM-VG'!K11</f>
        <v>3</v>
      </c>
      <c r="L475" s="92">
        <f>'CAPS INF II VM-VG'!L11</f>
        <v>1</v>
      </c>
      <c r="M475" s="92">
        <f>'CAPS INF II VM-VG'!M11</f>
        <v>1</v>
      </c>
      <c r="N475" s="92">
        <f>'CAPS INF II VM-VG'!N11</f>
        <v>6</v>
      </c>
      <c r="O475" s="92">
        <f>'CAPS INF II VM-VG'!O11</f>
        <v>8</v>
      </c>
      <c r="P475" s="927">
        <f>'CAPS INF II VM-VG'!P11</f>
        <v>1.3333333333333333</v>
      </c>
    </row>
    <row r="476" spans="1:16" ht="15.75" thickBot="1" x14ac:dyDescent="0.3">
      <c r="A476" s="214" t="str">
        <f>'CAPS INF II VM-VG'!A12</f>
        <v>Nº Atendimento domiciliar para pacientes de CAPS</v>
      </c>
      <c r="B476" s="934">
        <f>'CAPS INF II VM-VG'!B12</f>
        <v>30</v>
      </c>
      <c r="C476" s="92">
        <f>'CAPS INF II VM-VG'!C12</f>
        <v>34</v>
      </c>
      <c r="D476" s="92">
        <f>'CAPS INF II VM-VG'!D12</f>
        <v>30</v>
      </c>
      <c r="E476" s="92">
        <f>'CAPS INF II VM-VG'!E12</f>
        <v>32</v>
      </c>
      <c r="F476" s="92">
        <f>'CAPS INF II VM-VG'!F12</f>
        <v>30</v>
      </c>
      <c r="G476" s="92">
        <f>'CAPS INF II VM-VG'!G12</f>
        <v>32</v>
      </c>
      <c r="H476" s="92">
        <f>'CAPS INF II VM-VG'!H12</f>
        <v>30</v>
      </c>
      <c r="I476" s="92">
        <f>'CAPS INF II VM-VG'!I12</f>
        <v>31</v>
      </c>
      <c r="J476" s="92">
        <f>'CAPS INF II VM-VG'!J12</f>
        <v>30</v>
      </c>
      <c r="K476" s="92">
        <f>'CAPS INF II VM-VG'!K12</f>
        <v>41</v>
      </c>
      <c r="L476" s="92">
        <f>'CAPS INF II VM-VG'!L12</f>
        <v>30</v>
      </c>
      <c r="M476" s="92">
        <f>'CAPS INF II VM-VG'!M12</f>
        <v>33</v>
      </c>
      <c r="N476" s="92">
        <f>'CAPS INF II VM-VG'!N12</f>
        <v>180</v>
      </c>
      <c r="O476" s="92">
        <f>'CAPS INF II VM-VG'!O12</f>
        <v>203</v>
      </c>
      <c r="P476" s="927">
        <f>'CAPS INF II VM-VG'!P12</f>
        <v>1.1277777777777778</v>
      </c>
    </row>
    <row r="477" spans="1:16" ht="15.75" thickBot="1" x14ac:dyDescent="0.3">
      <c r="A477" s="846" t="str">
        <f>'CAPS INF II VM-VG'!A13</f>
        <v xml:space="preserve">TOTAL </v>
      </c>
      <c r="B477" s="955">
        <f>'CAPS INF II VM-VG'!B13</f>
        <v>199</v>
      </c>
      <c r="C477" s="848">
        <f>'CAPS INF II VM-VG'!C13</f>
        <v>319</v>
      </c>
      <c r="D477" s="848">
        <f>'CAPS INF II VM-VG'!D13</f>
        <v>199</v>
      </c>
      <c r="E477" s="848">
        <f>'CAPS INF II VM-VG'!E13</f>
        <v>333</v>
      </c>
      <c r="F477" s="848">
        <f>'CAPS INF II VM-VG'!F13</f>
        <v>199</v>
      </c>
      <c r="G477" s="848">
        <f>'CAPS INF II VM-VG'!G13</f>
        <v>345</v>
      </c>
      <c r="H477" s="848">
        <f>'CAPS INF II VM-VG'!H13</f>
        <v>199</v>
      </c>
      <c r="I477" s="848">
        <f>'CAPS INF II VM-VG'!I13</f>
        <v>352</v>
      </c>
      <c r="J477" s="848">
        <f>'CAPS INF II VM-VG'!J13</f>
        <v>199</v>
      </c>
      <c r="K477" s="848">
        <f>'CAPS INF II VM-VG'!K13</f>
        <v>399</v>
      </c>
      <c r="L477" s="848">
        <f>'CAPS INF II VM-VG'!L13</f>
        <v>199</v>
      </c>
      <c r="M477" s="848">
        <f>'CAPS INF II VM-VG'!M13</f>
        <v>364</v>
      </c>
      <c r="N477" s="848">
        <f>'CAPS INF II VM-VG'!N13</f>
        <v>1194</v>
      </c>
      <c r="O477" s="848">
        <f>'CAPS INF II VM-VG'!O13</f>
        <v>2112</v>
      </c>
      <c r="P477" s="928">
        <f>'CAPS INF II VM-VG'!P13</f>
        <v>1.7688442211055277</v>
      </c>
    </row>
    <row r="479" spans="1:16" ht="15.75" x14ac:dyDescent="0.25">
      <c r="A479" s="935" t="s">
        <v>678</v>
      </c>
      <c r="B479" s="946"/>
      <c r="C479" s="936"/>
      <c r="D479" s="937"/>
      <c r="E479" s="937"/>
      <c r="F479" s="937"/>
      <c r="G479" s="937"/>
      <c r="H479" s="937"/>
      <c r="I479" s="937"/>
      <c r="J479" s="937"/>
      <c r="K479" s="937"/>
      <c r="L479" s="937"/>
      <c r="M479" s="937"/>
      <c r="N479" s="936"/>
      <c r="O479" s="936"/>
      <c r="P479" s="936"/>
    </row>
    <row r="480" spans="1:16" x14ac:dyDescent="0.25">
      <c r="A480" s="919"/>
      <c r="B480" s="975" t="s">
        <v>486</v>
      </c>
      <c r="C480" s="975"/>
      <c r="D480" s="975" t="s">
        <v>682</v>
      </c>
      <c r="E480" s="975"/>
      <c r="F480" s="975" t="s">
        <v>683</v>
      </c>
      <c r="G480" s="975"/>
      <c r="H480" s="975" t="s">
        <v>684</v>
      </c>
      <c r="I480" s="975"/>
      <c r="J480" s="975" t="s">
        <v>687</v>
      </c>
      <c r="K480" s="975"/>
      <c r="L480" s="975" t="s">
        <v>688</v>
      </c>
      <c r="M480" s="975"/>
      <c r="N480" s="990" t="s">
        <v>487</v>
      </c>
      <c r="O480" s="990"/>
      <c r="P480" s="990"/>
    </row>
    <row r="481" spans="1:16" ht="24.75" thickBot="1" x14ac:dyDescent="0.3">
      <c r="A481" s="844" t="s">
        <v>14</v>
      </c>
      <c r="B481" s="940" t="s">
        <v>15</v>
      </c>
      <c r="C481" s="850" t="s">
        <v>486</v>
      </c>
      <c r="D481" s="920" t="s">
        <v>489</v>
      </c>
      <c r="E481" s="850" t="s">
        <v>488</v>
      </c>
      <c r="F481" s="920" t="s">
        <v>489</v>
      </c>
      <c r="G481" s="850" t="s">
        <v>488</v>
      </c>
      <c r="H481" s="920" t="s">
        <v>489</v>
      </c>
      <c r="I481" s="850" t="s">
        <v>488</v>
      </c>
      <c r="J481" s="920" t="s">
        <v>489</v>
      </c>
      <c r="K481" s="850" t="s">
        <v>488</v>
      </c>
      <c r="L481" s="920" t="s">
        <v>489</v>
      </c>
      <c r="M481" s="850" t="s">
        <v>488</v>
      </c>
      <c r="N481" s="850" t="s">
        <v>680</v>
      </c>
      <c r="O481" s="850" t="s">
        <v>681</v>
      </c>
      <c r="P481" s="922" t="s">
        <v>1</v>
      </c>
    </row>
    <row r="482" spans="1:16" ht="36.75" thickTop="1" x14ac:dyDescent="0.25">
      <c r="A482" s="214" t="str">
        <f>' UPA'!A14</f>
        <v>Atendimento de Urgencia</v>
      </c>
      <c r="B482" s="934" t="s">
        <v>485</v>
      </c>
      <c r="C482" s="92">
        <f>' UPA'!C14</f>
        <v>17160</v>
      </c>
      <c r="D482" s="934" t="s">
        <v>485</v>
      </c>
      <c r="E482" s="92">
        <f>' UPA'!E14</f>
        <v>18544</v>
      </c>
      <c r="F482" s="934" t="s">
        <v>485</v>
      </c>
      <c r="G482" s="92">
        <f>' UPA'!G14</f>
        <v>21517</v>
      </c>
      <c r="H482" s="934" t="s">
        <v>485</v>
      </c>
      <c r="I482" s="92">
        <f>' UPA'!I14</f>
        <v>22458</v>
      </c>
      <c r="J482" s="934" t="s">
        <v>485</v>
      </c>
      <c r="K482" s="92">
        <f>' UPA'!K14</f>
        <v>23108</v>
      </c>
      <c r="L482" s="934" t="s">
        <v>485</v>
      </c>
      <c r="M482" s="92">
        <f>' UPA'!M14</f>
        <v>19935</v>
      </c>
      <c r="N482" s="92" t="str">
        <f>' UPA'!N14</f>
        <v>-</v>
      </c>
      <c r="O482" s="92">
        <f>' UPA'!O14</f>
        <v>122722</v>
      </c>
      <c r="P482" s="927" t="str">
        <f>' UPA'!P14</f>
        <v>-</v>
      </c>
    </row>
    <row r="483" spans="1:16" ht="36" x14ac:dyDescent="0.25">
      <c r="A483" s="214" t="str">
        <f>' UPA'!A15</f>
        <v>Atendimento com Remoção</v>
      </c>
      <c r="B483" s="934" t="s">
        <v>485</v>
      </c>
      <c r="C483" s="92">
        <f>' UPA'!C15</f>
        <v>303</v>
      </c>
      <c r="D483" s="934" t="s">
        <v>485</v>
      </c>
      <c r="E483" s="92">
        <f>' UPA'!E15</f>
        <v>353</v>
      </c>
      <c r="F483" s="934" t="s">
        <v>485</v>
      </c>
      <c r="G483" s="92">
        <f>' UPA'!G15</f>
        <v>395</v>
      </c>
      <c r="H483" s="934" t="s">
        <v>485</v>
      </c>
      <c r="I483" s="92">
        <f>' UPA'!I15</f>
        <v>324</v>
      </c>
      <c r="J483" s="934" t="s">
        <v>485</v>
      </c>
      <c r="K483" s="92">
        <f>' UPA'!K15</f>
        <v>252</v>
      </c>
      <c r="L483" s="934" t="s">
        <v>485</v>
      </c>
      <c r="M483" s="92">
        <f>' UPA'!M15</f>
        <v>212</v>
      </c>
      <c r="N483" s="92" t="str">
        <f>' UPA'!N15</f>
        <v>-</v>
      </c>
      <c r="O483" s="92">
        <f>' UPA'!O15</f>
        <v>1839</v>
      </c>
      <c r="P483" s="927" t="str">
        <f>' UPA'!P15</f>
        <v>-</v>
      </c>
    </row>
    <row r="484" spans="1:16" ht="36.75" thickBot="1" x14ac:dyDescent="0.3">
      <c r="A484" s="214" t="str">
        <f>' UPA'!A16</f>
        <v>Atendimento com Observação</v>
      </c>
      <c r="B484" s="934" t="s">
        <v>485</v>
      </c>
      <c r="C484" s="92">
        <f>' UPA'!C16</f>
        <v>869</v>
      </c>
      <c r="D484" s="934" t="s">
        <v>485</v>
      </c>
      <c r="E484" s="92">
        <f>' UPA'!E16</f>
        <v>756</v>
      </c>
      <c r="F484" s="934" t="s">
        <v>485</v>
      </c>
      <c r="G484" s="92">
        <f>' UPA'!G16</f>
        <v>782</v>
      </c>
      <c r="H484" s="934" t="s">
        <v>485</v>
      </c>
      <c r="I484" s="92">
        <f>' UPA'!I16</f>
        <v>1015</v>
      </c>
      <c r="J484" s="934" t="s">
        <v>485</v>
      </c>
      <c r="K484" s="92">
        <f>' UPA'!K16</f>
        <v>747</v>
      </c>
      <c r="L484" s="934" t="s">
        <v>485</v>
      </c>
      <c r="M484" s="92">
        <f>' UPA'!M16</f>
        <v>655</v>
      </c>
      <c r="N484" s="92" t="str">
        <f>' UPA'!N16</f>
        <v>-</v>
      </c>
      <c r="O484" s="92">
        <f>' UPA'!O16</f>
        <v>4824</v>
      </c>
      <c r="P484" s="927" t="str">
        <f>' UPA'!P16</f>
        <v>-</v>
      </c>
    </row>
    <row r="485" spans="1:16" ht="17.25" customHeight="1" thickBot="1" x14ac:dyDescent="0.3">
      <c r="A485" s="846" t="str">
        <f>' UPA'!A17</f>
        <v xml:space="preserve">TOTAL </v>
      </c>
      <c r="B485" s="945"/>
      <c r="C485" s="848">
        <f>' UPA'!C17</f>
        <v>18332</v>
      </c>
      <c r="D485" s="848">
        <f>' UPA'!D17</f>
        <v>0</v>
      </c>
      <c r="E485" s="848">
        <f>' UPA'!E17</f>
        <v>19653</v>
      </c>
      <c r="F485" s="848">
        <f>' UPA'!F17</f>
        <v>0</v>
      </c>
      <c r="G485" s="848">
        <f>' UPA'!G17</f>
        <v>22694</v>
      </c>
      <c r="H485" s="848">
        <f>' UPA'!H17</f>
        <v>0</v>
      </c>
      <c r="I485" s="848">
        <f>' UPA'!I17</f>
        <v>23797</v>
      </c>
      <c r="J485" s="848">
        <f>' UPA'!J17</f>
        <v>0</v>
      </c>
      <c r="K485" s="848">
        <f>' UPA'!K17</f>
        <v>24107</v>
      </c>
      <c r="L485" s="848">
        <f>' UPA'!L17</f>
        <v>0</v>
      </c>
      <c r="M485" s="848">
        <f>' UPA'!M17</f>
        <v>20802</v>
      </c>
      <c r="N485" s="848" t="str">
        <f>' UPA'!N17</f>
        <v>-</v>
      </c>
      <c r="O485" s="848">
        <f>' UPA'!O17</f>
        <v>129385</v>
      </c>
      <c r="P485" s="928" t="str">
        <f>' UPA'!P17</f>
        <v>-</v>
      </c>
    </row>
    <row r="487" spans="1:16" ht="15.75" x14ac:dyDescent="0.25">
      <c r="A487" s="935" t="s">
        <v>647</v>
      </c>
      <c r="B487" s="946"/>
      <c r="C487" s="936"/>
      <c r="D487" s="937"/>
      <c r="E487" s="937"/>
      <c r="F487" s="937"/>
      <c r="G487" s="937"/>
      <c r="H487" s="937"/>
      <c r="I487" s="937"/>
      <c r="J487" s="937"/>
      <c r="K487" s="937"/>
      <c r="L487" s="937"/>
      <c r="M487" s="937"/>
      <c r="N487" s="936"/>
      <c r="O487" s="936"/>
      <c r="P487" s="936"/>
    </row>
    <row r="488" spans="1:16" x14ac:dyDescent="0.25">
      <c r="A488" s="919"/>
      <c r="B488" s="975" t="s">
        <v>486</v>
      </c>
      <c r="C488" s="975"/>
      <c r="D488" s="975" t="s">
        <v>682</v>
      </c>
      <c r="E488" s="975"/>
      <c r="F488" s="975" t="s">
        <v>683</v>
      </c>
      <c r="G488" s="975"/>
      <c r="H488" s="975" t="s">
        <v>684</v>
      </c>
      <c r="I488" s="975"/>
      <c r="J488" s="975" t="s">
        <v>687</v>
      </c>
      <c r="K488" s="975"/>
      <c r="L488" s="975" t="s">
        <v>688</v>
      </c>
      <c r="M488" s="975"/>
      <c r="N488" s="990" t="s">
        <v>487</v>
      </c>
      <c r="O488" s="990"/>
      <c r="P488" s="990"/>
    </row>
    <row r="489" spans="1:16" ht="15.75" thickBot="1" x14ac:dyDescent="0.3">
      <c r="A489" s="844" t="s">
        <v>14</v>
      </c>
      <c r="B489" s="940" t="s">
        <v>489</v>
      </c>
      <c r="C489" s="850" t="s">
        <v>488</v>
      </c>
      <c r="D489" s="920" t="s">
        <v>489</v>
      </c>
      <c r="E489" s="850" t="s">
        <v>488</v>
      </c>
      <c r="F489" s="920" t="s">
        <v>489</v>
      </c>
      <c r="G489" s="850" t="s">
        <v>488</v>
      </c>
      <c r="H489" s="920" t="s">
        <v>489</v>
      </c>
      <c r="I489" s="850" t="s">
        <v>488</v>
      </c>
      <c r="J489" s="920" t="s">
        <v>489</v>
      </c>
      <c r="K489" s="850" t="s">
        <v>488</v>
      </c>
      <c r="L489" s="920" t="s">
        <v>489</v>
      </c>
      <c r="M489" s="850" t="s">
        <v>488</v>
      </c>
      <c r="N489" s="850" t="s">
        <v>680</v>
      </c>
      <c r="O489" s="850" t="s">
        <v>681</v>
      </c>
      <c r="P489" s="922" t="s">
        <v>1</v>
      </c>
    </row>
    <row r="490" spans="1:16" ht="15.75" thickTop="1" x14ac:dyDescent="0.25">
      <c r="A490" s="214" t="str">
        <f>'HORA CERTA'!A9</f>
        <v>Angiologista (consulta) - 12hrs</v>
      </c>
      <c r="B490" s="934">
        <f>'HORA CERTA'!B9</f>
        <v>396</v>
      </c>
      <c r="C490" s="92">
        <f>'HORA CERTA'!C9</f>
        <v>321</v>
      </c>
      <c r="D490" s="92">
        <f>'HORA CERTA'!D9</f>
        <v>396</v>
      </c>
      <c r="E490" s="92">
        <f>'HORA CERTA'!E9</f>
        <v>331</v>
      </c>
      <c r="F490" s="92">
        <f>'HORA CERTA'!F9</f>
        <v>396</v>
      </c>
      <c r="G490" s="92">
        <f>'HORA CERTA'!G9</f>
        <v>435</v>
      </c>
      <c r="H490" s="92">
        <f>'HORA CERTA'!H9</f>
        <v>396</v>
      </c>
      <c r="I490" s="92">
        <f>'HORA CERTA'!I9</f>
        <v>410</v>
      </c>
      <c r="J490" s="92">
        <f>'HORA CERTA'!J9</f>
        <v>396</v>
      </c>
      <c r="K490" s="92">
        <f>'HORA CERTA'!K9</f>
        <v>362</v>
      </c>
      <c r="L490" s="92">
        <f>'HORA CERTA'!L9</f>
        <v>396</v>
      </c>
      <c r="M490" s="92">
        <f>'HORA CERTA'!M9</f>
        <v>372</v>
      </c>
      <c r="N490" s="92">
        <f>'HORA CERTA'!N9</f>
        <v>2376</v>
      </c>
      <c r="O490" s="92">
        <f>'HORA CERTA'!O9</f>
        <v>2231</v>
      </c>
      <c r="P490" s="927">
        <f>'HORA CERTA'!P9</f>
        <v>0.93897306397306401</v>
      </c>
    </row>
    <row r="491" spans="1:16" x14ac:dyDescent="0.25">
      <c r="A491" s="214" t="str">
        <f>'HORA CERTA'!A10</f>
        <v>Cardiologista (consulta) - 12hrs</v>
      </c>
      <c r="B491" s="934">
        <f>'HORA CERTA'!B10</f>
        <v>792</v>
      </c>
      <c r="C491" s="92">
        <f>'HORA CERTA'!C10</f>
        <v>478</v>
      </c>
      <c r="D491" s="92">
        <f>'HORA CERTA'!D10</f>
        <v>792</v>
      </c>
      <c r="E491" s="92">
        <f>'HORA CERTA'!E10</f>
        <v>487</v>
      </c>
      <c r="F491" s="92">
        <f>'HORA CERTA'!F10</f>
        <v>792</v>
      </c>
      <c r="G491" s="92">
        <f>'HORA CERTA'!G10</f>
        <v>495</v>
      </c>
      <c r="H491" s="92">
        <f>'HORA CERTA'!H10</f>
        <v>792</v>
      </c>
      <c r="I491" s="92">
        <f>'HORA CERTA'!I10</f>
        <v>483</v>
      </c>
      <c r="J491" s="92">
        <f>'HORA CERTA'!J10</f>
        <v>792</v>
      </c>
      <c r="K491" s="92">
        <f>'HORA CERTA'!K10</f>
        <v>558</v>
      </c>
      <c r="L491" s="92">
        <f>'HORA CERTA'!L10</f>
        <v>792</v>
      </c>
      <c r="M491" s="92">
        <f>'HORA CERTA'!M10</f>
        <v>754</v>
      </c>
      <c r="N491" s="92">
        <f>'HORA CERTA'!N10</f>
        <v>4752</v>
      </c>
      <c r="O491" s="92">
        <f>'HORA CERTA'!O10</f>
        <v>3255</v>
      </c>
      <c r="P491" s="927">
        <f>'HORA CERTA'!P10</f>
        <v>0.68497474747474751</v>
      </c>
    </row>
    <row r="492" spans="1:16" x14ac:dyDescent="0.25">
      <c r="A492" s="214" t="str">
        <f>'HORA CERTA'!A11</f>
        <v>Endocrinologista (consulta) - 12hrs</v>
      </c>
      <c r="B492" s="934">
        <f>'HORA CERTA'!B11</f>
        <v>660</v>
      </c>
      <c r="C492" s="92">
        <f>'HORA CERTA'!C11</f>
        <v>596</v>
      </c>
      <c r="D492" s="92">
        <f>'HORA CERTA'!D11</f>
        <v>660</v>
      </c>
      <c r="E492" s="92">
        <f>'HORA CERTA'!E11</f>
        <v>605</v>
      </c>
      <c r="F492" s="92">
        <f>'HORA CERTA'!F11</f>
        <v>660</v>
      </c>
      <c r="G492" s="92">
        <f>'HORA CERTA'!G11</f>
        <v>678</v>
      </c>
      <c r="H492" s="92">
        <f>'HORA CERTA'!H11</f>
        <v>660</v>
      </c>
      <c r="I492" s="92">
        <f>'HORA CERTA'!I11</f>
        <v>567</v>
      </c>
      <c r="J492" s="92">
        <f>'HORA CERTA'!J11</f>
        <v>660</v>
      </c>
      <c r="K492" s="92">
        <f>'HORA CERTA'!K11</f>
        <v>660</v>
      </c>
      <c r="L492" s="92">
        <f>'HORA CERTA'!L11</f>
        <v>660</v>
      </c>
      <c r="M492" s="92">
        <f>'HORA CERTA'!M11</f>
        <v>640</v>
      </c>
      <c r="N492" s="92">
        <f>'HORA CERTA'!N11</f>
        <v>3960</v>
      </c>
      <c r="O492" s="92">
        <f>'HORA CERTA'!O11</f>
        <v>3746</v>
      </c>
      <c r="P492" s="927">
        <f>'HORA CERTA'!P11</f>
        <v>0.945959595959596</v>
      </c>
    </row>
    <row r="493" spans="1:16" x14ac:dyDescent="0.25">
      <c r="A493" s="214" t="str">
        <f>'HORA CERTA'!A12</f>
        <v>Gastroentrologia (consulta) - 12hrs</v>
      </c>
      <c r="B493" s="934">
        <f>'HORA CERTA'!B12</f>
        <v>264</v>
      </c>
      <c r="C493" s="92">
        <f>'HORA CERTA'!C12</f>
        <v>303</v>
      </c>
      <c r="D493" s="92">
        <f>'HORA CERTA'!D12</f>
        <v>264</v>
      </c>
      <c r="E493" s="92">
        <f>'HORA CERTA'!E12</f>
        <v>227</v>
      </c>
      <c r="F493" s="92">
        <f>'HORA CERTA'!F12</f>
        <v>264</v>
      </c>
      <c r="G493" s="92">
        <f>'HORA CERTA'!G12</f>
        <v>99</v>
      </c>
      <c r="H493" s="92">
        <f>'HORA CERTA'!H12</f>
        <v>264</v>
      </c>
      <c r="I493" s="92">
        <f>'HORA CERTA'!I12</f>
        <v>169</v>
      </c>
      <c r="J493" s="92">
        <f>'HORA CERTA'!J12</f>
        <v>264</v>
      </c>
      <c r="K493" s="92">
        <f>'HORA CERTA'!K12</f>
        <v>292</v>
      </c>
      <c r="L493" s="92">
        <f>'HORA CERTA'!L12</f>
        <v>264</v>
      </c>
      <c r="M493" s="92">
        <f>'HORA CERTA'!M12</f>
        <v>276</v>
      </c>
      <c r="N493" s="92">
        <f>'HORA CERTA'!N12</f>
        <v>1584</v>
      </c>
      <c r="O493" s="92">
        <f>'HORA CERTA'!O12</f>
        <v>1366</v>
      </c>
      <c r="P493" s="927">
        <f>'HORA CERTA'!P12</f>
        <v>0.86237373737373735</v>
      </c>
    </row>
    <row r="494" spans="1:16" x14ac:dyDescent="0.25">
      <c r="A494" s="214" t="str">
        <f>'HORA CERTA'!A13</f>
        <v>Proctologia (consulta) - 12hrs</v>
      </c>
      <c r="B494" s="934">
        <f>'HORA CERTA'!B13</f>
        <v>132</v>
      </c>
      <c r="C494" s="92">
        <f>'HORA CERTA'!C13</f>
        <v>69</v>
      </c>
      <c r="D494" s="92">
        <f>'HORA CERTA'!D13</f>
        <v>132</v>
      </c>
      <c r="E494" s="92">
        <f>'HORA CERTA'!E13</f>
        <v>133</v>
      </c>
      <c r="F494" s="92">
        <f>'HORA CERTA'!F13</f>
        <v>132</v>
      </c>
      <c r="G494" s="92">
        <f>'HORA CERTA'!G13</f>
        <v>138</v>
      </c>
      <c r="H494" s="92">
        <f>'HORA CERTA'!H13</f>
        <v>132</v>
      </c>
      <c r="I494" s="92">
        <f>'HORA CERTA'!I13</f>
        <v>114</v>
      </c>
      <c r="J494" s="92">
        <f>'HORA CERTA'!J13</f>
        <v>132</v>
      </c>
      <c r="K494" s="92">
        <f>'HORA CERTA'!K13</f>
        <v>176</v>
      </c>
      <c r="L494" s="92">
        <f>'HORA CERTA'!L13</f>
        <v>132</v>
      </c>
      <c r="M494" s="92">
        <f>'HORA CERTA'!M13</f>
        <v>137</v>
      </c>
      <c r="N494" s="92">
        <f>'HORA CERTA'!N13</f>
        <v>792</v>
      </c>
      <c r="O494" s="92">
        <f>'HORA CERTA'!O13</f>
        <v>767</v>
      </c>
      <c r="P494" s="927">
        <f>'HORA CERTA'!P13</f>
        <v>0.96843434343434343</v>
      </c>
    </row>
    <row r="495" spans="1:16" x14ac:dyDescent="0.25">
      <c r="A495" s="214" t="str">
        <f>'HORA CERTA'!A14</f>
        <v>Reumatologista (consulta) - 12hrs</v>
      </c>
      <c r="B495" s="934">
        <f>'HORA CERTA'!B14</f>
        <v>264</v>
      </c>
      <c r="C495" s="92">
        <f>'HORA CERTA'!C14</f>
        <v>83</v>
      </c>
      <c r="D495" s="92">
        <f>'HORA CERTA'!D14</f>
        <v>264</v>
      </c>
      <c r="E495" s="92">
        <f>'HORA CERTA'!E14</f>
        <v>243</v>
      </c>
      <c r="F495" s="92">
        <f>'HORA CERTA'!F14</f>
        <v>264</v>
      </c>
      <c r="G495" s="92">
        <f>'HORA CERTA'!G14</f>
        <v>255</v>
      </c>
      <c r="H495" s="92">
        <f>'HORA CERTA'!H14</f>
        <v>264</v>
      </c>
      <c r="I495" s="92">
        <f>'HORA CERTA'!I14</f>
        <v>283</v>
      </c>
      <c r="J495" s="92">
        <f>'HORA CERTA'!J14</f>
        <v>264</v>
      </c>
      <c r="K495" s="92">
        <f>'HORA CERTA'!K14</f>
        <v>220</v>
      </c>
      <c r="L495" s="92">
        <f>'HORA CERTA'!L14</f>
        <v>264</v>
      </c>
      <c r="M495" s="92">
        <f>'HORA CERTA'!M14</f>
        <v>216</v>
      </c>
      <c r="N495" s="92">
        <f>'HORA CERTA'!N14</f>
        <v>1584</v>
      </c>
      <c r="O495" s="92">
        <f>'HORA CERTA'!O14</f>
        <v>1300</v>
      </c>
      <c r="P495" s="927">
        <f>'HORA CERTA'!P14</f>
        <v>0.82070707070707072</v>
      </c>
    </row>
    <row r="496" spans="1:16" x14ac:dyDescent="0.25">
      <c r="A496" s="214" t="str">
        <f>'HORA CERTA'!A15</f>
        <v>Dermatologista (consulta) - 12hrs</v>
      </c>
      <c r="B496" s="934">
        <f>'HORA CERTA'!B15</f>
        <v>504</v>
      </c>
      <c r="C496" s="92">
        <f>'HORA CERTA'!C15</f>
        <v>436</v>
      </c>
      <c r="D496" s="92">
        <f>'HORA CERTA'!D15</f>
        <v>504</v>
      </c>
      <c r="E496" s="92">
        <f>'HORA CERTA'!E15</f>
        <v>379</v>
      </c>
      <c r="F496" s="92">
        <f>'HORA CERTA'!F15</f>
        <v>504</v>
      </c>
      <c r="G496" s="92">
        <f>'HORA CERTA'!G15</f>
        <v>335</v>
      </c>
      <c r="H496" s="92">
        <f>'HORA CERTA'!H15</f>
        <v>504</v>
      </c>
      <c r="I496" s="92">
        <f>'HORA CERTA'!I15</f>
        <v>347</v>
      </c>
      <c r="J496" s="92">
        <f>'HORA CERTA'!J15</f>
        <v>504</v>
      </c>
      <c r="K496" s="92">
        <f>'HORA CERTA'!K15</f>
        <v>370</v>
      </c>
      <c r="L496" s="92">
        <f>'HORA CERTA'!L15</f>
        <v>504</v>
      </c>
      <c r="M496" s="92">
        <f>'HORA CERTA'!M15</f>
        <v>394</v>
      </c>
      <c r="N496" s="92">
        <f>'HORA CERTA'!N15</f>
        <v>3024</v>
      </c>
      <c r="O496" s="92">
        <f>'HORA CERTA'!O15</f>
        <v>2261</v>
      </c>
      <c r="P496" s="927">
        <f>'HORA CERTA'!P15</f>
        <v>0.74768518518518523</v>
      </c>
    </row>
    <row r="497" spans="1:16" x14ac:dyDescent="0.25">
      <c r="A497" s="891" t="str">
        <f>'HORA CERTA'!A16</f>
        <v>Telemedicina Cardiologista (teleconsultas) - 40hrs</v>
      </c>
      <c r="B497" s="944">
        <f>'HORA CERTA'!B16</f>
        <v>123</v>
      </c>
      <c r="C497" s="849">
        <f>'HORA CERTA'!C16</f>
        <v>102</v>
      </c>
      <c r="D497" s="849">
        <f>'HORA CERTA'!D16</f>
        <v>123</v>
      </c>
      <c r="E497" s="849">
        <f>'HORA CERTA'!E16</f>
        <v>45</v>
      </c>
      <c r="F497" s="849" t="str">
        <f>'HORA CERTA'!F16</f>
        <v>s/ meta</v>
      </c>
      <c r="G497" s="849">
        <f>'HORA CERTA'!G16</f>
        <v>81</v>
      </c>
      <c r="H497" s="849" t="str">
        <f>'HORA CERTA'!H16</f>
        <v>s/ meta</v>
      </c>
      <c r="I497" s="849">
        <f>'HORA CERTA'!I16</f>
        <v>29</v>
      </c>
      <c r="J497" s="849" t="str">
        <f>'HORA CERTA'!J16</f>
        <v>s/ meta</v>
      </c>
      <c r="K497" s="849">
        <f>'HORA CERTA'!K16</f>
        <v>107</v>
      </c>
      <c r="L497" s="849" t="str">
        <f>'HORA CERTA'!L16</f>
        <v>s/ meta</v>
      </c>
      <c r="M497" s="849">
        <f>'HORA CERTA'!M16</f>
        <v>52</v>
      </c>
      <c r="N497" s="849">
        <f>'HORA CERTA'!N16</f>
        <v>246</v>
      </c>
      <c r="O497" s="849">
        <f>'HORA CERTA'!O16</f>
        <v>416</v>
      </c>
      <c r="P497" s="926">
        <f>'HORA CERTA'!P16</f>
        <v>1.6910569105691058</v>
      </c>
    </row>
    <row r="498" spans="1:16" x14ac:dyDescent="0.25">
      <c r="A498" s="891" t="str">
        <f>'HORA CERTA'!A17</f>
        <v>Telemedicina Dermatologista (teleconsultas) - 40hrs</v>
      </c>
      <c r="B498" s="944">
        <f>'HORA CERTA'!B17</f>
        <v>123</v>
      </c>
      <c r="C498" s="849">
        <f>'HORA CERTA'!C17</f>
        <v>184</v>
      </c>
      <c r="D498" s="849">
        <f>'HORA CERTA'!D17</f>
        <v>123</v>
      </c>
      <c r="E498" s="849">
        <f>'HORA CERTA'!E17</f>
        <v>158</v>
      </c>
      <c r="F498" s="849" t="str">
        <f>'HORA CERTA'!F17</f>
        <v>s/ meta</v>
      </c>
      <c r="G498" s="849">
        <f>'HORA CERTA'!G17</f>
        <v>133</v>
      </c>
      <c r="H498" s="849" t="str">
        <f>'HORA CERTA'!H17</f>
        <v>s/ meta</v>
      </c>
      <c r="I498" s="849">
        <f>'HORA CERTA'!I17</f>
        <v>83</v>
      </c>
      <c r="J498" s="849" t="str">
        <f>'HORA CERTA'!J17</f>
        <v>s/ meta</v>
      </c>
      <c r="K498" s="849">
        <f>'HORA CERTA'!K17</f>
        <v>140</v>
      </c>
      <c r="L498" s="849" t="str">
        <f>'HORA CERTA'!L17</f>
        <v>s/ meta</v>
      </c>
      <c r="M498" s="849">
        <f>'HORA CERTA'!M17</f>
        <v>108</v>
      </c>
      <c r="N498" s="849">
        <f>'HORA CERTA'!N17</f>
        <v>246</v>
      </c>
      <c r="O498" s="849">
        <f>'HORA CERTA'!O17</f>
        <v>806</v>
      </c>
      <c r="P498" s="926">
        <f>'HORA CERTA'!P17</f>
        <v>3.2764227642276422</v>
      </c>
    </row>
    <row r="499" spans="1:16" x14ac:dyDescent="0.25">
      <c r="A499" s="891" t="str">
        <f>'HORA CERTA'!A18</f>
        <v>Telemedicina Psiquiatra (teleconsultas) - 20hrs</v>
      </c>
      <c r="B499" s="944">
        <f>'HORA CERTA'!B18</f>
        <v>62</v>
      </c>
      <c r="C499" s="849">
        <f>'HORA CERTA'!C18</f>
        <v>43</v>
      </c>
      <c r="D499" s="849">
        <f>'HORA CERTA'!D18</f>
        <v>62</v>
      </c>
      <c r="E499" s="849">
        <f>'HORA CERTA'!E18</f>
        <v>39</v>
      </c>
      <c r="F499" s="849" t="str">
        <f>'HORA CERTA'!F18</f>
        <v>s/ meta</v>
      </c>
      <c r="G499" s="849">
        <f>'HORA CERTA'!G18</f>
        <v>47</v>
      </c>
      <c r="H499" s="849" t="str">
        <f>'HORA CERTA'!H18</f>
        <v>s/ meta</v>
      </c>
      <c r="I499" s="849">
        <f>'HORA CERTA'!I18</f>
        <v>34</v>
      </c>
      <c r="J499" s="849" t="str">
        <f>'HORA CERTA'!J18</f>
        <v>s/ meta</v>
      </c>
      <c r="K499" s="849">
        <f>'HORA CERTA'!K18</f>
        <v>49</v>
      </c>
      <c r="L499" s="849" t="str">
        <f>'HORA CERTA'!L18</f>
        <v>s/ meta</v>
      </c>
      <c r="M499" s="849">
        <f>'HORA CERTA'!M18</f>
        <v>0</v>
      </c>
      <c r="N499" s="849">
        <f>'HORA CERTA'!N18</f>
        <v>124</v>
      </c>
      <c r="O499" s="849">
        <f>'HORA CERTA'!O18</f>
        <v>212</v>
      </c>
      <c r="P499" s="926">
        <f>'HORA CERTA'!P18</f>
        <v>1.7096774193548387</v>
      </c>
    </row>
    <row r="500" spans="1:16" x14ac:dyDescent="0.25">
      <c r="A500" s="891" t="str">
        <f>'HORA CERTA'!A19</f>
        <v>Telemedicina Endocrinologista (teleconsultas) - 10hrs</v>
      </c>
      <c r="B500" s="944">
        <f>'HORA CERTA'!B19</f>
        <v>31</v>
      </c>
      <c r="C500" s="849">
        <f>'HORA CERTA'!C19</f>
        <v>37</v>
      </c>
      <c r="D500" s="849">
        <f>'HORA CERTA'!D19</f>
        <v>31</v>
      </c>
      <c r="E500" s="849">
        <f>'HORA CERTA'!E19</f>
        <v>43</v>
      </c>
      <c r="F500" s="849" t="str">
        <f>'HORA CERTA'!F19</f>
        <v>s/ meta</v>
      </c>
      <c r="G500" s="849">
        <f>'HORA CERTA'!G19</f>
        <v>57</v>
      </c>
      <c r="H500" s="849" t="str">
        <f>'HORA CERTA'!H19</f>
        <v>s/ meta</v>
      </c>
      <c r="I500" s="849">
        <f>'HORA CERTA'!I19</f>
        <v>26</v>
      </c>
      <c r="J500" s="849" t="str">
        <f>'HORA CERTA'!J19</f>
        <v>s/ meta</v>
      </c>
      <c r="K500" s="849">
        <f>'HORA CERTA'!K19</f>
        <v>1</v>
      </c>
      <c r="L500" s="849" t="str">
        <f>'HORA CERTA'!L19</f>
        <v>s/ meta</v>
      </c>
      <c r="M500" s="849">
        <f>'HORA CERTA'!M19</f>
        <v>0</v>
      </c>
      <c r="N500" s="849">
        <f>'HORA CERTA'!N19</f>
        <v>62</v>
      </c>
      <c r="O500" s="849">
        <f>'HORA CERTA'!O19</f>
        <v>164</v>
      </c>
      <c r="P500" s="926">
        <f>'HORA CERTA'!P19</f>
        <v>2.6451612903225805</v>
      </c>
    </row>
    <row r="501" spans="1:16" x14ac:dyDescent="0.25">
      <c r="A501" s="891" t="str">
        <f>'HORA CERTA'!A20</f>
        <v>Telemedicina Neurologista (teleconsultas) - 10hrs</v>
      </c>
      <c r="B501" s="944">
        <f>'HORA CERTA'!B20</f>
        <v>31</v>
      </c>
      <c r="C501" s="849">
        <f>'HORA CERTA'!C20</f>
        <v>141</v>
      </c>
      <c r="D501" s="849">
        <f>'HORA CERTA'!D20</f>
        <v>31</v>
      </c>
      <c r="E501" s="849">
        <f>'HORA CERTA'!E20</f>
        <v>109</v>
      </c>
      <c r="F501" s="849" t="str">
        <f>'HORA CERTA'!F20</f>
        <v>s/ meta</v>
      </c>
      <c r="G501" s="849">
        <f>'HORA CERTA'!G20</f>
        <v>39</v>
      </c>
      <c r="H501" s="849" t="str">
        <f>'HORA CERTA'!H20</f>
        <v>s/ meta</v>
      </c>
      <c r="I501" s="849">
        <f>'HORA CERTA'!I20</f>
        <v>49</v>
      </c>
      <c r="J501" s="849" t="str">
        <f>'HORA CERTA'!J20</f>
        <v>s/ meta</v>
      </c>
      <c r="K501" s="849">
        <f>'HORA CERTA'!K20</f>
        <v>27</v>
      </c>
      <c r="L501" s="849" t="str">
        <f>'HORA CERTA'!L20</f>
        <v>s/ meta</v>
      </c>
      <c r="M501" s="849">
        <f>'HORA CERTA'!M20</f>
        <v>78</v>
      </c>
      <c r="N501" s="849">
        <f>'HORA CERTA'!N20</f>
        <v>62</v>
      </c>
      <c r="O501" s="849">
        <f>'HORA CERTA'!O20</f>
        <v>443</v>
      </c>
      <c r="P501" s="926">
        <f>'HORA CERTA'!P20</f>
        <v>7.145161290322581</v>
      </c>
    </row>
    <row r="502" spans="1:16" x14ac:dyDescent="0.25">
      <c r="A502" s="214" t="str">
        <f>'HORA CERTA'!A21</f>
        <v>Cirurgia Geral (consulta) - 12hrs</v>
      </c>
      <c r="B502" s="934" t="str">
        <f>'HORA CERTA'!B21</f>
        <v>s/ meta</v>
      </c>
      <c r="C502" s="92">
        <f>'HORA CERTA'!C21</f>
        <v>1312</v>
      </c>
      <c r="D502" s="92" t="str">
        <f>'HORA CERTA'!D21</f>
        <v>s/ meta</v>
      </c>
      <c r="E502" s="92">
        <f>'HORA CERTA'!E21</f>
        <v>2122</v>
      </c>
      <c r="F502" s="92" t="str">
        <f>'HORA CERTA'!F21</f>
        <v>s/ meta</v>
      </c>
      <c r="G502" s="92">
        <f>'HORA CERTA'!G21</f>
        <v>2646</v>
      </c>
      <c r="H502" s="92" t="str">
        <f>'HORA CERTA'!H21</f>
        <v>s/ meta</v>
      </c>
      <c r="I502" s="92">
        <f>'HORA CERTA'!I21</f>
        <v>1920</v>
      </c>
      <c r="J502" s="92" t="str">
        <f>'HORA CERTA'!J21</f>
        <v>s/ meta</v>
      </c>
      <c r="K502" s="92">
        <f>'HORA CERTA'!K21</f>
        <v>1105</v>
      </c>
      <c r="L502" s="92" t="str">
        <f>'HORA CERTA'!L21</f>
        <v>s/ meta</v>
      </c>
      <c r="M502" s="92">
        <f>'HORA CERTA'!M21</f>
        <v>1023</v>
      </c>
      <c r="N502" s="92" t="str">
        <f>'HORA CERTA'!N21</f>
        <v>s/ meta</v>
      </c>
      <c r="O502" s="92">
        <f>'HORA CERTA'!O21</f>
        <v>10128</v>
      </c>
      <c r="P502" s="927" t="str">
        <f>'HORA CERTA'!P21</f>
        <v>-</v>
      </c>
    </row>
    <row r="503" spans="1:16" x14ac:dyDescent="0.25">
      <c r="A503" s="214" t="str">
        <f>'HORA CERTA'!A22</f>
        <v>Cirurgia Pediátrica (consulta) - 12hrs</v>
      </c>
      <c r="B503" s="934" t="str">
        <f>'HORA CERTA'!B22</f>
        <v>s/ meta</v>
      </c>
      <c r="C503" s="92">
        <f>'HORA CERTA'!C22</f>
        <v>88</v>
      </c>
      <c r="D503" s="92" t="str">
        <f>'HORA CERTA'!D22</f>
        <v>s/ meta</v>
      </c>
      <c r="E503" s="92">
        <f>'HORA CERTA'!E22</f>
        <v>132</v>
      </c>
      <c r="F503" s="92" t="str">
        <f>'HORA CERTA'!F22</f>
        <v>s/ meta</v>
      </c>
      <c r="G503" s="92">
        <f>'HORA CERTA'!G22</f>
        <v>121</v>
      </c>
      <c r="H503" s="92" t="str">
        <f>'HORA CERTA'!H22</f>
        <v>s/ meta</v>
      </c>
      <c r="I503" s="92">
        <f>'HORA CERTA'!I22</f>
        <v>75</v>
      </c>
      <c r="J503" s="92" t="str">
        <f>'HORA CERTA'!J22</f>
        <v>s/ meta</v>
      </c>
      <c r="K503" s="92">
        <f>'HORA CERTA'!K22</f>
        <v>109</v>
      </c>
      <c r="L503" s="92" t="str">
        <f>'HORA CERTA'!L22</f>
        <v>s/ meta</v>
      </c>
      <c r="M503" s="92">
        <f>'HORA CERTA'!M22</f>
        <v>59</v>
      </c>
      <c r="N503" s="92" t="str">
        <f>'HORA CERTA'!N22</f>
        <v>s/ meta</v>
      </c>
      <c r="O503" s="92">
        <f>'HORA CERTA'!O22</f>
        <v>584</v>
      </c>
      <c r="P503" s="927" t="str">
        <f>'HORA CERTA'!P22</f>
        <v>-</v>
      </c>
    </row>
    <row r="504" spans="1:16" x14ac:dyDescent="0.25">
      <c r="A504" s="214" t="str">
        <f>'HORA CERTA'!A23</f>
        <v>Ortopedista (consulta) - 12hrs</v>
      </c>
      <c r="B504" s="934">
        <f>'HORA CERTA'!B23</f>
        <v>132</v>
      </c>
      <c r="C504" s="92">
        <f>'HORA CERTA'!C23</f>
        <v>139</v>
      </c>
      <c r="D504" s="92">
        <f>'HORA CERTA'!D23</f>
        <v>132</v>
      </c>
      <c r="E504" s="92">
        <f>'HORA CERTA'!E23</f>
        <v>135</v>
      </c>
      <c r="F504" s="92">
        <f>'HORA CERTA'!F23</f>
        <v>132</v>
      </c>
      <c r="G504" s="92">
        <f>'HORA CERTA'!G23</f>
        <v>171</v>
      </c>
      <c r="H504" s="92">
        <f>'HORA CERTA'!H23</f>
        <v>132</v>
      </c>
      <c r="I504" s="92">
        <f>'HORA CERTA'!I23</f>
        <v>138</v>
      </c>
      <c r="J504" s="92">
        <f>'HORA CERTA'!J23</f>
        <v>132</v>
      </c>
      <c r="K504" s="92">
        <f>'HORA CERTA'!K23</f>
        <v>178</v>
      </c>
      <c r="L504" s="92">
        <f>'HORA CERTA'!L23</f>
        <v>132</v>
      </c>
      <c r="M504" s="92">
        <f>'HORA CERTA'!M23</f>
        <v>138</v>
      </c>
      <c r="N504" s="92">
        <f>'HORA CERTA'!N23</f>
        <v>792</v>
      </c>
      <c r="O504" s="92">
        <f>'HORA CERTA'!O23</f>
        <v>899</v>
      </c>
      <c r="P504" s="927">
        <f>'HORA CERTA'!P23</f>
        <v>1.1351010101010102</v>
      </c>
    </row>
    <row r="505" spans="1:16" x14ac:dyDescent="0.25">
      <c r="A505" s="214" t="str">
        <f>'HORA CERTA'!A24</f>
        <v>Urologista (cirurgia) - 12hrs</v>
      </c>
      <c r="B505" s="934" t="str">
        <f>'HORA CERTA'!B24</f>
        <v>s/ meta</v>
      </c>
      <c r="C505" s="92">
        <f>'HORA CERTA'!C24</f>
        <v>120</v>
      </c>
      <c r="D505" s="92" t="str">
        <f>'HORA CERTA'!D24</f>
        <v>s/ meta</v>
      </c>
      <c r="E505" s="92">
        <f>'HORA CERTA'!E24</f>
        <v>93</v>
      </c>
      <c r="F505" s="92" t="str">
        <f>'HORA CERTA'!F24</f>
        <v>s/ meta</v>
      </c>
      <c r="G505" s="92">
        <f>'HORA CERTA'!G24</f>
        <v>124</v>
      </c>
      <c r="H505" s="92" t="str">
        <f>'HORA CERTA'!H24</f>
        <v>s/ meta</v>
      </c>
      <c r="I505" s="92">
        <f>'HORA CERTA'!I24</f>
        <v>119</v>
      </c>
      <c r="J505" s="92" t="str">
        <f>'HORA CERTA'!J24</f>
        <v>s/ meta</v>
      </c>
      <c r="K505" s="92">
        <f>'HORA CERTA'!K24</f>
        <v>130</v>
      </c>
      <c r="L505" s="92" t="str">
        <f>'HORA CERTA'!L24</f>
        <v>s/ meta</v>
      </c>
      <c r="M505" s="92">
        <f>'HORA CERTA'!M24</f>
        <v>112</v>
      </c>
      <c r="N505" s="92" t="str">
        <f>'HORA CERTA'!N24</f>
        <v>s/ meta</v>
      </c>
      <c r="O505" s="92">
        <f>'HORA CERTA'!O24</f>
        <v>698</v>
      </c>
      <c r="P505" s="927" t="str">
        <f>'HORA CERTA'!P24</f>
        <v>-</v>
      </c>
    </row>
    <row r="506" spans="1:16" ht="15.75" thickBot="1" x14ac:dyDescent="0.3">
      <c r="A506" s="214" t="str">
        <f>'HORA CERTA'!A25</f>
        <v>Urologista (consulta) - 12hrs</v>
      </c>
      <c r="B506" s="934">
        <f>'HORA CERTA'!B25</f>
        <v>396</v>
      </c>
      <c r="C506" s="92">
        <f>'HORA CERTA'!C25</f>
        <v>265</v>
      </c>
      <c r="D506" s="92">
        <f>'HORA CERTA'!D25</f>
        <v>396</v>
      </c>
      <c r="E506" s="92">
        <f>'HORA CERTA'!E25</f>
        <v>437</v>
      </c>
      <c r="F506" s="92">
        <f>'HORA CERTA'!F25</f>
        <v>396</v>
      </c>
      <c r="G506" s="92">
        <f>'HORA CERTA'!G25</f>
        <v>428</v>
      </c>
      <c r="H506" s="92">
        <f>'HORA CERTA'!H25</f>
        <v>396</v>
      </c>
      <c r="I506" s="92">
        <f>'HORA CERTA'!I25</f>
        <v>448</v>
      </c>
      <c r="J506" s="92">
        <f>'HORA CERTA'!J25</f>
        <v>396</v>
      </c>
      <c r="K506" s="92">
        <f>'HORA CERTA'!K25</f>
        <v>456</v>
      </c>
      <c r="L506" s="92">
        <f>'HORA CERTA'!L25</f>
        <v>396</v>
      </c>
      <c r="M506" s="92">
        <f>'HORA CERTA'!M25</f>
        <v>402</v>
      </c>
      <c r="N506" s="92">
        <f>'HORA CERTA'!N25</f>
        <v>2376</v>
      </c>
      <c r="O506" s="92">
        <f>'HORA CERTA'!O25</f>
        <v>2436</v>
      </c>
      <c r="P506" s="927">
        <f>'HORA CERTA'!P25</f>
        <v>1.0252525252525253</v>
      </c>
    </row>
    <row r="507" spans="1:16" ht="15.75" thickBot="1" x14ac:dyDescent="0.3">
      <c r="A507" s="846" t="str">
        <f>'HORA CERTA'!A26</f>
        <v>TOTAL DE CONSULTAS</v>
      </c>
      <c r="B507" s="955">
        <f>'HORA CERTA'!B26</f>
        <v>3910</v>
      </c>
      <c r="C507" s="848">
        <f>'HORA CERTA'!C26</f>
        <v>4717</v>
      </c>
      <c r="D507" s="848">
        <f>'HORA CERTA'!D26</f>
        <v>3910</v>
      </c>
      <c r="E507" s="848">
        <f>'HORA CERTA'!E26</f>
        <v>5718</v>
      </c>
      <c r="F507" s="848">
        <f>'HORA CERTA'!F26</f>
        <v>3540</v>
      </c>
      <c r="G507" s="848">
        <f>'HORA CERTA'!G26</f>
        <v>6282</v>
      </c>
      <c r="H507" s="848">
        <f>'HORA CERTA'!H26</f>
        <v>3540</v>
      </c>
      <c r="I507" s="848">
        <f>'HORA CERTA'!I26</f>
        <v>5294</v>
      </c>
      <c r="J507" s="848">
        <f>'HORA CERTA'!J26</f>
        <v>3540</v>
      </c>
      <c r="K507" s="848">
        <f>'HORA CERTA'!K26</f>
        <v>4940</v>
      </c>
      <c r="L507" s="848">
        <f>'HORA CERTA'!L26</f>
        <v>3540</v>
      </c>
      <c r="M507" s="848">
        <f>'HORA CERTA'!M26</f>
        <v>4761</v>
      </c>
      <c r="N507" s="848">
        <f>'HORA CERTA'!N26</f>
        <v>21980</v>
      </c>
      <c r="O507" s="848">
        <f>'HORA CERTA'!O26</f>
        <v>31712</v>
      </c>
      <c r="P507" s="928">
        <f>'HORA CERTA'!P26</f>
        <v>1.4427661510464058</v>
      </c>
    </row>
    <row r="508" spans="1:16" x14ac:dyDescent="0.25">
      <c r="A508" s="214" t="str">
        <f>'HORA CERTA'!A30</f>
        <v>Cirurgia Geral (colecistectomia)</v>
      </c>
      <c r="B508" s="934">
        <f>'HORA CERTA'!B30</f>
        <v>130</v>
      </c>
      <c r="C508" s="92">
        <f>'HORA CERTA'!C30</f>
        <v>140</v>
      </c>
      <c r="D508" s="92">
        <f>'HORA CERTA'!D30</f>
        <v>130</v>
      </c>
      <c r="E508" s="92">
        <f>'HORA CERTA'!E30</f>
        <v>140</v>
      </c>
      <c r="F508" s="92" t="str">
        <f>'HORA CERTA'!F30</f>
        <v>s/ meta</v>
      </c>
      <c r="G508" s="92">
        <f>'HORA CERTA'!G30</f>
        <v>154</v>
      </c>
      <c r="H508" s="92" t="str">
        <f>'HORA CERTA'!H30</f>
        <v>s/ meta</v>
      </c>
      <c r="I508" s="92">
        <f>'HORA CERTA'!I30</f>
        <v>148</v>
      </c>
      <c r="J508" s="92" t="str">
        <f>'HORA CERTA'!J30</f>
        <v>s/ meta</v>
      </c>
      <c r="K508" s="92">
        <f>'HORA CERTA'!K30</f>
        <v>150</v>
      </c>
      <c r="L508" s="92" t="str">
        <f>'HORA CERTA'!L30</f>
        <v>s/ meta</v>
      </c>
      <c r="M508" s="92">
        <f>'HORA CERTA'!M30</f>
        <v>142</v>
      </c>
      <c r="N508" s="92">
        <f>'HORA CERTA'!N30</f>
        <v>260</v>
      </c>
      <c r="O508" s="92">
        <f>'HORA CERTA'!O30</f>
        <v>874</v>
      </c>
      <c r="P508" s="927">
        <f>'HORA CERTA'!P30</f>
        <v>3.3615384615384616</v>
      </c>
    </row>
    <row r="509" spans="1:16" x14ac:dyDescent="0.25">
      <c r="A509" s="214" t="str">
        <f>'HORA CERTA'!A31</f>
        <v>Cirurgia Geral (outras)</v>
      </c>
      <c r="B509" s="934">
        <f>'HORA CERTA'!B31</f>
        <v>40</v>
      </c>
      <c r="C509" s="92">
        <f>'HORA CERTA'!C31</f>
        <v>27</v>
      </c>
      <c r="D509" s="92">
        <f>'HORA CERTA'!D31</f>
        <v>40</v>
      </c>
      <c r="E509" s="92">
        <f>'HORA CERTA'!E31</f>
        <v>35</v>
      </c>
      <c r="F509" s="92" t="str">
        <f>'HORA CERTA'!F31</f>
        <v>s/ meta</v>
      </c>
      <c r="G509" s="92">
        <f>'HORA CERTA'!G31</f>
        <v>44</v>
      </c>
      <c r="H509" s="92" t="str">
        <f>'HORA CERTA'!H31</f>
        <v>s/ meta</v>
      </c>
      <c r="I509" s="92">
        <f>'HORA CERTA'!I31</f>
        <v>44</v>
      </c>
      <c r="J509" s="92" t="str">
        <f>'HORA CERTA'!J31</f>
        <v>s/ meta</v>
      </c>
      <c r="K509" s="92">
        <f>'HORA CERTA'!K31</f>
        <v>43</v>
      </c>
      <c r="L509" s="92" t="str">
        <f>'HORA CERTA'!L31</f>
        <v>s/ meta</v>
      </c>
      <c r="M509" s="92">
        <f>'HORA CERTA'!M31</f>
        <v>57</v>
      </c>
      <c r="N509" s="92">
        <f>'HORA CERTA'!N31</f>
        <v>80</v>
      </c>
      <c r="O509" s="92">
        <f>'HORA CERTA'!O31</f>
        <v>250</v>
      </c>
      <c r="P509" s="927">
        <f>'HORA CERTA'!P31</f>
        <v>3.125</v>
      </c>
    </row>
    <row r="510" spans="1:16" x14ac:dyDescent="0.25">
      <c r="A510" s="214" t="str">
        <f>'HORA CERTA'!A32</f>
        <v>Cirurgia Urológica</v>
      </c>
      <c r="B510" s="934">
        <f>'HORA CERTA'!B32</f>
        <v>40</v>
      </c>
      <c r="C510" s="92">
        <f>'HORA CERTA'!C32</f>
        <v>42</v>
      </c>
      <c r="D510" s="92">
        <f>'HORA CERTA'!D32</f>
        <v>40</v>
      </c>
      <c r="E510" s="92">
        <f>'HORA CERTA'!E32</f>
        <v>37</v>
      </c>
      <c r="F510" s="92" t="str">
        <f>'HORA CERTA'!F32</f>
        <v>s/ meta</v>
      </c>
      <c r="G510" s="92">
        <f>'HORA CERTA'!G32</f>
        <v>48</v>
      </c>
      <c r="H510" s="92" t="str">
        <f>'HORA CERTA'!H32</f>
        <v>s/ meta</v>
      </c>
      <c r="I510" s="92">
        <f>'HORA CERTA'!I32</f>
        <v>51</v>
      </c>
      <c r="J510" s="92" t="str">
        <f>'HORA CERTA'!J32</f>
        <v>s/ meta</v>
      </c>
      <c r="K510" s="92">
        <f>'HORA CERTA'!K32</f>
        <v>59</v>
      </c>
      <c r="L510" s="92" t="str">
        <f>'HORA CERTA'!L32</f>
        <v>s/ meta</v>
      </c>
      <c r="M510" s="92">
        <f>'HORA CERTA'!M32</f>
        <v>46</v>
      </c>
      <c r="N510" s="92">
        <f>'HORA CERTA'!N32</f>
        <v>80</v>
      </c>
      <c r="O510" s="92">
        <f>'HORA CERTA'!O32</f>
        <v>283</v>
      </c>
      <c r="P510" s="927">
        <f>'HORA CERTA'!P32</f>
        <v>3.5375000000000001</v>
      </c>
    </row>
    <row r="511" spans="1:16" x14ac:dyDescent="0.25">
      <c r="A511" s="214" t="str">
        <f>'HORA CERTA'!A33</f>
        <v>Cirurgia Pediátrica</v>
      </c>
      <c r="B511" s="934">
        <f>'HORA CERTA'!B33</f>
        <v>40</v>
      </c>
      <c r="C511" s="92">
        <f>'HORA CERTA'!C33</f>
        <v>61</v>
      </c>
      <c r="D511" s="92">
        <f>'HORA CERTA'!D33</f>
        <v>40</v>
      </c>
      <c r="E511" s="92">
        <f>'HORA CERTA'!E33</f>
        <v>45</v>
      </c>
      <c r="F511" s="92" t="str">
        <f>'HORA CERTA'!F33</f>
        <v>s/ meta</v>
      </c>
      <c r="G511" s="92">
        <f>'HORA CERTA'!G33</f>
        <v>53</v>
      </c>
      <c r="H511" s="92" t="str">
        <f>'HORA CERTA'!H33</f>
        <v>s/ meta</v>
      </c>
      <c r="I511" s="92">
        <f>'HORA CERTA'!I33</f>
        <v>31</v>
      </c>
      <c r="J511" s="92" t="str">
        <f>'HORA CERTA'!J33</f>
        <v>s/ meta</v>
      </c>
      <c r="K511" s="92">
        <f>'HORA CERTA'!K33</f>
        <v>45</v>
      </c>
      <c r="L511" s="92" t="str">
        <f>'HORA CERTA'!L33</f>
        <v>s/ meta</v>
      </c>
      <c r="M511" s="92">
        <f>'HORA CERTA'!M33</f>
        <v>26</v>
      </c>
      <c r="N511" s="92">
        <f>'HORA CERTA'!N33</f>
        <v>80</v>
      </c>
      <c r="O511" s="92">
        <f>'HORA CERTA'!O33</f>
        <v>261</v>
      </c>
      <c r="P511" s="927">
        <f>'HORA CERTA'!P33</f>
        <v>3.2625000000000002</v>
      </c>
    </row>
    <row r="512" spans="1:16" ht="24" x14ac:dyDescent="0.25">
      <c r="A512" s="216" t="str">
        <f>'HORA CERTA'!A34</f>
        <v>Cirurgia Ginecológica (histeroscopia cirúrgica com ressectoscopia)</v>
      </c>
      <c r="B512" s="934">
        <f>'HORA CERTA'!B34</f>
        <v>25</v>
      </c>
      <c r="C512" s="92">
        <f>'HORA CERTA'!C34</f>
        <v>7</v>
      </c>
      <c r="D512" s="92">
        <f>'HORA CERTA'!D34</f>
        <v>25</v>
      </c>
      <c r="E512" s="92">
        <f>'HORA CERTA'!E34</f>
        <v>9</v>
      </c>
      <c r="F512" s="92" t="str">
        <f>'HORA CERTA'!F34</f>
        <v>s/ meta</v>
      </c>
      <c r="G512" s="92">
        <f>'HORA CERTA'!G34</f>
        <v>7</v>
      </c>
      <c r="H512" s="92" t="str">
        <f>'HORA CERTA'!H34</f>
        <v>s/ meta</v>
      </c>
      <c r="I512" s="92">
        <f>'HORA CERTA'!I34</f>
        <v>15</v>
      </c>
      <c r="J512" s="92" t="str">
        <f>'HORA CERTA'!J34</f>
        <v>s/ meta</v>
      </c>
      <c r="K512" s="92">
        <f>'HORA CERTA'!K34</f>
        <v>14</v>
      </c>
      <c r="L512" s="92" t="str">
        <f>'HORA CERTA'!L34</f>
        <v>s/ meta</v>
      </c>
      <c r="M512" s="92">
        <f>'HORA CERTA'!M34</f>
        <v>7</v>
      </c>
      <c r="N512" s="92">
        <f>'HORA CERTA'!N34</f>
        <v>50</v>
      </c>
      <c r="O512" s="92">
        <f>'HORA CERTA'!O34</f>
        <v>59</v>
      </c>
      <c r="P512" s="927">
        <f>'HORA CERTA'!P34</f>
        <v>1.18</v>
      </c>
    </row>
    <row r="513" spans="1:16" ht="24" x14ac:dyDescent="0.25">
      <c r="A513" s="216" t="str">
        <f>'HORA CERTA'!A35</f>
        <v>Procedimentos de Odontologia Pacientes Especiais (sob anestesia)</v>
      </c>
      <c r="B513" s="934">
        <f>'HORA CERTA'!B35</f>
        <v>8</v>
      </c>
      <c r="C513" s="92">
        <f>'HORA CERTA'!C35</f>
        <v>7</v>
      </c>
      <c r="D513" s="92">
        <f>'HORA CERTA'!D35</f>
        <v>8</v>
      </c>
      <c r="E513" s="92">
        <f>'HORA CERTA'!E35</f>
        <v>7</v>
      </c>
      <c r="F513" s="92" t="str">
        <f>'HORA CERTA'!F35</f>
        <v>s/ meta</v>
      </c>
      <c r="G513" s="92">
        <f>'HORA CERTA'!G35</f>
        <v>12</v>
      </c>
      <c r="H513" s="92" t="str">
        <f>'HORA CERTA'!H35</f>
        <v>s/ meta</v>
      </c>
      <c r="I513" s="92">
        <f>'HORA CERTA'!I35</f>
        <v>9</v>
      </c>
      <c r="J513" s="92" t="str">
        <f>'HORA CERTA'!J35</f>
        <v>s/ meta</v>
      </c>
      <c r="K513" s="92">
        <f>'HORA CERTA'!K35</f>
        <v>11</v>
      </c>
      <c r="L513" s="92" t="str">
        <f>'HORA CERTA'!L35</f>
        <v>s/ meta</v>
      </c>
      <c r="M513" s="92">
        <f>'HORA CERTA'!M35</f>
        <v>8</v>
      </c>
      <c r="N513" s="92">
        <f>'HORA CERTA'!N35</f>
        <v>16</v>
      </c>
      <c r="O513" s="92">
        <f>'HORA CERTA'!O35</f>
        <v>54</v>
      </c>
      <c r="P513" s="927">
        <f>'HORA CERTA'!P35</f>
        <v>3.375</v>
      </c>
    </row>
    <row r="514" spans="1:16" ht="15.75" thickBot="1" x14ac:dyDescent="0.3">
      <c r="A514" s="214" t="str">
        <f>'HORA CERTA'!A36</f>
        <v>Pequenas Cirurgias</v>
      </c>
      <c r="B514" s="934">
        <f>'HORA CERTA'!B36</f>
        <v>130</v>
      </c>
      <c r="C514" s="92">
        <f>'HORA CERTA'!C36</f>
        <v>554</v>
      </c>
      <c r="D514" s="92">
        <f>'HORA CERTA'!D36</f>
        <v>130</v>
      </c>
      <c r="E514" s="92">
        <f>'HORA CERTA'!E36</f>
        <v>2021</v>
      </c>
      <c r="F514" s="92" t="str">
        <f>'HORA CERTA'!F36</f>
        <v>s/ meta</v>
      </c>
      <c r="G514" s="92">
        <f>'HORA CERTA'!G36</f>
        <v>2682</v>
      </c>
      <c r="H514" s="92" t="str">
        <f>'HORA CERTA'!H36</f>
        <v>s/ meta</v>
      </c>
      <c r="I514" s="92">
        <f>'HORA CERTA'!I36</f>
        <v>1411</v>
      </c>
      <c r="J514" s="92" t="str">
        <f>'HORA CERTA'!J36</f>
        <v>s/ meta</v>
      </c>
      <c r="K514" s="92">
        <f>'HORA CERTA'!K36</f>
        <v>216</v>
      </c>
      <c r="L514" s="92" t="str">
        <f>'HORA CERTA'!L36</f>
        <v>s/ meta</v>
      </c>
      <c r="M514" s="92">
        <f>'HORA CERTA'!M36</f>
        <v>158</v>
      </c>
      <c r="N514" s="92">
        <f>'HORA CERTA'!N36</f>
        <v>260</v>
      </c>
      <c r="O514" s="92">
        <f>'HORA CERTA'!O36</f>
        <v>7042</v>
      </c>
      <c r="P514" s="927">
        <f>'HORA CERTA'!P36</f>
        <v>27.084615384615386</v>
      </c>
    </row>
    <row r="515" spans="1:16" ht="15.75" thickBot="1" x14ac:dyDescent="0.3">
      <c r="A515" s="846" t="str">
        <f>'HORA CERTA'!A37</f>
        <v xml:space="preserve">TOTAL DE CIRURGIAS </v>
      </c>
      <c r="B515" s="955">
        <f>'HORA CERTA'!B37</f>
        <v>413</v>
      </c>
      <c r="C515" s="848">
        <f>'HORA CERTA'!C37</f>
        <v>838</v>
      </c>
      <c r="D515" s="848">
        <f>'HORA CERTA'!D37</f>
        <v>413</v>
      </c>
      <c r="E515" s="848">
        <f>'HORA CERTA'!E37</f>
        <v>2294</v>
      </c>
      <c r="F515" s="848">
        <f>'HORA CERTA'!F37</f>
        <v>0</v>
      </c>
      <c r="G515" s="848">
        <f>'HORA CERTA'!G37</f>
        <v>3000</v>
      </c>
      <c r="H515" s="848">
        <f>'HORA CERTA'!H37</f>
        <v>0</v>
      </c>
      <c r="I515" s="848">
        <f>'HORA CERTA'!I37</f>
        <v>1709</v>
      </c>
      <c r="J515" s="848">
        <f>'HORA CERTA'!J37</f>
        <v>0</v>
      </c>
      <c r="K515" s="848">
        <f>'HORA CERTA'!K37</f>
        <v>538</v>
      </c>
      <c r="L515" s="848">
        <f>'HORA CERTA'!L37</f>
        <v>0</v>
      </c>
      <c r="M515" s="848">
        <f>'HORA CERTA'!M37</f>
        <v>444</v>
      </c>
      <c r="N515" s="848">
        <f>'HORA CERTA'!N37</f>
        <v>826</v>
      </c>
      <c r="O515" s="848">
        <f>'HORA CERTA'!O37</f>
        <v>8823</v>
      </c>
      <c r="P515" s="928">
        <f>'HORA CERTA'!P37</f>
        <v>10.681598062953995</v>
      </c>
    </row>
    <row r="516" spans="1:16" x14ac:dyDescent="0.25">
      <c r="A516" s="214" t="str">
        <f>'HORA CERTA'!A41</f>
        <v>Procedimentos de Dermatologia</v>
      </c>
      <c r="B516" s="934">
        <f>'HORA CERTA'!B41</f>
        <v>100</v>
      </c>
      <c r="C516" s="92">
        <f>'HORA CERTA'!C41</f>
        <v>554</v>
      </c>
      <c r="D516" s="92">
        <f>'HORA CERTA'!D41</f>
        <v>100</v>
      </c>
      <c r="E516" s="92">
        <f>'HORA CERTA'!E41</f>
        <v>309</v>
      </c>
      <c r="F516" s="92" t="str">
        <f>'HORA CERTA'!F41</f>
        <v>s/ meta</v>
      </c>
      <c r="G516" s="92">
        <f>'HORA CERTA'!G41</f>
        <v>303</v>
      </c>
      <c r="H516" s="92" t="str">
        <f>'HORA CERTA'!H41</f>
        <v>s/ meta</v>
      </c>
      <c r="I516" s="92">
        <f>'HORA CERTA'!I41</f>
        <v>288</v>
      </c>
      <c r="J516" s="92" t="str">
        <f>'HORA CERTA'!J41</f>
        <v>s/ meta</v>
      </c>
      <c r="K516" s="92">
        <f>'HORA CERTA'!K41</f>
        <v>346</v>
      </c>
      <c r="L516" s="92" t="str">
        <f>'HORA CERTA'!L41</f>
        <v>s/ meta</v>
      </c>
      <c r="M516" s="92">
        <f>'HORA CERTA'!M41</f>
        <v>298</v>
      </c>
      <c r="N516" s="92">
        <f>'HORA CERTA'!N41</f>
        <v>200</v>
      </c>
      <c r="O516" s="92">
        <f>'HORA CERTA'!O41</f>
        <v>2098</v>
      </c>
      <c r="P516" s="927">
        <f>'HORA CERTA'!P41</f>
        <v>10.49</v>
      </c>
    </row>
    <row r="517" spans="1:16" x14ac:dyDescent="0.25">
      <c r="A517" s="214" t="str">
        <f>'HORA CERTA'!A42</f>
        <v>Curativo Grau II</v>
      </c>
      <c r="B517" s="934">
        <f>'HORA CERTA'!B42</f>
        <v>180</v>
      </c>
      <c r="C517" s="92">
        <f>'HORA CERTA'!C42</f>
        <v>30</v>
      </c>
      <c r="D517" s="92">
        <f>'HORA CERTA'!D42</f>
        <v>180</v>
      </c>
      <c r="E517" s="92">
        <f>'HORA CERTA'!E42</f>
        <v>267</v>
      </c>
      <c r="F517" s="92" t="str">
        <f>'HORA CERTA'!F42</f>
        <v>s/ meta</v>
      </c>
      <c r="G517" s="92">
        <f>'HORA CERTA'!G42</f>
        <v>348</v>
      </c>
      <c r="H517" s="92" t="str">
        <f>'HORA CERTA'!H42</f>
        <v>s/ meta</v>
      </c>
      <c r="I517" s="92">
        <f>'HORA CERTA'!I42</f>
        <v>255</v>
      </c>
      <c r="J517" s="92" t="str">
        <f>'HORA CERTA'!J42</f>
        <v>s/ meta</v>
      </c>
      <c r="K517" s="92">
        <f>'HORA CERTA'!K42</f>
        <v>278</v>
      </c>
      <c r="L517" s="92" t="str">
        <f>'HORA CERTA'!L42</f>
        <v>s/ meta</v>
      </c>
      <c r="M517" s="92">
        <f>'HORA CERTA'!M42</f>
        <v>229</v>
      </c>
      <c r="N517" s="92">
        <f>'HORA CERTA'!N42</f>
        <v>360</v>
      </c>
      <c r="O517" s="92">
        <f>'HORA CERTA'!O42</f>
        <v>1407</v>
      </c>
      <c r="P517" s="927">
        <f>'HORA CERTA'!P42</f>
        <v>3.9083333333333332</v>
      </c>
    </row>
    <row r="518" spans="1:16" ht="15.75" thickBot="1" x14ac:dyDescent="0.3">
      <c r="A518" s="214" t="str">
        <f>'HORA CERTA'!A43</f>
        <v>Fototerapia (sessões)</v>
      </c>
      <c r="B518" s="934">
        <f>'HORA CERTA'!B43</f>
        <v>130</v>
      </c>
      <c r="C518" s="92">
        <f>'HORA CERTA'!C43</f>
        <v>99</v>
      </c>
      <c r="D518" s="92">
        <f>'HORA CERTA'!D43</f>
        <v>130</v>
      </c>
      <c r="E518" s="92">
        <f>'HORA CERTA'!E43</f>
        <v>145</v>
      </c>
      <c r="F518" s="92" t="str">
        <f>'HORA CERTA'!F43</f>
        <v>s/ meta</v>
      </c>
      <c r="G518" s="92">
        <f>'HORA CERTA'!G43</f>
        <v>166</v>
      </c>
      <c r="H518" s="92" t="str">
        <f>'HORA CERTA'!H43</f>
        <v>s/ meta</v>
      </c>
      <c r="I518" s="92">
        <f>'HORA CERTA'!I43</f>
        <v>120</v>
      </c>
      <c r="J518" s="92" t="str">
        <f>'HORA CERTA'!J43</f>
        <v>s/ meta</v>
      </c>
      <c r="K518" s="92">
        <f>'HORA CERTA'!K43</f>
        <v>97</v>
      </c>
      <c r="L518" s="92" t="str">
        <f>'HORA CERTA'!L43</f>
        <v>s/ meta</v>
      </c>
      <c r="M518" s="92">
        <f>'HORA CERTA'!M43</f>
        <v>129</v>
      </c>
      <c r="N518" s="92">
        <f>'HORA CERTA'!N43</f>
        <v>260</v>
      </c>
      <c r="O518" s="92">
        <f>'HORA CERTA'!O43</f>
        <v>756</v>
      </c>
      <c r="P518" s="927">
        <f>'HORA CERTA'!P43</f>
        <v>2.9076923076923076</v>
      </c>
    </row>
    <row r="519" spans="1:16" ht="15.75" thickBot="1" x14ac:dyDescent="0.3">
      <c r="A519" s="846" t="str">
        <f>'HORA CERTA'!A44</f>
        <v>TOTAL PROCEDIMENTOS TERAPEUTICOS</v>
      </c>
      <c r="B519" s="955">
        <f>'HORA CERTA'!B44</f>
        <v>410</v>
      </c>
      <c r="C519" s="848">
        <f>'HORA CERTA'!C44</f>
        <v>683</v>
      </c>
      <c r="D519" s="848">
        <f>'HORA CERTA'!D44</f>
        <v>410</v>
      </c>
      <c r="E519" s="848">
        <f>'HORA CERTA'!E44</f>
        <v>721</v>
      </c>
      <c r="F519" s="848">
        <f>'HORA CERTA'!F44</f>
        <v>0</v>
      </c>
      <c r="G519" s="848">
        <f>'HORA CERTA'!G44</f>
        <v>817</v>
      </c>
      <c r="H519" s="848">
        <f>'HORA CERTA'!H44</f>
        <v>0</v>
      </c>
      <c r="I519" s="848">
        <f>'HORA CERTA'!I44</f>
        <v>663</v>
      </c>
      <c r="J519" s="848">
        <f>'HORA CERTA'!J44</f>
        <v>0</v>
      </c>
      <c r="K519" s="848">
        <f>'HORA CERTA'!K44</f>
        <v>721</v>
      </c>
      <c r="L519" s="848">
        <f>'HORA CERTA'!L44</f>
        <v>0</v>
      </c>
      <c r="M519" s="848">
        <f>'HORA CERTA'!M44</f>
        <v>656</v>
      </c>
      <c r="N519" s="848">
        <f>'HORA CERTA'!N44</f>
        <v>820</v>
      </c>
      <c r="O519" s="848">
        <f>'HORA CERTA'!O44</f>
        <v>4261</v>
      </c>
      <c r="P519" s="928">
        <f>'HORA CERTA'!P44</f>
        <v>5.1963414634146341</v>
      </c>
    </row>
    <row r="520" spans="1:16" x14ac:dyDescent="0.25">
      <c r="A520" s="214" t="str">
        <f>'HORA CERTA'!A48</f>
        <v>Histeroscopia (diagnóstica/cirúrgica)</v>
      </c>
      <c r="B520" s="934">
        <f>'HORA CERTA'!B48</f>
        <v>100</v>
      </c>
      <c r="C520" s="92">
        <f>'HORA CERTA'!C48</f>
        <v>41</v>
      </c>
      <c r="D520" s="92">
        <f>'HORA CERTA'!D48</f>
        <v>100</v>
      </c>
      <c r="E520" s="92">
        <f>'HORA CERTA'!E48</f>
        <v>28</v>
      </c>
      <c r="F520" s="92" t="str">
        <f>'HORA CERTA'!F48</f>
        <v>s/ meta</v>
      </c>
      <c r="G520" s="92">
        <f>'HORA CERTA'!G48</f>
        <v>31</v>
      </c>
      <c r="H520" s="92" t="str">
        <f>'HORA CERTA'!H48</f>
        <v>s/ meta</v>
      </c>
      <c r="I520" s="92">
        <f>'HORA CERTA'!I48</f>
        <v>58</v>
      </c>
      <c r="J520" s="92" t="str">
        <f>'HORA CERTA'!J48</f>
        <v>s/ meta</v>
      </c>
      <c r="K520" s="92">
        <f>'HORA CERTA'!K48</f>
        <v>82</v>
      </c>
      <c r="L520" s="92" t="str">
        <f>'HORA CERTA'!L48</f>
        <v>s/ meta</v>
      </c>
      <c r="M520" s="92">
        <f>'HORA CERTA'!M48</f>
        <v>62</v>
      </c>
      <c r="N520" s="92">
        <f>'HORA CERTA'!N48</f>
        <v>200</v>
      </c>
      <c r="O520" s="92">
        <f>'HORA CERTA'!O48</f>
        <v>302</v>
      </c>
      <c r="P520" s="927">
        <f>'HORA CERTA'!P48</f>
        <v>1.51</v>
      </c>
    </row>
    <row r="521" spans="1:16" x14ac:dyDescent="0.25">
      <c r="A521" s="214" t="str">
        <f>'HORA CERTA'!A49</f>
        <v>Endoscopia</v>
      </c>
      <c r="B521" s="934">
        <f>'HORA CERTA'!B49</f>
        <v>95</v>
      </c>
      <c r="C521" s="92">
        <f>'HORA CERTA'!C49</f>
        <v>110</v>
      </c>
      <c r="D521" s="92">
        <f>'HORA CERTA'!D49</f>
        <v>95</v>
      </c>
      <c r="E521" s="92">
        <f>'HORA CERTA'!E49</f>
        <v>97</v>
      </c>
      <c r="F521" s="92" t="str">
        <f>'HORA CERTA'!F49</f>
        <v>s/ meta</v>
      </c>
      <c r="G521" s="92">
        <f>'HORA CERTA'!G49</f>
        <v>100</v>
      </c>
      <c r="H521" s="92" t="str">
        <f>'HORA CERTA'!H49</f>
        <v>s/ meta</v>
      </c>
      <c r="I521" s="92">
        <f>'HORA CERTA'!I49</f>
        <v>112</v>
      </c>
      <c r="J521" s="92" t="str">
        <f>'HORA CERTA'!J49</f>
        <v>s/ meta</v>
      </c>
      <c r="K521" s="92">
        <f>'HORA CERTA'!K49</f>
        <v>117</v>
      </c>
      <c r="L521" s="92" t="str">
        <f>'HORA CERTA'!L49</f>
        <v>s/ meta</v>
      </c>
      <c r="M521" s="92">
        <f>'HORA CERTA'!M49</f>
        <v>96</v>
      </c>
      <c r="N521" s="92">
        <f>'HORA CERTA'!N49</f>
        <v>190</v>
      </c>
      <c r="O521" s="92">
        <f>'HORA CERTA'!O49</f>
        <v>632</v>
      </c>
      <c r="P521" s="927">
        <f>'HORA CERTA'!P49</f>
        <v>3.3263157894736843</v>
      </c>
    </row>
    <row r="522" spans="1:16" x14ac:dyDescent="0.25">
      <c r="A522" s="214" t="str">
        <f>'HORA CERTA'!A50</f>
        <v>Colonoscopia (com ou sem sedação)</v>
      </c>
      <c r="B522" s="934">
        <f>'HORA CERTA'!B50</f>
        <v>140</v>
      </c>
      <c r="C522" s="92">
        <f>'HORA CERTA'!C50</f>
        <v>146</v>
      </c>
      <c r="D522" s="92">
        <f>'HORA CERTA'!D50</f>
        <v>140</v>
      </c>
      <c r="E522" s="92">
        <f>'HORA CERTA'!E50</f>
        <v>131</v>
      </c>
      <c r="F522" s="92" t="str">
        <f>'HORA CERTA'!F50</f>
        <v>s/ meta</v>
      </c>
      <c r="G522" s="92">
        <f>'HORA CERTA'!G50</f>
        <v>159</v>
      </c>
      <c r="H522" s="92" t="str">
        <f>'HORA CERTA'!H50</f>
        <v>s/ meta</v>
      </c>
      <c r="I522" s="92">
        <f>'HORA CERTA'!I50</f>
        <v>144</v>
      </c>
      <c r="J522" s="92" t="str">
        <f>'HORA CERTA'!J50</f>
        <v>s/ meta</v>
      </c>
      <c r="K522" s="92">
        <f>'HORA CERTA'!K50</f>
        <v>158</v>
      </c>
      <c r="L522" s="92" t="str">
        <f>'HORA CERTA'!L50</f>
        <v>s/ meta</v>
      </c>
      <c r="M522" s="92">
        <f>'HORA CERTA'!M50</f>
        <v>152</v>
      </c>
      <c r="N522" s="92">
        <f>'HORA CERTA'!N50</f>
        <v>280</v>
      </c>
      <c r="O522" s="92">
        <f>'HORA CERTA'!O50</f>
        <v>890</v>
      </c>
      <c r="P522" s="927">
        <f>'HORA CERTA'!P50</f>
        <v>3.1785714285714284</v>
      </c>
    </row>
    <row r="523" spans="1:16" x14ac:dyDescent="0.25">
      <c r="A523" s="214" t="str">
        <f>'HORA CERTA'!A51</f>
        <v>Nasofibroscopia/Laringoscopia</v>
      </c>
      <c r="B523" s="934">
        <f>'HORA CERTA'!B51</f>
        <v>170</v>
      </c>
      <c r="C523" s="92">
        <f>'HORA CERTA'!C51</f>
        <v>217</v>
      </c>
      <c r="D523" s="92">
        <f>'HORA CERTA'!D51</f>
        <v>170</v>
      </c>
      <c r="E523" s="92">
        <f>'HORA CERTA'!E51</f>
        <v>200</v>
      </c>
      <c r="F523" s="92" t="str">
        <f>'HORA CERTA'!F51</f>
        <v>s/ meta</v>
      </c>
      <c r="G523" s="92">
        <f>'HORA CERTA'!G51</f>
        <v>180</v>
      </c>
      <c r="H523" s="92" t="str">
        <f>'HORA CERTA'!H51</f>
        <v>s/ meta</v>
      </c>
      <c r="I523" s="92">
        <f>'HORA CERTA'!I51</f>
        <v>211</v>
      </c>
      <c r="J523" s="92" t="str">
        <f>'HORA CERTA'!J51</f>
        <v>s/ meta</v>
      </c>
      <c r="K523" s="92">
        <f>'HORA CERTA'!K51</f>
        <v>173</v>
      </c>
      <c r="L523" s="92" t="str">
        <f>'HORA CERTA'!L51</f>
        <v>s/ meta</v>
      </c>
      <c r="M523" s="92">
        <f>'HORA CERTA'!M51</f>
        <v>205</v>
      </c>
      <c r="N523" s="92">
        <f>'HORA CERTA'!N51</f>
        <v>340</v>
      </c>
      <c r="O523" s="92">
        <f>'HORA CERTA'!O51</f>
        <v>1186</v>
      </c>
      <c r="P523" s="927">
        <f>'HORA CERTA'!P51</f>
        <v>3.4882352941176471</v>
      </c>
    </row>
    <row r="524" spans="1:16" ht="15.75" thickBot="1" x14ac:dyDescent="0.3">
      <c r="A524" s="214" t="str">
        <f>'HORA CERTA'!A52</f>
        <v>Eletroneuromiografia</v>
      </c>
      <c r="B524" s="934">
        <f>'HORA CERTA'!B52</f>
        <v>140</v>
      </c>
      <c r="C524" s="92">
        <f>'HORA CERTA'!C52</f>
        <v>188</v>
      </c>
      <c r="D524" s="92">
        <f>'HORA CERTA'!D52</f>
        <v>140</v>
      </c>
      <c r="E524" s="92">
        <f>'HORA CERTA'!E52</f>
        <v>170</v>
      </c>
      <c r="F524" s="92" t="str">
        <f>'HORA CERTA'!F52</f>
        <v>s/ meta</v>
      </c>
      <c r="G524" s="92">
        <f>'HORA CERTA'!G52</f>
        <v>157</v>
      </c>
      <c r="H524" s="92" t="str">
        <f>'HORA CERTA'!H52</f>
        <v>s/ meta</v>
      </c>
      <c r="I524" s="92">
        <f>'HORA CERTA'!I52</f>
        <v>173</v>
      </c>
      <c r="J524" s="92" t="str">
        <f>'HORA CERTA'!J52</f>
        <v>s/ meta</v>
      </c>
      <c r="K524" s="92">
        <f>'HORA CERTA'!K52</f>
        <v>192</v>
      </c>
      <c r="L524" s="92" t="str">
        <f>'HORA CERTA'!L52</f>
        <v>s/ meta</v>
      </c>
      <c r="M524" s="92">
        <f>'HORA CERTA'!M52</f>
        <v>164</v>
      </c>
      <c r="N524" s="92">
        <f>'HORA CERTA'!N52</f>
        <v>280</v>
      </c>
      <c r="O524" s="92">
        <f>'HORA CERTA'!O52</f>
        <v>1044</v>
      </c>
      <c r="P524" s="927">
        <f>'HORA CERTA'!P52</f>
        <v>3.7285714285714286</v>
      </c>
    </row>
    <row r="525" spans="1:16" ht="15.75" thickBot="1" x14ac:dyDescent="0.3">
      <c r="A525" s="846" t="str">
        <f>'HORA CERTA'!A53</f>
        <v>TOTAL EXAMES</v>
      </c>
      <c r="B525" s="955">
        <f>'HORA CERTA'!B53</f>
        <v>645</v>
      </c>
      <c r="C525" s="848">
        <f>'HORA CERTA'!C53</f>
        <v>702</v>
      </c>
      <c r="D525" s="848">
        <f>'HORA CERTA'!D53</f>
        <v>645</v>
      </c>
      <c r="E525" s="848">
        <f>'HORA CERTA'!E53</f>
        <v>626</v>
      </c>
      <c r="F525" s="848">
        <f>'HORA CERTA'!F53</f>
        <v>0</v>
      </c>
      <c r="G525" s="848">
        <f>'HORA CERTA'!G53</f>
        <v>627</v>
      </c>
      <c r="H525" s="848">
        <f>'HORA CERTA'!H53</f>
        <v>0</v>
      </c>
      <c r="I525" s="848">
        <f>'HORA CERTA'!I53</f>
        <v>698</v>
      </c>
      <c r="J525" s="848">
        <f>'HORA CERTA'!J53</f>
        <v>0</v>
      </c>
      <c r="K525" s="848">
        <f>'HORA CERTA'!K53</f>
        <v>722</v>
      </c>
      <c r="L525" s="848">
        <f>'HORA CERTA'!L53</f>
        <v>0</v>
      </c>
      <c r="M525" s="848">
        <f>'HORA CERTA'!M53</f>
        <v>679</v>
      </c>
      <c r="N525" s="848">
        <f>'HORA CERTA'!N53</f>
        <v>1290</v>
      </c>
      <c r="O525" s="848">
        <f>'HORA CERTA'!O53</f>
        <v>4054</v>
      </c>
      <c r="P525" s="928">
        <f>'HORA CERTA'!P53</f>
        <v>3.1426356589147288</v>
      </c>
    </row>
    <row r="527" spans="1:16" ht="15.75" x14ac:dyDescent="0.25">
      <c r="A527" s="935" t="s">
        <v>671</v>
      </c>
      <c r="B527" s="946"/>
      <c r="C527" s="936"/>
      <c r="D527" s="937"/>
      <c r="E527" s="937"/>
      <c r="F527" s="937"/>
      <c r="G527" s="937"/>
      <c r="H527" s="937"/>
      <c r="I527" s="937"/>
      <c r="J527" s="937"/>
      <c r="K527" s="937"/>
      <c r="L527" s="937"/>
      <c r="M527" s="937"/>
      <c r="N527" s="936"/>
      <c r="O527" s="936"/>
      <c r="P527" s="936"/>
    </row>
    <row r="528" spans="1:16" x14ac:dyDescent="0.25">
      <c r="A528" s="919"/>
      <c r="B528" s="975" t="s">
        <v>486</v>
      </c>
      <c r="C528" s="975"/>
      <c r="D528" s="975" t="s">
        <v>682</v>
      </c>
      <c r="E528" s="975"/>
      <c r="F528" s="975" t="s">
        <v>683</v>
      </c>
      <c r="G528" s="975"/>
      <c r="H528" s="975" t="s">
        <v>684</v>
      </c>
      <c r="I528" s="975"/>
      <c r="J528" s="975" t="s">
        <v>687</v>
      </c>
      <c r="K528" s="975"/>
      <c r="L528" s="975" t="s">
        <v>688</v>
      </c>
      <c r="M528" s="975"/>
      <c r="N528" s="990" t="s">
        <v>487</v>
      </c>
      <c r="O528" s="990"/>
      <c r="P528" s="990"/>
    </row>
    <row r="529" spans="1:16" ht="15.75" thickBot="1" x14ac:dyDescent="0.3">
      <c r="A529" s="844" t="s">
        <v>14</v>
      </c>
      <c r="B529" s="940" t="s">
        <v>489</v>
      </c>
      <c r="C529" s="850" t="s">
        <v>488</v>
      </c>
      <c r="D529" s="920" t="s">
        <v>489</v>
      </c>
      <c r="E529" s="850" t="s">
        <v>488</v>
      </c>
      <c r="F529" s="920" t="s">
        <v>489</v>
      </c>
      <c r="G529" s="850" t="s">
        <v>488</v>
      </c>
      <c r="H529" s="920" t="s">
        <v>489</v>
      </c>
      <c r="I529" s="850" t="s">
        <v>488</v>
      </c>
      <c r="J529" s="920" t="s">
        <v>489</v>
      </c>
      <c r="K529" s="850" t="s">
        <v>488</v>
      </c>
      <c r="L529" s="920" t="s">
        <v>489</v>
      </c>
      <c r="M529" s="850" t="s">
        <v>488</v>
      </c>
      <c r="N529" s="850" t="s">
        <v>680</v>
      </c>
      <c r="O529" s="850" t="s">
        <v>681</v>
      </c>
      <c r="P529" s="922" t="s">
        <v>1</v>
      </c>
    </row>
    <row r="530" spans="1:16" ht="15.75" thickTop="1" x14ac:dyDescent="0.25">
      <c r="A530" s="214" t="str">
        <f>SADT!A9</f>
        <v>M.A.P.A.</v>
      </c>
      <c r="B530" s="934">
        <f>SADT!B9</f>
        <v>170</v>
      </c>
      <c r="C530" s="92">
        <f>SADT!C9</f>
        <v>172</v>
      </c>
      <c r="D530" s="92">
        <f>SADT!D9</f>
        <v>170</v>
      </c>
      <c r="E530" s="92">
        <f>SADT!E9</f>
        <v>166</v>
      </c>
      <c r="F530" s="92" t="str">
        <f>SADT!F9</f>
        <v>s/ meta</v>
      </c>
      <c r="G530" s="92">
        <f>SADT!G9</f>
        <v>199</v>
      </c>
      <c r="H530" s="92" t="str">
        <f>SADT!H9</f>
        <v>s/ meta</v>
      </c>
      <c r="I530" s="92">
        <f>SADT!I9</f>
        <v>209</v>
      </c>
      <c r="J530" s="92" t="str">
        <f>SADT!J9</f>
        <v>s/ meta</v>
      </c>
      <c r="K530" s="92">
        <f>SADT!K9</f>
        <v>230</v>
      </c>
      <c r="L530" s="92" t="str">
        <f>SADT!L9</f>
        <v>s/ meta</v>
      </c>
      <c r="M530" s="92">
        <f>SADT!M9</f>
        <v>210</v>
      </c>
      <c r="N530" s="92">
        <f>SADT!N9</f>
        <v>340</v>
      </c>
      <c r="O530" s="92">
        <f>SADT!O9</f>
        <v>1186</v>
      </c>
      <c r="P530" s="927">
        <f>SADT!P9</f>
        <v>3.4882352941176471</v>
      </c>
    </row>
    <row r="531" spans="1:16" x14ac:dyDescent="0.25">
      <c r="A531" s="214" t="str">
        <f>SADT!A10</f>
        <v>Holter</v>
      </c>
      <c r="B531" s="934">
        <f>SADT!B10</f>
        <v>160</v>
      </c>
      <c r="C531" s="92">
        <f>SADT!C10</f>
        <v>162</v>
      </c>
      <c r="D531" s="92">
        <f>SADT!D10</f>
        <v>160</v>
      </c>
      <c r="E531" s="92">
        <f>SADT!E10</f>
        <v>92</v>
      </c>
      <c r="F531" s="92" t="str">
        <f>SADT!F10</f>
        <v>s/ meta</v>
      </c>
      <c r="G531" s="92">
        <f>SADT!G10</f>
        <v>118</v>
      </c>
      <c r="H531" s="92" t="str">
        <f>SADT!H10</f>
        <v>s/ meta</v>
      </c>
      <c r="I531" s="92">
        <f>SADT!I10</f>
        <v>156</v>
      </c>
      <c r="J531" s="92" t="str">
        <f>SADT!J10</f>
        <v>s/ meta</v>
      </c>
      <c r="K531" s="92">
        <f>SADT!K10</f>
        <v>177</v>
      </c>
      <c r="L531" s="92" t="str">
        <f>SADT!L10</f>
        <v>s/ meta</v>
      </c>
      <c r="M531" s="92">
        <f>SADT!M10</f>
        <v>103</v>
      </c>
      <c r="N531" s="92">
        <f>SADT!N10</f>
        <v>320</v>
      </c>
      <c r="O531" s="92">
        <f>SADT!O10</f>
        <v>808</v>
      </c>
      <c r="P531" s="927">
        <f>SADT!P10</f>
        <v>2.5249999999999999</v>
      </c>
    </row>
    <row r="532" spans="1:16" x14ac:dyDescent="0.25">
      <c r="A532" s="214" t="str">
        <f>SADT!A11</f>
        <v>Teste Ergométrico</v>
      </c>
      <c r="B532" s="934">
        <f>SADT!B11</f>
        <v>210</v>
      </c>
      <c r="C532" s="92">
        <f>SADT!C11</f>
        <v>225</v>
      </c>
      <c r="D532" s="92">
        <f>SADT!D11</f>
        <v>210</v>
      </c>
      <c r="E532" s="92">
        <f>SADT!E11</f>
        <v>62</v>
      </c>
      <c r="F532" s="92" t="str">
        <f>SADT!F11</f>
        <v>s/ meta</v>
      </c>
      <c r="G532" s="92">
        <f>SADT!G11</f>
        <v>189</v>
      </c>
      <c r="H532" s="92" t="str">
        <f>SADT!H11</f>
        <v>s/ meta</v>
      </c>
      <c r="I532" s="92">
        <f>SADT!I11</f>
        <v>192</v>
      </c>
      <c r="J532" s="92" t="str">
        <f>SADT!J11</f>
        <v>s/ meta</v>
      </c>
      <c r="K532" s="92">
        <f>SADT!K11</f>
        <v>217</v>
      </c>
      <c r="L532" s="92" t="str">
        <f>SADT!L11</f>
        <v>s/ meta</v>
      </c>
      <c r="M532" s="92">
        <f>SADT!M11</f>
        <v>215</v>
      </c>
      <c r="N532" s="92">
        <f>SADT!N11</f>
        <v>420</v>
      </c>
      <c r="O532" s="92">
        <f>SADT!O11</f>
        <v>1100</v>
      </c>
      <c r="P532" s="927">
        <f>SADT!P11</f>
        <v>2.6190476190476191</v>
      </c>
    </row>
    <row r="533" spans="1:16" x14ac:dyDescent="0.25">
      <c r="A533" s="214" t="str">
        <f>SADT!A12</f>
        <v xml:space="preserve">Ultrassonografia Geral </v>
      </c>
      <c r="B533" s="934">
        <f>SADT!B12</f>
        <v>350</v>
      </c>
      <c r="C533" s="92">
        <f>SADT!C12</f>
        <v>220</v>
      </c>
      <c r="D533" s="92">
        <f>SADT!D12</f>
        <v>350</v>
      </c>
      <c r="E533" s="92">
        <f>SADT!E12</f>
        <v>193</v>
      </c>
      <c r="F533" s="92" t="str">
        <f>SADT!F12</f>
        <v>s/ meta</v>
      </c>
      <c r="G533" s="92">
        <f>SADT!G12</f>
        <v>385</v>
      </c>
      <c r="H533" s="92" t="str">
        <f>SADT!H12</f>
        <v>s/ meta</v>
      </c>
      <c r="I533" s="92">
        <f>SADT!I12</f>
        <v>206</v>
      </c>
      <c r="J533" s="92" t="str">
        <f>SADT!J12</f>
        <v>s/ meta</v>
      </c>
      <c r="K533" s="92">
        <f>SADT!K12</f>
        <v>433</v>
      </c>
      <c r="L533" s="92" t="str">
        <f>SADT!L12</f>
        <v>s/ meta</v>
      </c>
      <c r="M533" s="92">
        <f>SADT!M12</f>
        <v>417</v>
      </c>
      <c r="N533" s="92">
        <f>SADT!N12</f>
        <v>700</v>
      </c>
      <c r="O533" s="92">
        <f>SADT!O12</f>
        <v>1854</v>
      </c>
      <c r="P533" s="927">
        <f>SADT!P12</f>
        <v>2.6485714285714286</v>
      </c>
    </row>
    <row r="534" spans="1:16" x14ac:dyDescent="0.25">
      <c r="A534" s="214" t="str">
        <f>SADT!A13</f>
        <v xml:space="preserve">Ultrassonogragia com Doppler Vascular </v>
      </c>
      <c r="B534" s="934">
        <f>SADT!B13</f>
        <v>220</v>
      </c>
      <c r="C534" s="92">
        <f>SADT!C13</f>
        <v>304</v>
      </c>
      <c r="D534" s="92">
        <f>SADT!D13</f>
        <v>220</v>
      </c>
      <c r="E534" s="92">
        <f>SADT!E13</f>
        <v>290</v>
      </c>
      <c r="F534" s="92" t="str">
        <f>SADT!F13</f>
        <v>s/ meta</v>
      </c>
      <c r="G534" s="92">
        <f>SADT!G13</f>
        <v>364</v>
      </c>
      <c r="H534" s="92" t="str">
        <f>SADT!H13</f>
        <v>s/ meta</v>
      </c>
      <c r="I534" s="92">
        <f>SADT!I13</f>
        <v>325</v>
      </c>
      <c r="J534" s="92" t="str">
        <f>SADT!J13</f>
        <v>s/ meta</v>
      </c>
      <c r="K534" s="92">
        <f>SADT!K13</f>
        <v>238</v>
      </c>
      <c r="L534" s="92" t="str">
        <f>SADT!L13</f>
        <v>s/ meta</v>
      </c>
      <c r="M534" s="92">
        <f>SADT!M13</f>
        <v>92</v>
      </c>
      <c r="N534" s="92">
        <f>SADT!N13</f>
        <v>440</v>
      </c>
      <c r="O534" s="92">
        <f>SADT!O13</f>
        <v>1613</v>
      </c>
      <c r="P534" s="927">
        <f>SADT!P13</f>
        <v>3.665909090909091</v>
      </c>
    </row>
    <row r="535" spans="1:16" x14ac:dyDescent="0.25">
      <c r="A535" s="214" t="str">
        <f>SADT!A14</f>
        <v xml:space="preserve">Ecocardiografia </v>
      </c>
      <c r="B535" s="934">
        <f>SADT!B14</f>
        <v>220</v>
      </c>
      <c r="C535" s="92">
        <f>SADT!C14</f>
        <v>356</v>
      </c>
      <c r="D535" s="92">
        <f>SADT!D14</f>
        <v>220</v>
      </c>
      <c r="E535" s="92">
        <f>SADT!E14</f>
        <v>309</v>
      </c>
      <c r="F535" s="92" t="str">
        <f>SADT!F14</f>
        <v>s/ meta</v>
      </c>
      <c r="G535" s="92">
        <f>SADT!G14</f>
        <v>321</v>
      </c>
      <c r="H535" s="92" t="str">
        <f>SADT!H14</f>
        <v>s/ meta</v>
      </c>
      <c r="I535" s="92">
        <f>SADT!I14</f>
        <v>202</v>
      </c>
      <c r="J535" s="92" t="str">
        <f>SADT!J14</f>
        <v>s/ meta</v>
      </c>
      <c r="K535" s="92">
        <f>SADT!K14</f>
        <v>362</v>
      </c>
      <c r="L535" s="92" t="str">
        <f>SADT!L14</f>
        <v>s/ meta</v>
      </c>
      <c r="M535" s="92">
        <f>SADT!M14</f>
        <v>278</v>
      </c>
      <c r="N535" s="92">
        <f>SADT!N14</f>
        <v>440</v>
      </c>
      <c r="O535" s="92">
        <f>SADT!O14</f>
        <v>1828</v>
      </c>
      <c r="P535" s="927">
        <f>SADT!P14</f>
        <v>4.1545454545454543</v>
      </c>
    </row>
    <row r="536" spans="1:16" ht="15.75" thickBot="1" x14ac:dyDescent="0.3">
      <c r="A536" s="214" t="str">
        <f>SADT!A15</f>
        <v xml:space="preserve">RAIO-X </v>
      </c>
      <c r="B536" s="934" t="str">
        <f>SADT!B15</f>
        <v>s/ meta</v>
      </c>
      <c r="C536" s="92">
        <f>SADT!C15</f>
        <v>495</v>
      </c>
      <c r="D536" s="92" t="str">
        <f>SADT!D15</f>
        <v>s/ meta</v>
      </c>
      <c r="E536" s="92">
        <f>SADT!E15</f>
        <v>512</v>
      </c>
      <c r="F536" s="92" t="str">
        <f>SADT!F15</f>
        <v>s/ meta</v>
      </c>
      <c r="G536" s="92">
        <f>SADT!G15</f>
        <v>477</v>
      </c>
      <c r="H536" s="92" t="str">
        <f>SADT!H15</f>
        <v>s/ meta</v>
      </c>
      <c r="I536" s="92">
        <f>SADT!I15</f>
        <v>439</v>
      </c>
      <c r="J536" s="92" t="str">
        <f>SADT!J15</f>
        <v>s/ meta</v>
      </c>
      <c r="K536" s="92">
        <f>SADT!K15</f>
        <v>564</v>
      </c>
      <c r="L536" s="92" t="str">
        <f>SADT!L15</f>
        <v>s/ meta</v>
      </c>
      <c r="M536" s="92">
        <f>SADT!M15</f>
        <v>518</v>
      </c>
      <c r="N536" s="92" t="str">
        <f>SADT!N15</f>
        <v>s/ meta</v>
      </c>
      <c r="O536" s="92">
        <f>SADT!O15</f>
        <v>3005</v>
      </c>
      <c r="P536" s="927" t="str">
        <f>SADT!P15</f>
        <v>-</v>
      </c>
    </row>
    <row r="537" spans="1:16" ht="15.75" thickBot="1" x14ac:dyDescent="0.3">
      <c r="A537" s="846" t="str">
        <f>SADT!A16</f>
        <v xml:space="preserve">TOTAL </v>
      </c>
      <c r="B537" s="955">
        <f>SADT!B16</f>
        <v>1330</v>
      </c>
      <c r="C537" s="848">
        <f>SADT!C16</f>
        <v>1934</v>
      </c>
      <c r="D537" s="848">
        <f>SADT!D16</f>
        <v>1330</v>
      </c>
      <c r="E537" s="848">
        <f>SADT!E16</f>
        <v>1624</v>
      </c>
      <c r="F537" s="848">
        <f>SADT!F16</f>
        <v>0</v>
      </c>
      <c r="G537" s="848">
        <f>SADT!G16</f>
        <v>2053</v>
      </c>
      <c r="H537" s="848">
        <f>SADT!H16</f>
        <v>0</v>
      </c>
      <c r="I537" s="848">
        <f>SADT!I16</f>
        <v>1729</v>
      </c>
      <c r="J537" s="848">
        <f>SADT!J16</f>
        <v>0</v>
      </c>
      <c r="K537" s="848">
        <f>SADT!K16</f>
        <v>2221</v>
      </c>
      <c r="L537" s="848">
        <f>SADT!L16</f>
        <v>0</v>
      </c>
      <c r="M537" s="848">
        <f>SADT!M16</f>
        <v>1833</v>
      </c>
      <c r="N537" s="848">
        <f>SADT!N16</f>
        <v>2660</v>
      </c>
      <c r="O537" s="848">
        <f>SADT!O16</f>
        <v>11394</v>
      </c>
      <c r="P537" s="928">
        <f>SADT!P16</f>
        <v>4.2834586466165412</v>
      </c>
    </row>
    <row r="539" spans="1:16" ht="15.75" x14ac:dyDescent="0.25">
      <c r="A539" s="935" t="s">
        <v>672</v>
      </c>
      <c r="B539" s="946"/>
      <c r="C539" s="936"/>
      <c r="D539" s="937"/>
      <c r="E539" s="937"/>
      <c r="F539" s="937"/>
      <c r="G539" s="937"/>
      <c r="H539" s="937"/>
      <c r="I539" s="937"/>
      <c r="J539" s="937"/>
      <c r="K539" s="937"/>
      <c r="L539" s="937"/>
      <c r="M539" s="937"/>
      <c r="N539" s="936"/>
      <c r="O539" s="936"/>
      <c r="P539" s="936"/>
    </row>
    <row r="540" spans="1:16" x14ac:dyDescent="0.25">
      <c r="A540" s="919"/>
      <c r="B540" s="975" t="s">
        <v>486</v>
      </c>
      <c r="C540" s="975"/>
      <c r="D540" s="975" t="s">
        <v>682</v>
      </c>
      <c r="E540" s="975"/>
      <c r="F540" s="975" t="s">
        <v>683</v>
      </c>
      <c r="G540" s="975"/>
      <c r="H540" s="975" t="s">
        <v>684</v>
      </c>
      <c r="I540" s="975"/>
      <c r="J540" s="975" t="s">
        <v>687</v>
      </c>
      <c r="K540" s="975"/>
      <c r="L540" s="975" t="s">
        <v>688</v>
      </c>
      <c r="M540" s="975"/>
      <c r="N540" s="990" t="s">
        <v>487</v>
      </c>
      <c r="O540" s="990"/>
      <c r="P540" s="990"/>
    </row>
    <row r="541" spans="1:16" ht="15.75" thickBot="1" x14ac:dyDescent="0.3">
      <c r="A541" s="844" t="s">
        <v>14</v>
      </c>
      <c r="B541" s="940" t="s">
        <v>489</v>
      </c>
      <c r="C541" s="850" t="s">
        <v>488</v>
      </c>
      <c r="D541" s="920" t="s">
        <v>489</v>
      </c>
      <c r="E541" s="850" t="s">
        <v>488</v>
      </c>
      <c r="F541" s="920" t="s">
        <v>489</v>
      </c>
      <c r="G541" s="850" t="s">
        <v>488</v>
      </c>
      <c r="H541" s="920" t="s">
        <v>489</v>
      </c>
      <c r="I541" s="850" t="s">
        <v>488</v>
      </c>
      <c r="J541" s="920" t="s">
        <v>489</v>
      </c>
      <c r="K541" s="850" t="s">
        <v>488</v>
      </c>
      <c r="L541" s="920" t="s">
        <v>489</v>
      </c>
      <c r="M541" s="850" t="s">
        <v>488</v>
      </c>
      <c r="N541" s="850" t="s">
        <v>680</v>
      </c>
      <c r="O541" s="850" t="s">
        <v>681</v>
      </c>
      <c r="P541" s="922" t="s">
        <v>1</v>
      </c>
    </row>
    <row r="542" spans="1:16" ht="15.75" thickTop="1" x14ac:dyDescent="0.25">
      <c r="A542" s="214" t="str">
        <f>SADT!A21</f>
        <v xml:space="preserve">RAIO-X </v>
      </c>
      <c r="B542" s="934" t="str">
        <f>SADT!B21</f>
        <v>s/ meta</v>
      </c>
      <c r="C542" s="92">
        <f>SADT!C21</f>
        <v>919</v>
      </c>
      <c r="D542" s="92" t="str">
        <f>SADT!D21</f>
        <v>s/ meta</v>
      </c>
      <c r="E542" s="92">
        <f>SADT!E21</f>
        <v>898</v>
      </c>
      <c r="F542" s="92" t="str">
        <f>SADT!F21</f>
        <v>s/ meta</v>
      </c>
      <c r="G542" s="92">
        <f>SADT!G21</f>
        <v>706</v>
      </c>
      <c r="H542" s="92" t="str">
        <f>SADT!H21</f>
        <v>s/ meta</v>
      </c>
      <c r="I542" s="92">
        <f>SADT!I21</f>
        <v>860</v>
      </c>
      <c r="J542" s="92" t="str">
        <f>SADT!J21</f>
        <v>s/ meta</v>
      </c>
      <c r="K542" s="92">
        <f>SADT!K21</f>
        <v>838</v>
      </c>
      <c r="L542" s="92" t="str">
        <f>SADT!L21</f>
        <v>s/ meta</v>
      </c>
      <c r="M542" s="92">
        <f>SADT!M21</f>
        <v>604</v>
      </c>
      <c r="N542" s="92" t="str">
        <f>SADT!N21</f>
        <v>s/ meta</v>
      </c>
      <c r="O542" s="92">
        <f>SADT!O21</f>
        <v>4825</v>
      </c>
      <c r="P542" s="927" t="str">
        <f>SADT!P21</f>
        <v>-</v>
      </c>
    </row>
    <row r="543" spans="1:16" x14ac:dyDescent="0.25">
      <c r="A543" s="214" t="str">
        <f>SADT!A22</f>
        <v>Ultrassonografia Geral</v>
      </c>
      <c r="B543" s="934">
        <f>SADT!B22</f>
        <v>420</v>
      </c>
      <c r="C543" s="92">
        <f>SADT!C22</f>
        <v>430</v>
      </c>
      <c r="D543" s="92">
        <f>SADT!D22</f>
        <v>420</v>
      </c>
      <c r="E543" s="92">
        <f>SADT!E22</f>
        <v>439</v>
      </c>
      <c r="F543" s="92" t="str">
        <f>SADT!F22</f>
        <v>s/ meta</v>
      </c>
      <c r="G543" s="92">
        <f>SADT!G22</f>
        <v>312</v>
      </c>
      <c r="H543" s="92" t="str">
        <f>SADT!H22</f>
        <v>s/ meta</v>
      </c>
      <c r="I543" s="92">
        <f>SADT!I22</f>
        <v>433</v>
      </c>
      <c r="J543" s="92" t="str">
        <f>SADT!J22</f>
        <v>s/ meta</v>
      </c>
      <c r="K543" s="92">
        <f>SADT!K22</f>
        <v>516</v>
      </c>
      <c r="L543" s="92" t="str">
        <f>SADT!L22</f>
        <v>s/ meta</v>
      </c>
      <c r="M543" s="92">
        <f>SADT!M22</f>
        <v>499</v>
      </c>
      <c r="N543" s="92">
        <f>SADT!N22</f>
        <v>840</v>
      </c>
      <c r="O543" s="92">
        <f>SADT!O22</f>
        <v>2629</v>
      </c>
      <c r="P543" s="927">
        <f>SADT!P22</f>
        <v>3.1297619047619047</v>
      </c>
    </row>
    <row r="544" spans="1:16" x14ac:dyDescent="0.25">
      <c r="A544" s="214" t="str">
        <f>SADT!A23</f>
        <v>Ultrassonografia Doppler Vascular</v>
      </c>
      <c r="B544" s="934">
        <f>SADT!B23</f>
        <v>44</v>
      </c>
      <c r="C544" s="92">
        <f>SADT!C23</f>
        <v>47</v>
      </c>
      <c r="D544" s="92">
        <f>SADT!D23</f>
        <v>44</v>
      </c>
      <c r="E544" s="92">
        <f>SADT!E23</f>
        <v>66</v>
      </c>
      <c r="F544" s="92" t="str">
        <f>SADT!F23</f>
        <v>s/ meta</v>
      </c>
      <c r="G544" s="92">
        <f>SADT!G23</f>
        <v>50</v>
      </c>
      <c r="H544" s="92" t="str">
        <f>SADT!H23</f>
        <v>s/ meta</v>
      </c>
      <c r="I544" s="92">
        <f>SADT!I23</f>
        <v>69</v>
      </c>
      <c r="J544" s="92" t="str">
        <f>SADT!J23</f>
        <v>s/ meta</v>
      </c>
      <c r="K544" s="92">
        <f>SADT!K23</f>
        <v>98</v>
      </c>
      <c r="L544" s="92" t="str">
        <f>SADT!L23</f>
        <v>s/ meta</v>
      </c>
      <c r="M544" s="92">
        <f>SADT!M23</f>
        <v>87</v>
      </c>
      <c r="N544" s="92">
        <f>SADT!N23</f>
        <v>88</v>
      </c>
      <c r="O544" s="92">
        <f>SADT!O23</f>
        <v>417</v>
      </c>
      <c r="P544" s="927">
        <f>SADT!P23</f>
        <v>4.7386363636363633</v>
      </c>
    </row>
    <row r="545" spans="1:16" x14ac:dyDescent="0.25">
      <c r="A545" s="214" t="str">
        <f>SADT!A24</f>
        <v>Ultrassonografia Obstétrico</v>
      </c>
      <c r="B545" s="934">
        <f>SADT!B24</f>
        <v>80</v>
      </c>
      <c r="C545" s="92">
        <f>SADT!C24</f>
        <v>52</v>
      </c>
      <c r="D545" s="92">
        <f>SADT!D24</f>
        <v>80</v>
      </c>
      <c r="E545" s="92">
        <f>SADT!E24</f>
        <v>129</v>
      </c>
      <c r="F545" s="92" t="str">
        <f>SADT!F24</f>
        <v>s/ meta</v>
      </c>
      <c r="G545" s="92">
        <f>SADT!G24</f>
        <v>12</v>
      </c>
      <c r="H545" s="92" t="str">
        <f>SADT!H24</f>
        <v>s/ meta</v>
      </c>
      <c r="I545" s="92">
        <f>SADT!I24</f>
        <v>181</v>
      </c>
      <c r="J545" s="92" t="str">
        <f>SADT!J24</f>
        <v>s/ meta</v>
      </c>
      <c r="K545" s="92">
        <f>SADT!K24</f>
        <v>101</v>
      </c>
      <c r="L545" s="92" t="str">
        <f>SADT!L24</f>
        <v>s/ meta</v>
      </c>
      <c r="M545" s="92">
        <f>SADT!M24</f>
        <v>96</v>
      </c>
      <c r="N545" s="92">
        <f>SADT!N24</f>
        <v>160</v>
      </c>
      <c r="O545" s="92">
        <f>SADT!O24</f>
        <v>571</v>
      </c>
      <c r="P545" s="927">
        <f>SADT!P24</f>
        <v>3.5687500000000001</v>
      </c>
    </row>
    <row r="546" spans="1:16" ht="24" x14ac:dyDescent="0.25">
      <c r="A546" s="216" t="str">
        <f>SADT!A25</f>
        <v>Ultrassonografia Obstétrico (com ou sem Doppler  + Morfológico)</v>
      </c>
      <c r="B546" s="934">
        <f>SADT!B25</f>
        <v>48</v>
      </c>
      <c r="C546" s="92">
        <f>SADT!C25</f>
        <v>93</v>
      </c>
      <c r="D546" s="92">
        <f>SADT!D25</f>
        <v>48</v>
      </c>
      <c r="E546" s="92">
        <f>SADT!E25</f>
        <v>83</v>
      </c>
      <c r="F546" s="92" t="str">
        <f>SADT!F25</f>
        <v>s/ meta</v>
      </c>
      <c r="G546" s="92">
        <f>SADT!G25</f>
        <v>63</v>
      </c>
      <c r="H546" s="92" t="str">
        <f>SADT!H25</f>
        <v>s/ meta</v>
      </c>
      <c r="I546" s="92">
        <f>SADT!I25</f>
        <v>125</v>
      </c>
      <c r="J546" s="92" t="str">
        <f>SADT!J25</f>
        <v>s/ meta</v>
      </c>
      <c r="K546" s="92">
        <f>SADT!K25</f>
        <v>86</v>
      </c>
      <c r="L546" s="92" t="str">
        <f>SADT!L25</f>
        <v>s/ meta</v>
      </c>
      <c r="M546" s="92">
        <f>SADT!M25</f>
        <v>85</v>
      </c>
      <c r="N546" s="92">
        <f>SADT!N25</f>
        <v>96</v>
      </c>
      <c r="O546" s="92">
        <f>SADT!O25</f>
        <v>535</v>
      </c>
      <c r="P546" s="927">
        <f>SADT!P25</f>
        <v>5.572916666666667</v>
      </c>
    </row>
    <row r="547" spans="1:16" x14ac:dyDescent="0.25">
      <c r="A547" s="214" t="str">
        <f>SADT!A26</f>
        <v>Eletroencefalograma</v>
      </c>
      <c r="B547" s="934">
        <f>SADT!B26</f>
        <v>75</v>
      </c>
      <c r="C547" s="92">
        <f>SADT!C26</f>
        <v>77</v>
      </c>
      <c r="D547" s="92">
        <f>SADT!D26</f>
        <v>75</v>
      </c>
      <c r="E547" s="92">
        <f>SADT!E26</f>
        <v>62</v>
      </c>
      <c r="F547" s="92" t="str">
        <f>SADT!F26</f>
        <v>s/ meta</v>
      </c>
      <c r="G547" s="92">
        <f>SADT!G26</f>
        <v>66</v>
      </c>
      <c r="H547" s="92" t="str">
        <f>SADT!H26</f>
        <v>s/ meta</v>
      </c>
      <c r="I547" s="92">
        <f>SADT!I26</f>
        <v>69</v>
      </c>
      <c r="J547" s="92" t="str">
        <f>SADT!J26</f>
        <v>s/ meta</v>
      </c>
      <c r="K547" s="92">
        <f>SADT!K26</f>
        <v>52</v>
      </c>
      <c r="L547" s="92" t="str">
        <f>SADT!L26</f>
        <v>s/ meta</v>
      </c>
      <c r="M547" s="92">
        <f>SADT!M26</f>
        <v>0</v>
      </c>
      <c r="N547" s="92">
        <f>SADT!N26</f>
        <v>150</v>
      </c>
      <c r="O547" s="92">
        <f>SADT!O26</f>
        <v>326</v>
      </c>
      <c r="P547" s="927">
        <f>SADT!P26</f>
        <v>2.1733333333333333</v>
      </c>
    </row>
    <row r="548" spans="1:16" ht="15.75" thickBot="1" x14ac:dyDescent="0.3">
      <c r="A548" s="214" t="str">
        <f>SADT!A27</f>
        <v>Nº de Colposcopia</v>
      </c>
      <c r="B548" s="934">
        <f>SADT!B27</f>
        <v>58</v>
      </c>
      <c r="C548" s="92">
        <f>SADT!C27</f>
        <v>47</v>
      </c>
      <c r="D548" s="92">
        <f>SADT!D27</f>
        <v>58</v>
      </c>
      <c r="E548" s="92">
        <f>SADT!E27</f>
        <v>37</v>
      </c>
      <c r="F548" s="92" t="str">
        <f>SADT!F27</f>
        <v>s/ meta</v>
      </c>
      <c r="G548" s="92">
        <f>SADT!G27</f>
        <v>38</v>
      </c>
      <c r="H548" s="92" t="str">
        <f>SADT!H27</f>
        <v>s/ meta</v>
      </c>
      <c r="I548" s="92">
        <f>SADT!I27</f>
        <v>47</v>
      </c>
      <c r="J548" s="92" t="str">
        <f>SADT!J27</f>
        <v>s/ meta</v>
      </c>
      <c r="K548" s="92">
        <f>SADT!K27</f>
        <v>53</v>
      </c>
      <c r="L548" s="92" t="str">
        <f>SADT!L27</f>
        <v>s/ meta</v>
      </c>
      <c r="M548" s="92">
        <f>SADT!M27</f>
        <v>26</v>
      </c>
      <c r="N548" s="92">
        <f>SADT!N27</f>
        <v>116</v>
      </c>
      <c r="O548" s="92">
        <f>SADT!O27</f>
        <v>248</v>
      </c>
      <c r="P548" s="927">
        <f>SADT!P27</f>
        <v>2.1379310344827585</v>
      </c>
    </row>
    <row r="549" spans="1:16" ht="15.75" thickBot="1" x14ac:dyDescent="0.3">
      <c r="A549" s="846" t="str">
        <f>SADT!A28</f>
        <v xml:space="preserve">TOTAL </v>
      </c>
      <c r="B549" s="955">
        <f>SADT!B28</f>
        <v>725</v>
      </c>
      <c r="C549" s="848">
        <f>SADT!C28</f>
        <v>1665</v>
      </c>
      <c r="D549" s="848">
        <f>SADT!D28</f>
        <v>725</v>
      </c>
      <c r="E549" s="848">
        <f>SADT!E28</f>
        <v>1714</v>
      </c>
      <c r="F549" s="848">
        <f>SADT!F28</f>
        <v>0</v>
      </c>
      <c r="G549" s="848">
        <f>SADT!G28</f>
        <v>1247</v>
      </c>
      <c r="H549" s="848">
        <f>SADT!H28</f>
        <v>0</v>
      </c>
      <c r="I549" s="848">
        <f>SADT!I28</f>
        <v>1784</v>
      </c>
      <c r="J549" s="848">
        <f>SADT!J28</f>
        <v>0</v>
      </c>
      <c r="K549" s="848">
        <f>SADT!K28</f>
        <v>1744</v>
      </c>
      <c r="L549" s="848">
        <f>SADT!L28</f>
        <v>0</v>
      </c>
      <c r="M549" s="848">
        <f>SADT!M28</f>
        <v>1397</v>
      </c>
      <c r="N549" s="848">
        <f>SADT!N28</f>
        <v>1450</v>
      </c>
      <c r="O549" s="848">
        <f>SADT!O28</f>
        <v>9551</v>
      </c>
      <c r="P549" s="928">
        <f>SADT!P28</f>
        <v>6.5868965517241378</v>
      </c>
    </row>
  </sheetData>
  <mergeCells count="178">
    <mergeCell ref="L443:M443"/>
    <mergeCell ref="L463:M463"/>
    <mergeCell ref="L471:M471"/>
    <mergeCell ref="L480:M480"/>
    <mergeCell ref="L488:M488"/>
    <mergeCell ref="L528:M528"/>
    <mergeCell ref="L540:M540"/>
    <mergeCell ref="L248:M248"/>
    <mergeCell ref="L260:M260"/>
    <mergeCell ref="L285:M285"/>
    <mergeCell ref="L312:M312"/>
    <mergeCell ref="L334:M334"/>
    <mergeCell ref="L359:M359"/>
    <mergeCell ref="L373:M373"/>
    <mergeCell ref="L402:M402"/>
    <mergeCell ref="L430:M430"/>
    <mergeCell ref="L5:M5"/>
    <mergeCell ref="L37:M37"/>
    <mergeCell ref="L79:M79"/>
    <mergeCell ref="L121:M121"/>
    <mergeCell ref="L148:M148"/>
    <mergeCell ref="L176:M176"/>
    <mergeCell ref="L182:M182"/>
    <mergeCell ref="L213:M213"/>
    <mergeCell ref="L219:M219"/>
    <mergeCell ref="J528:K528"/>
    <mergeCell ref="J540:K540"/>
    <mergeCell ref="J248:K248"/>
    <mergeCell ref="J260:K260"/>
    <mergeCell ref="J285:K285"/>
    <mergeCell ref="J312:K312"/>
    <mergeCell ref="J334:K334"/>
    <mergeCell ref="J359:K359"/>
    <mergeCell ref="J373:K373"/>
    <mergeCell ref="J402:K402"/>
    <mergeCell ref="J430:K430"/>
    <mergeCell ref="J5:K5"/>
    <mergeCell ref="J37:K37"/>
    <mergeCell ref="J79:K79"/>
    <mergeCell ref="J121:K121"/>
    <mergeCell ref="J148:K148"/>
    <mergeCell ref="J176:K176"/>
    <mergeCell ref="J182:K182"/>
    <mergeCell ref="J213:K213"/>
    <mergeCell ref="J219:K219"/>
    <mergeCell ref="F79:G79"/>
    <mergeCell ref="F121:G121"/>
    <mergeCell ref="F148:G148"/>
    <mergeCell ref="F176:G176"/>
    <mergeCell ref="F182:G182"/>
    <mergeCell ref="F213:G213"/>
    <mergeCell ref="F219:G219"/>
    <mergeCell ref="F528:G528"/>
    <mergeCell ref="F540:G540"/>
    <mergeCell ref="F359:G359"/>
    <mergeCell ref="F373:G373"/>
    <mergeCell ref="F402:G402"/>
    <mergeCell ref="F430:G430"/>
    <mergeCell ref="F443:G443"/>
    <mergeCell ref="F463:G463"/>
    <mergeCell ref="F471:G471"/>
    <mergeCell ref="F480:G480"/>
    <mergeCell ref="F488:G488"/>
    <mergeCell ref="B213:C213"/>
    <mergeCell ref="N213:P213"/>
    <mergeCell ref="D176:E176"/>
    <mergeCell ref="D182:E182"/>
    <mergeCell ref="D213:E213"/>
    <mergeCell ref="D540:E540"/>
    <mergeCell ref="D430:E430"/>
    <mergeCell ref="D443:E443"/>
    <mergeCell ref="D463:E463"/>
    <mergeCell ref="D471:E471"/>
    <mergeCell ref="D480:E480"/>
    <mergeCell ref="D219:E219"/>
    <mergeCell ref="D248:E248"/>
    <mergeCell ref="D260:E260"/>
    <mergeCell ref="D285:E285"/>
    <mergeCell ref="D312:E312"/>
    <mergeCell ref="B540:C540"/>
    <mergeCell ref="N540:P540"/>
    <mergeCell ref="B430:C430"/>
    <mergeCell ref="N430:P430"/>
    <mergeCell ref="B443:C443"/>
    <mergeCell ref="N443:P443"/>
    <mergeCell ref="B463:C463"/>
    <mergeCell ref="N463:P463"/>
    <mergeCell ref="B471:C471"/>
    <mergeCell ref="N471:P471"/>
    <mergeCell ref="B528:C528"/>
    <mergeCell ref="N528:P528"/>
    <mergeCell ref="D488:E488"/>
    <mergeCell ref="D528:E528"/>
    <mergeCell ref="N373:P373"/>
    <mergeCell ref="B402:C402"/>
    <mergeCell ref="N402:P402"/>
    <mergeCell ref="B480:C480"/>
    <mergeCell ref="N480:P480"/>
    <mergeCell ref="B488:C488"/>
    <mergeCell ref="N488:P488"/>
    <mergeCell ref="H443:I443"/>
    <mergeCell ref="H463:I463"/>
    <mergeCell ref="H471:I471"/>
    <mergeCell ref="H480:I480"/>
    <mergeCell ref="H488:I488"/>
    <mergeCell ref="H528:I528"/>
    <mergeCell ref="J443:K443"/>
    <mergeCell ref="J463:K463"/>
    <mergeCell ref="J471:K471"/>
    <mergeCell ref="J480:K480"/>
    <mergeCell ref="J488:K488"/>
    <mergeCell ref="D359:E359"/>
    <mergeCell ref="D373:E373"/>
    <mergeCell ref="D402:E402"/>
    <mergeCell ref="B359:C359"/>
    <mergeCell ref="N359:P359"/>
    <mergeCell ref="B373:C373"/>
    <mergeCell ref="B219:C219"/>
    <mergeCell ref="N219:P219"/>
    <mergeCell ref="B248:C248"/>
    <mergeCell ref="N248:P248"/>
    <mergeCell ref="B260:C260"/>
    <mergeCell ref="N260:P260"/>
    <mergeCell ref="F248:G248"/>
    <mergeCell ref="F260:G260"/>
    <mergeCell ref="F285:G285"/>
    <mergeCell ref="F312:G312"/>
    <mergeCell ref="F334:G334"/>
    <mergeCell ref="B285:C285"/>
    <mergeCell ref="N285:P285"/>
    <mergeCell ref="B312:C312"/>
    <mergeCell ref="N312:P312"/>
    <mergeCell ref="B334:C334"/>
    <mergeCell ref="N334:P334"/>
    <mergeCell ref="D334:E334"/>
    <mergeCell ref="B121:C121"/>
    <mergeCell ref="N121:P121"/>
    <mergeCell ref="B148:C148"/>
    <mergeCell ref="N148:P148"/>
    <mergeCell ref="B176:C176"/>
    <mergeCell ref="N176:P176"/>
    <mergeCell ref="B182:C182"/>
    <mergeCell ref="A1:P1"/>
    <mergeCell ref="A2:P2"/>
    <mergeCell ref="A4:P4"/>
    <mergeCell ref="B5:C5"/>
    <mergeCell ref="N5:P5"/>
    <mergeCell ref="B37:C37"/>
    <mergeCell ref="N37:P37"/>
    <mergeCell ref="B79:C79"/>
    <mergeCell ref="N79:P79"/>
    <mergeCell ref="D5:E5"/>
    <mergeCell ref="D37:E37"/>
    <mergeCell ref="D79:E79"/>
    <mergeCell ref="D121:E121"/>
    <mergeCell ref="D148:E148"/>
    <mergeCell ref="N182:P182"/>
    <mergeCell ref="F5:G5"/>
    <mergeCell ref="F37:G37"/>
    <mergeCell ref="H5:I5"/>
    <mergeCell ref="H37:I37"/>
    <mergeCell ref="H79:I79"/>
    <mergeCell ref="H121:I121"/>
    <mergeCell ref="H148:I148"/>
    <mergeCell ref="H176:I176"/>
    <mergeCell ref="H182:I182"/>
    <mergeCell ref="H213:I213"/>
    <mergeCell ref="H219:I219"/>
    <mergeCell ref="H540:I540"/>
    <mergeCell ref="H248:I248"/>
    <mergeCell ref="H260:I260"/>
    <mergeCell ref="H285:I285"/>
    <mergeCell ref="H312:I312"/>
    <mergeCell ref="H334:I334"/>
    <mergeCell ref="H359:I359"/>
    <mergeCell ref="H373:I373"/>
    <mergeCell ref="H402:I402"/>
    <mergeCell ref="H430:I430"/>
  </mergeCells>
  <phoneticPr fontId="51" type="noConversion"/>
  <pageMargins left="0.23622047244094491" right="0.23622047244094491" top="0.35433070866141736" bottom="0.27559055118110237" header="0.23622047244094491" footer="0.15748031496062992"/>
  <pageSetup paperSize="9" scale="77" fitToHeight="0" orientation="portrait" horizontalDpi="4294967295" verticalDpi="4294967295" r:id="rId1"/>
  <rowBreaks count="7" manualBreakCount="7">
    <brk id="70" max="7" man="1"/>
    <brk id="140" max="7" man="1"/>
    <brk id="179" max="7" man="1"/>
    <brk id="245" max="7" man="1"/>
    <brk id="310" max="7" man="1"/>
    <brk id="427" max="16" man="1"/>
    <brk id="48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67" t="s">
        <v>374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1"/>
      <c r="O2" s="1"/>
    </row>
    <row r="3" spans="1:18" ht="18" x14ac:dyDescent="0.35">
      <c r="A3" s="967" t="s">
        <v>0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1"/>
      <c r="O3" s="1"/>
    </row>
    <row r="5" spans="1:18" ht="15.75" hidden="1" x14ac:dyDescent="0.25">
      <c r="A5" s="994" t="s">
        <v>397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94" t="s">
        <v>397</v>
      </c>
      <c r="B13" s="995"/>
      <c r="C13" s="995"/>
      <c r="D13" s="995"/>
      <c r="E13" s="995"/>
      <c r="F13" s="995"/>
      <c r="G13" s="995"/>
      <c r="H13" s="995"/>
      <c r="I13" s="995"/>
      <c r="J13" s="995"/>
      <c r="K13" s="995"/>
      <c r="L13" s="995"/>
      <c r="M13" s="995"/>
      <c r="N13" s="995"/>
      <c r="O13" s="995"/>
      <c r="P13" s="995"/>
      <c r="Q13" s="995"/>
      <c r="R13" s="995"/>
    </row>
    <row r="14" spans="1:18" ht="23.25" thickBot="1" x14ac:dyDescent="0.3">
      <c r="A14" s="74" t="s">
        <v>14</v>
      </c>
      <c r="B14" s="62" t="s">
        <v>194</v>
      </c>
      <c r="C14" s="74" t="e">
        <f>'UBS Izolina Mazzei'!C52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67" t="s">
        <v>374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1"/>
      <c r="O2" s="1"/>
    </row>
    <row r="3" spans="1:18" ht="18" x14ac:dyDescent="0.35">
      <c r="A3" s="967" t="s">
        <v>0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1"/>
      <c r="O3" s="1"/>
    </row>
    <row r="5" spans="1:18" ht="15.75" x14ac:dyDescent="0.25">
      <c r="A5" s="994" t="s">
        <v>398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67" t="s">
        <v>392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1"/>
      <c r="O2" s="1"/>
    </row>
    <row r="3" spans="1:18" ht="18" x14ac:dyDescent="0.35">
      <c r="A3" s="967" t="s">
        <v>184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1"/>
      <c r="O3" s="1"/>
    </row>
    <row r="5" spans="1:18" ht="15.75" x14ac:dyDescent="0.25">
      <c r="A5" s="994" t="s">
        <v>399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67" t="s">
        <v>459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</row>
    <row r="2" spans="1:34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996" t="s">
        <v>368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994" t="s">
        <v>437</v>
      </c>
      <c r="B6" s="995"/>
      <c r="C6" s="995"/>
      <c r="D6" s="995"/>
      <c r="E6" s="995"/>
      <c r="F6" s="995"/>
      <c r="G6" s="995"/>
      <c r="H6" s="995"/>
      <c r="I6" s="995"/>
      <c r="J6" s="995"/>
      <c r="K6" s="995"/>
      <c r="L6" s="995"/>
      <c r="M6" s="995"/>
      <c r="N6" s="995"/>
      <c r="O6" s="995"/>
      <c r="P6" s="995"/>
      <c r="Q6" s="995"/>
      <c r="R6" s="995"/>
      <c r="S6" s="995"/>
      <c r="T6" s="995"/>
      <c r="U6" s="995"/>
      <c r="V6" s="995"/>
      <c r="W6" s="995"/>
      <c r="X6" s="995"/>
      <c r="Y6" s="995"/>
      <c r="Z6" s="995"/>
      <c r="AA6" s="995"/>
      <c r="AB6" s="995"/>
      <c r="AC6" s="995"/>
      <c r="AD6" s="995"/>
      <c r="AE6" s="995"/>
      <c r="AF6" s="995"/>
      <c r="AG6" s="995"/>
      <c r="AH6" s="995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1008" t="s">
        <v>369</v>
      </c>
      <c r="B8" s="1009"/>
      <c r="C8" s="1009"/>
      <c r="D8" s="1009"/>
      <c r="E8" s="1009"/>
      <c r="F8" s="1009"/>
      <c r="G8" s="1009"/>
      <c r="H8" s="1009"/>
      <c r="I8" s="1009"/>
      <c r="J8" s="1009"/>
      <c r="K8" s="1009"/>
      <c r="L8" s="1009"/>
      <c r="M8" s="1009"/>
      <c r="N8" s="1009"/>
      <c r="O8" s="1009"/>
      <c r="P8" s="1009"/>
      <c r="Q8" s="1009"/>
      <c r="R8" s="1009"/>
      <c r="S8" s="1009"/>
      <c r="T8" s="1009"/>
      <c r="U8" s="1009"/>
      <c r="V8" s="1009"/>
      <c r="W8" s="1009"/>
      <c r="X8" s="1009"/>
      <c r="Y8" s="1009"/>
      <c r="Z8" s="1009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3296</v>
      </c>
      <c r="C13" s="568">
        <f t="shared" si="16"/>
        <v>2208</v>
      </c>
      <c r="D13" s="562">
        <f t="shared" si="16"/>
        <v>0.66990291262135926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1004" t="s">
        <v>359</v>
      </c>
      <c r="B22" s="1005"/>
      <c r="C22" s="1005"/>
      <c r="D22" s="1005"/>
      <c r="E22" s="1005"/>
      <c r="F22" s="1005"/>
      <c r="G22" s="1005"/>
      <c r="H22" s="1005"/>
      <c r="I22" s="1005"/>
      <c r="J22" s="1005"/>
      <c r="K22" s="1005"/>
      <c r="L22" s="1005"/>
      <c r="M22" s="1005"/>
      <c r="N22" s="1005"/>
      <c r="O22" s="1005"/>
      <c r="P22" s="1005"/>
      <c r="Q22" s="1005"/>
      <c r="R22" s="1005"/>
      <c r="S22" s="1005"/>
      <c r="T22" s="1005"/>
      <c r="U22" s="1005"/>
      <c r="V22" s="1005"/>
      <c r="W22" s="1005"/>
      <c r="X22" s="1005"/>
      <c r="Y22" s="1005"/>
      <c r="Z22" s="1005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1004" t="s">
        <v>370</v>
      </c>
      <c r="B24" s="1005"/>
      <c r="C24" s="100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5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1004" t="s">
        <v>326</v>
      </c>
      <c r="B26" s="1005"/>
      <c r="C26" s="1005"/>
      <c r="D26" s="1005"/>
      <c r="E26" s="1005"/>
      <c r="F26" s="1005"/>
      <c r="G26" s="1005"/>
      <c r="H26" s="1005"/>
      <c r="I26" s="1005"/>
      <c r="J26" s="1005"/>
      <c r="K26" s="1005"/>
      <c r="L26" s="1005"/>
      <c r="M26" s="1005"/>
      <c r="N26" s="1005"/>
      <c r="O26" s="1005"/>
      <c r="P26" s="1005"/>
      <c r="Q26" s="1005"/>
      <c r="R26" s="1005"/>
      <c r="S26" s="1005"/>
      <c r="T26" s="1005"/>
      <c r="U26" s="1005"/>
      <c r="V26" s="1005"/>
      <c r="W26" s="1005"/>
      <c r="X26" s="1005"/>
      <c r="Y26" s="1005"/>
      <c r="Z26" s="1005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1004" t="s">
        <v>371</v>
      </c>
      <c r="B28" s="1005"/>
      <c r="C28" s="1005"/>
      <c r="D28" s="1005"/>
      <c r="E28" s="1005"/>
      <c r="F28" s="1005"/>
      <c r="G28" s="1005"/>
      <c r="H28" s="1005"/>
      <c r="I28" s="1005"/>
      <c r="J28" s="1005"/>
      <c r="K28" s="1005"/>
      <c r="L28" s="1005"/>
      <c r="M28" s="1005"/>
      <c r="N28" s="1005"/>
      <c r="O28" s="1005"/>
      <c r="P28" s="1005"/>
      <c r="Q28" s="1005"/>
      <c r="R28" s="1005"/>
      <c r="S28" s="1005"/>
      <c r="T28" s="1005"/>
      <c r="U28" s="1005"/>
      <c r="V28" s="1005"/>
      <c r="W28" s="1005"/>
      <c r="X28" s="1005"/>
      <c r="Y28" s="1005"/>
      <c r="Z28" s="1005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1004" t="s">
        <v>417</v>
      </c>
      <c r="B30" s="1005"/>
      <c r="C30" s="1005"/>
      <c r="D30" s="1005"/>
      <c r="E30" s="1005"/>
      <c r="F30" s="1005"/>
      <c r="G30" s="1005"/>
      <c r="H30" s="1005"/>
      <c r="I30" s="1005"/>
      <c r="J30" s="1005"/>
      <c r="K30" s="1005"/>
      <c r="L30" s="1005"/>
      <c r="M30" s="1005"/>
      <c r="N30" s="1005"/>
      <c r="O30" s="1005"/>
      <c r="P30" s="1005"/>
      <c r="Q30" s="1005"/>
      <c r="R30" s="1005"/>
      <c r="S30" s="1005"/>
      <c r="T30" s="1005"/>
      <c r="U30" s="1005"/>
      <c r="V30" s="1005"/>
      <c r="W30" s="1005"/>
      <c r="X30" s="1005"/>
      <c r="Y30" s="1005"/>
      <c r="Z30" s="1005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720</v>
      </c>
      <c r="AG31" s="664">
        <f>AG280</f>
        <v>694</v>
      </c>
      <c r="AH31" s="657">
        <f>AH280</f>
        <v>0.96388888888888891</v>
      </c>
    </row>
    <row r="32" spans="1:34" thickBot="1" x14ac:dyDescent="0.3">
      <c r="A32" s="1004" t="s">
        <v>372</v>
      </c>
      <c r="B32" s="1005"/>
      <c r="C32" s="1005"/>
      <c r="D32" s="1005"/>
      <c r="E32" s="1005"/>
      <c r="F32" s="1005"/>
      <c r="G32" s="1005"/>
      <c r="H32" s="1005"/>
      <c r="I32" s="1005"/>
      <c r="J32" s="1005"/>
      <c r="K32" s="1005"/>
      <c r="L32" s="1005"/>
      <c r="M32" s="1005"/>
      <c r="N32" s="1005"/>
      <c r="O32" s="1005"/>
      <c r="P32" s="1005"/>
      <c r="Q32" s="1005"/>
      <c r="R32" s="1005"/>
      <c r="S32" s="1005"/>
      <c r="T32" s="1005"/>
      <c r="U32" s="1005"/>
      <c r="V32" s="1005"/>
      <c r="W32" s="1005"/>
      <c r="X32" s="1005"/>
      <c r="Y32" s="1005"/>
      <c r="Z32" s="1005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1004" t="s">
        <v>373</v>
      </c>
      <c r="B34" s="1005"/>
      <c r="C34" s="1005"/>
      <c r="D34" s="1005"/>
      <c r="E34" s="1005"/>
      <c r="F34" s="1005"/>
      <c r="G34" s="1005"/>
      <c r="H34" s="1005"/>
      <c r="I34" s="1005"/>
      <c r="J34" s="1005"/>
      <c r="K34" s="1005"/>
      <c r="L34" s="1005"/>
      <c r="M34" s="1005"/>
      <c r="N34" s="1005"/>
      <c r="O34" s="1005"/>
      <c r="P34" s="1005"/>
      <c r="Q34" s="1005"/>
      <c r="R34" s="1005"/>
      <c r="S34" s="1005"/>
      <c r="T34" s="1005"/>
      <c r="U34" s="1005"/>
      <c r="V34" s="1005"/>
      <c r="W34" s="1005"/>
      <c r="X34" s="1005"/>
      <c r="Y34" s="1005"/>
      <c r="Z34" s="1005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270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1004" t="s">
        <v>413</v>
      </c>
      <c r="B36" s="1005"/>
      <c r="C36" s="1005"/>
      <c r="D36" s="1005"/>
      <c r="E36" s="1005"/>
      <c r="F36" s="1005"/>
      <c r="G36" s="1005"/>
      <c r="H36" s="1005"/>
      <c r="I36" s="1005"/>
      <c r="J36" s="1005"/>
      <c r="K36" s="1005"/>
      <c r="L36" s="1005"/>
      <c r="M36" s="1005"/>
      <c r="N36" s="1005"/>
      <c r="O36" s="1005"/>
      <c r="P36" s="1005"/>
      <c r="Q36" s="1005"/>
      <c r="R36" s="1005"/>
      <c r="S36" s="1005"/>
      <c r="T36" s="1005"/>
      <c r="U36" s="1005"/>
      <c r="V36" s="1005"/>
      <c r="W36" s="1005"/>
      <c r="X36" s="1005"/>
      <c r="Y36" s="1005"/>
      <c r="Z36" s="1005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21980</v>
      </c>
      <c r="AG37" s="754">
        <f>AG253</f>
        <v>31712</v>
      </c>
      <c r="AH37" s="755">
        <f>AH253</f>
        <v>1.4427661510464058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826</v>
      </c>
      <c r="AG38" s="725">
        <f>AG262</f>
        <v>8823</v>
      </c>
      <c r="AH38" s="726">
        <f>AH262</f>
        <v>10.681598062953995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1003" t="s">
        <v>366</v>
      </c>
      <c r="B43" s="995"/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5"/>
      <c r="X43" s="995"/>
      <c r="Y43" s="995"/>
      <c r="Z43" s="995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I'!B9</f>
        <v>7200</v>
      </c>
      <c r="C45" s="91">
        <f>'Pque N Mundo I'!C9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I'!B10</f>
        <v>2496</v>
      </c>
      <c r="C46" s="92">
        <f>'Pque N Mundo I'!C10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I'!B12</f>
        <v>1080</v>
      </c>
      <c r="C47" s="92">
        <f>'Pque N Mundo I'!C12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I'!B17</f>
        <v>261</v>
      </c>
      <c r="C48" s="92">
        <f>'Pque N Mundo I'!C17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I'!B18</f>
        <v>39</v>
      </c>
      <c r="C49" s="92">
        <f>'Pque N Mundo I'!C18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I'!B20</f>
        <v>528</v>
      </c>
      <c r="C50" s="92">
        <f>'Pque N Mundo I'!C20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I'!B21</f>
        <v>264</v>
      </c>
      <c r="C51" s="92">
        <f>'Pque N Mundo I'!C21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I'!B22</f>
        <v>320</v>
      </c>
      <c r="C52" s="92">
        <f>'Pque N Mundo I'!C22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I'!B23</f>
        <v>396</v>
      </c>
      <c r="C53" s="97">
        <f>'Pque N Mundo I'!C23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1003" t="s">
        <v>438</v>
      </c>
      <c r="B56" s="995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II'!B9</f>
        <v>6000</v>
      </c>
      <c r="C58" s="91">
        <f>'Pque N Mundo II'!C9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II'!B10</f>
        <v>2080</v>
      </c>
      <c r="C59" s="92">
        <f>'Pque N Mundo II'!C10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II'!B12</f>
        <v>900</v>
      </c>
      <c r="C60" s="92">
        <f>'Pque N Mundo II'!C12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II'!B14</f>
        <v>384</v>
      </c>
      <c r="C61" s="92">
        <f>'Pque N Mundo II'!C14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II'!B15</f>
        <v>58</v>
      </c>
      <c r="C62" s="92">
        <f>'Pque N Mundo II'!C15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II'!B17</f>
        <v>174</v>
      </c>
      <c r="C63" s="92">
        <f>'Pque N Mundo II'!C17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II'!B18</f>
        <v>26</v>
      </c>
      <c r="C64" s="92">
        <f>'Pque N Mundo II'!C18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II'!B20</f>
        <v>528</v>
      </c>
      <c r="C65" s="92">
        <f>'Pque N Mundo II'!C20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II'!B21</f>
        <v>264</v>
      </c>
      <c r="C66" s="92">
        <f>'Pque N Mundo II'!C21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II'!B25</f>
        <v>528</v>
      </c>
      <c r="C67" s="97">
        <f>'Pque N Mundo II'!C25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1003" t="s">
        <v>439</v>
      </c>
      <c r="B71" s="995"/>
      <c r="C71" s="995"/>
      <c r="D71" s="995"/>
      <c r="E71" s="995"/>
      <c r="F71" s="995"/>
      <c r="G71" s="995"/>
      <c r="H71" s="995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Brasil'!B9</f>
        <v>7200</v>
      </c>
      <c r="C73" s="793">
        <f>'AMA_UBS J Brasil'!C9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Brasil'!B10</f>
        <v>2496</v>
      </c>
      <c r="C74" s="793">
        <f>'AMA_UBS J Brasil'!C10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Brasil'!B12</f>
        <v>1080</v>
      </c>
      <c r="C75" s="793">
        <f>'AMA_UBS J Brasil'!C12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Brasil'!B17</f>
        <v>435</v>
      </c>
      <c r="C76" s="789">
        <f>'AMA_UBS J Brasil'!C17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Brasil'!B18</f>
        <v>65</v>
      </c>
      <c r="C77" s="92">
        <f>'AMA_UBS J Brasil'!C18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Brasil'!B20</f>
        <v>792</v>
      </c>
      <c r="C78" s="92">
        <f>'AMA_UBS J Brasil'!C20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Brasil'!B21</f>
        <v>528</v>
      </c>
      <c r="C79" s="92">
        <f>'AMA_UBS J Brasil'!C21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Brasil'!B22</f>
        <v>160</v>
      </c>
      <c r="C80" s="92">
        <f>'AMA_UBS J Brasil'!C22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Brasil'!B25</f>
        <v>792</v>
      </c>
      <c r="C81" s="97">
        <f>'AMA_UBS J Brasil'!C25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1003" t="s">
        <v>440</v>
      </c>
      <c r="B84" s="995"/>
      <c r="C84" s="995"/>
      <c r="D84" s="995"/>
      <c r="E84" s="995"/>
      <c r="F84" s="995"/>
      <c r="G84" s="995"/>
      <c r="H84" s="995"/>
      <c r="I84" s="995"/>
      <c r="J84" s="995"/>
      <c r="K84" s="995"/>
      <c r="L84" s="995"/>
      <c r="M84" s="995"/>
      <c r="N84" s="995"/>
      <c r="O84" s="995"/>
      <c r="P84" s="995"/>
      <c r="Q84" s="995"/>
      <c r="R84" s="995"/>
      <c r="S84" s="995"/>
      <c r="T84" s="995"/>
      <c r="U84" s="995"/>
      <c r="V84" s="995"/>
      <c r="W84" s="995"/>
      <c r="X84" s="995"/>
      <c r="Y84" s="995"/>
      <c r="Z84" s="995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Guilherme'!B12</f>
        <v>660</v>
      </c>
      <c r="C86" s="92">
        <f>'UBS V Guilherme'!C12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Guilherme'!B13</f>
        <v>528</v>
      </c>
      <c r="C87" s="92">
        <f>'UBS V Guilherme'!C13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Guilherme'!B14</f>
        <v>160</v>
      </c>
      <c r="C88" s="92">
        <f>'UBS V Guilherme'!C14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Guilherme'!B15</f>
        <v>554</v>
      </c>
      <c r="C89" s="97">
        <f>'UBS V Guilherme'!C15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1003" t="s">
        <v>441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VG'!B10</f>
        <v>160</v>
      </c>
      <c r="C94" s="91">
        <f>'CEO II VG'!C10</f>
        <v>140</v>
      </c>
      <c r="D94" s="18">
        <f t="shared" ref="D94:D102" si="186">C94/$B94</f>
        <v>0.875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VG'!B9</f>
        <v>44</v>
      </c>
      <c r="C95" s="92">
        <f>'CEO II VG'!C9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VG'!B11</f>
        <v>120</v>
      </c>
      <c r="C96" s="92">
        <f>'CEO II VG'!C11</f>
        <v>250</v>
      </c>
      <c r="D96" s="18">
        <f t="shared" si="186"/>
        <v>2.0833333333333335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VG'!B12</f>
        <v>108</v>
      </c>
      <c r="C97" s="92">
        <f>'CEO II VG'!C12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VG'!B13</f>
        <v>80</v>
      </c>
      <c r="C98" s="92">
        <f>'CEO II VG'!C13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VG'!B15</f>
        <v>63</v>
      </c>
      <c r="C99" s="92">
        <f>'CEO II VG'!C15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VG'!B16</f>
        <v>10</v>
      </c>
      <c r="C100" s="92">
        <f>'CEO II VG'!C16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1003" t="s">
        <v>442</v>
      </c>
      <c r="B104" s="995"/>
      <c r="C104" s="995"/>
      <c r="D104" s="995"/>
      <c r="E104" s="995"/>
      <c r="F104" s="995"/>
      <c r="G104" s="995"/>
      <c r="H104" s="995"/>
      <c r="I104" s="995"/>
      <c r="J104" s="995"/>
      <c r="K104" s="995"/>
      <c r="L104" s="995"/>
      <c r="M104" s="995"/>
      <c r="N104" s="995"/>
      <c r="O104" s="995"/>
      <c r="P104" s="995"/>
      <c r="Q104" s="995"/>
      <c r="R104" s="995"/>
      <c r="S104" s="995"/>
      <c r="T104" s="995"/>
      <c r="U104" s="995"/>
      <c r="V104" s="995"/>
      <c r="W104" s="995"/>
      <c r="X104" s="995"/>
      <c r="Y104" s="995"/>
      <c r="Z104" s="995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Medeiros'!B9</f>
        <v>522</v>
      </c>
      <c r="C106" s="91">
        <f>'AMA_UBS V Medeiros'!C9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Medeiros'!B10</f>
        <v>78</v>
      </c>
      <c r="C107" s="92">
        <f>'AMA_UBS V Medeiros'!C10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Medeiros'!B12</f>
        <v>1320</v>
      </c>
      <c r="C108" s="92">
        <f>'AMA_UBS V Medeiros'!C12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Medeiros'!B13</f>
        <v>264</v>
      </c>
      <c r="C109" s="92">
        <f>'AMA_UBS V Medeiros'!C13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Medeiros'!B14</f>
        <v>320</v>
      </c>
      <c r="C110" s="92">
        <f>'AMA_UBS V Medeiros'!C14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Medeiros'!B18</f>
        <v>792</v>
      </c>
      <c r="C111" s="97">
        <f>'AMA_UBS V Medeiros'!C18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3296</v>
      </c>
      <c r="C112" s="7">
        <f>SUM(C106:C111)</f>
        <v>2208</v>
      </c>
      <c r="D112" s="21">
        <f t="shared" si="217"/>
        <v>0.66990291262135926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1003" t="s">
        <v>443</v>
      </c>
      <c r="B114" s="995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5"/>
      <c r="X114" s="995"/>
      <c r="Y114" s="995"/>
      <c r="Z114" s="995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Mazzei'!B9</f>
        <v>783</v>
      </c>
      <c r="C116" s="91">
        <f>'UBS Izolina Mazzei'!C9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Mazzei'!B10</f>
        <v>117</v>
      </c>
      <c r="C117" s="92">
        <f>'UBS Izolina Mazzei'!C10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Mazzei'!B12</f>
        <v>1056</v>
      </c>
      <c r="C118" s="92">
        <f>'UBS Izolina Mazzei'!C12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Mazzei'!B13</f>
        <v>528</v>
      </c>
      <c r="C119" s="92">
        <f>'UBS Izolina Mazzei'!C13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Mazzei'!B14</f>
        <v>125</v>
      </c>
      <c r="C120" s="101">
        <f>'UBS Izolina Mazzei'!C14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Mazzei'!B15</f>
        <v>662</v>
      </c>
      <c r="C121" s="182">
        <f>'UBS Izolina Mazzei'!C15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Medeiros'!B16</f>
        <v>132</v>
      </c>
      <c r="C122" s="182">
        <f>'AMA_UBS V Medeiros'!C16</f>
        <v>36</v>
      </c>
      <c r="D122" s="183">
        <f t="shared" ref="D122:D123" si="261">C122/$B122</f>
        <v>0.27272727272727271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Medeiros'!B17</f>
        <v>s/ meta</v>
      </c>
      <c r="C123" s="182">
        <f>'AMA_UBS V Medeiros'!C17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1003" t="s">
        <v>435</v>
      </c>
      <c r="B126" s="995"/>
      <c r="C126" s="995"/>
      <c r="D126" s="995"/>
      <c r="E126" s="995"/>
      <c r="F126" s="995"/>
      <c r="G126" s="995"/>
      <c r="H126" s="995"/>
      <c r="I126" s="995"/>
      <c r="J126" s="995"/>
      <c r="K126" s="995"/>
      <c r="L126" s="995"/>
      <c r="M126" s="995"/>
      <c r="N126" s="995"/>
      <c r="O126" s="995"/>
      <c r="P126" s="995"/>
      <c r="Q126" s="995"/>
      <c r="R126" s="995"/>
      <c r="S126" s="995"/>
      <c r="T126" s="995"/>
      <c r="U126" s="995"/>
      <c r="V126" s="995"/>
      <c r="W126" s="995"/>
      <c r="X126" s="995"/>
      <c r="Y126" s="995"/>
      <c r="Z126" s="995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SADT!B21</f>
        <v>s/ meta</v>
      </c>
      <c r="C128" s="41">
        <f>SADT!C21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SADT!B22</f>
        <v>420</v>
      </c>
      <c r="C129" s="688">
        <f>SADT!C22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SADT!B23</f>
        <v>44</v>
      </c>
      <c r="C130" s="688">
        <f>SADT!C23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SADT!B24</f>
        <v>80</v>
      </c>
      <c r="C131" s="688">
        <f>SADT!C24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1001" t="s">
        <v>422</v>
      </c>
      <c r="B132" s="1033">
        <f>SADT!B25</f>
        <v>48</v>
      </c>
      <c r="C132" s="999">
        <f>SADT!C25</f>
        <v>93</v>
      </c>
      <c r="D132" s="997">
        <f t="shared" si="277"/>
        <v>1.9375</v>
      </c>
      <c r="E132" s="999" t="e">
        <f>SADT!#REF!</f>
        <v>#REF!</v>
      </c>
      <c r="F132" s="997" t="e">
        <f t="shared" ref="F132" si="297">E132/$B132</f>
        <v>#REF!</v>
      </c>
      <c r="G132" s="999" t="e">
        <f>SADT!#REF!</f>
        <v>#REF!</v>
      </c>
      <c r="H132" s="997" t="e">
        <f t="shared" ref="H132" si="298">G132/$B132</f>
        <v>#REF!</v>
      </c>
      <c r="I132" s="1006" t="e">
        <f t="shared" ref="I132" si="299">SUM(C132,E132,G132)</f>
        <v>#REF!</v>
      </c>
      <c r="J132" s="1031" t="e">
        <f t="shared" ref="J132" si="300">I132/($B132*3)</f>
        <v>#REF!</v>
      </c>
      <c r="K132" s="999" t="e">
        <f>SADT!#REF!</f>
        <v>#REF!</v>
      </c>
      <c r="L132" s="997" t="e">
        <f t="shared" ref="L132" si="301">K132/$B132</f>
        <v>#REF!</v>
      </c>
      <c r="M132" s="999" t="e">
        <f>SADT!#REF!</f>
        <v>#REF!</v>
      </c>
      <c r="N132" s="997" t="e">
        <f t="shared" ref="N132" si="302">M132/$B132</f>
        <v>#REF!</v>
      </c>
      <c r="O132" s="999" t="e">
        <f>SADT!#REF!</f>
        <v>#REF!</v>
      </c>
      <c r="P132" s="997" t="e">
        <f t="shared" ref="P132" si="303">O132/$B132</f>
        <v>#REF!</v>
      </c>
      <c r="Q132" s="1006" t="e">
        <f t="shared" ref="Q132" si="304">SUM(K132,M132,O132)</f>
        <v>#REF!</v>
      </c>
      <c r="R132" s="1031" t="e">
        <f t="shared" ref="R132" si="305">Q132/($B132*3)</f>
        <v>#REF!</v>
      </c>
      <c r="S132" s="999" t="e">
        <f>SADT!#REF!</f>
        <v>#REF!</v>
      </c>
      <c r="T132" s="997" t="e">
        <f t="shared" ref="T132" si="306">S132/$B132</f>
        <v>#REF!</v>
      </c>
      <c r="U132" s="999" t="e">
        <f>SADT!#REF!</f>
        <v>#REF!</v>
      </c>
      <c r="V132" s="997" t="e">
        <f t="shared" ref="V132" si="307">U132/$B132</f>
        <v>#REF!</v>
      </c>
      <c r="W132" s="999" t="e">
        <f>SADT!#REF!</f>
        <v>#REF!</v>
      </c>
      <c r="X132" s="997" t="e">
        <f t="shared" ref="X132" si="308">W132/$B132</f>
        <v>#REF!</v>
      </c>
      <c r="Y132" s="1006" t="e">
        <f t="shared" ref="Y132" si="309">SUM(S132,U132,W132)</f>
        <v>#REF!</v>
      </c>
      <c r="Z132" s="1031" t="e">
        <f t="shared" ref="Z132" si="310">Y132/($B132*3)</f>
        <v>#REF!</v>
      </c>
      <c r="AA132" s="999" t="e">
        <f>SADT!#REF!</f>
        <v>#REF!</v>
      </c>
      <c r="AB132" s="997" t="e">
        <f t="shared" si="286"/>
        <v>#REF!</v>
      </c>
      <c r="AC132" s="999" t="e">
        <f>SADT!#REF!</f>
        <v>#REF!</v>
      </c>
      <c r="AD132" s="997" t="e">
        <f t="shared" si="287"/>
        <v>#REF!</v>
      </c>
      <c r="AE132" s="999" t="e">
        <f>SADT!#REF!</f>
        <v>#REF!</v>
      </c>
      <c r="AF132" s="997" t="e">
        <f t="shared" si="288"/>
        <v>#REF!</v>
      </c>
      <c r="AG132" s="1006" t="e">
        <f t="shared" si="295"/>
        <v>#REF!</v>
      </c>
      <c r="AH132" s="1031" t="e">
        <f t="shared" si="296"/>
        <v>#REF!</v>
      </c>
    </row>
    <row r="133" spans="1:34" ht="15" x14ac:dyDescent="0.25">
      <c r="A133" s="1002"/>
      <c r="B133" s="1034"/>
      <c r="C133" s="1000"/>
      <c r="D133" s="998"/>
      <c r="E133" s="1000"/>
      <c r="F133" s="998"/>
      <c r="G133" s="1000"/>
      <c r="H133" s="998"/>
      <c r="I133" s="1007"/>
      <c r="J133" s="1032"/>
      <c r="K133" s="1000"/>
      <c r="L133" s="998"/>
      <c r="M133" s="1000"/>
      <c r="N133" s="998"/>
      <c r="O133" s="1000"/>
      <c r="P133" s="998"/>
      <c r="Q133" s="1007"/>
      <c r="R133" s="1032"/>
      <c r="S133" s="1000"/>
      <c r="T133" s="998"/>
      <c r="U133" s="1000"/>
      <c r="V133" s="998"/>
      <c r="W133" s="1000"/>
      <c r="X133" s="998"/>
      <c r="Y133" s="1007"/>
      <c r="Z133" s="1032"/>
      <c r="AA133" s="1000"/>
      <c r="AB133" s="998"/>
      <c r="AC133" s="1000"/>
      <c r="AD133" s="998"/>
      <c r="AE133" s="1000"/>
      <c r="AF133" s="998"/>
      <c r="AG133" s="1007"/>
      <c r="AH133" s="1032"/>
    </row>
    <row r="134" spans="1:34" thickBot="1" x14ac:dyDescent="0.3">
      <c r="A134" s="33" t="s">
        <v>410</v>
      </c>
      <c r="B134" s="24">
        <f>SADT!B26</f>
        <v>75</v>
      </c>
      <c r="C134" s="689">
        <f>SADT!C26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03" t="s">
        <v>444</v>
      </c>
      <c r="B137" s="995"/>
      <c r="C137" s="995"/>
      <c r="D137" s="995"/>
      <c r="E137" s="995"/>
      <c r="F137" s="995"/>
      <c r="G137" s="995"/>
      <c r="H137" s="995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  <c r="T137" s="995"/>
      <c r="U137" s="995"/>
      <c r="V137" s="995"/>
      <c r="W137" s="995"/>
      <c r="X137" s="995"/>
      <c r="Y137" s="995"/>
      <c r="Z137" s="995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Japão'!B9</f>
        <v>522</v>
      </c>
      <c r="C139" s="91">
        <f>'UBS Jardim Japão'!C9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Japão'!B10</f>
        <v>78</v>
      </c>
      <c r="C140" s="92">
        <f>'UBS Jardim Japão'!C10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Japão'!B12</f>
        <v>1056</v>
      </c>
      <c r="C141" s="92">
        <f>'UBS Jardim Japão'!C12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Japão'!B13</f>
        <v>528</v>
      </c>
      <c r="C142" s="92">
        <f>'UBS Jardim Japão'!C13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Japão'!B15</f>
        <v>792</v>
      </c>
      <c r="C143" s="97">
        <f>'UBS Jardim Japão'!C15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1003" t="s">
        <v>445</v>
      </c>
      <c r="B146" s="995"/>
      <c r="C146" s="995"/>
      <c r="D146" s="995"/>
      <c r="E146" s="995"/>
      <c r="F146" s="995"/>
      <c r="G146" s="995"/>
      <c r="H146" s="995"/>
      <c r="I146" s="995"/>
      <c r="J146" s="995"/>
      <c r="K146" s="995"/>
      <c r="L146" s="995"/>
      <c r="M146" s="995"/>
      <c r="N146" s="995"/>
      <c r="O146" s="995"/>
      <c r="P146" s="995"/>
      <c r="Q146" s="995"/>
      <c r="R146" s="995"/>
      <c r="S146" s="995"/>
      <c r="T146" s="995"/>
      <c r="U146" s="995"/>
      <c r="V146" s="995"/>
      <c r="W146" s="995"/>
      <c r="X146" s="995"/>
      <c r="Y146" s="995"/>
      <c r="Z146" s="995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1028">
        <f>'EMAD na UBS JD JAPÃO'!$B$9</f>
        <v>220</v>
      </c>
      <c r="C148" s="1019">
        <f>'EMAD na UBS JD JAPÃO'!$C$9</f>
        <v>197</v>
      </c>
      <c r="D148" s="1022">
        <f t="shared" ref="D148" si="352">C148/$B148</f>
        <v>0.8954545454545455</v>
      </c>
      <c r="E148" s="1019" t="e">
        <f>'EMAD na UBS JD JAPÃO'!#REF!</f>
        <v>#REF!</v>
      </c>
      <c r="F148" s="1022" t="e">
        <f t="shared" ref="F148" si="353">E148/$B148</f>
        <v>#REF!</v>
      </c>
      <c r="G148" s="1019" t="e">
        <f>'EMAD na UBS JD JAPÃO'!#REF!</f>
        <v>#REF!</v>
      </c>
      <c r="H148" s="1022" t="e">
        <f t="shared" ref="H148:L148" si="354">G148/$B148</f>
        <v>#REF!</v>
      </c>
      <c r="I148" s="1025" t="e">
        <f>SUM(C148,E148,G148)</f>
        <v>#REF!</v>
      </c>
      <c r="J148" s="1013" t="e">
        <f>I148/($B148*3)</f>
        <v>#REF!</v>
      </c>
      <c r="K148" s="1010" t="e">
        <f>'EMAD na UBS JD JAPÃO'!#REF!</f>
        <v>#REF!</v>
      </c>
      <c r="L148" s="1016" t="e">
        <f t="shared" si="354"/>
        <v>#REF!</v>
      </c>
      <c r="M148" s="1010" t="e">
        <f>'EMAD na UBS JD JAPÃO'!#REF!</f>
        <v>#REF!</v>
      </c>
      <c r="N148" s="1016" t="e">
        <f t="shared" ref="N148" si="355">M148/$B148</f>
        <v>#REF!</v>
      </c>
      <c r="O148" s="1010" t="e">
        <f>'EMAD na UBS JD JAPÃO'!#REF!</f>
        <v>#REF!</v>
      </c>
      <c r="P148" s="1016" t="e">
        <f t="shared" ref="P148" si="356">O148/$B148</f>
        <v>#REF!</v>
      </c>
      <c r="Q148" s="1025" t="e">
        <f>SUM(K148,M148,O148)</f>
        <v>#REF!</v>
      </c>
      <c r="R148" s="1013" t="e">
        <f>Q148/($B148*3)</f>
        <v>#REF!</v>
      </c>
      <c r="S148" s="1010" t="e">
        <f>'EMAD na UBS JD JAPÃO'!#REF!</f>
        <v>#REF!</v>
      </c>
      <c r="T148" s="1016" t="e">
        <f t="shared" ref="T148" si="357">S148/$B148</f>
        <v>#REF!</v>
      </c>
      <c r="U148" s="1010" t="e">
        <f>'EMAD na UBS JD JAPÃO'!#REF!</f>
        <v>#REF!</v>
      </c>
      <c r="V148" s="1016" t="e">
        <f t="shared" ref="V148" si="358">U148/$B148</f>
        <v>#REF!</v>
      </c>
      <c r="W148" s="1010" t="e">
        <f>'EMAD na UBS JD JAPÃO'!#REF!</f>
        <v>#REF!</v>
      </c>
      <c r="X148" s="1016" t="e">
        <f t="shared" ref="X148" si="359">W148/$B148</f>
        <v>#REF!</v>
      </c>
      <c r="Y148" s="1025" t="e">
        <f>SUM(S148,U148,W148)</f>
        <v>#REF!</v>
      </c>
      <c r="Z148" s="1013" t="e">
        <f>Y148/($B148*3)</f>
        <v>#REF!</v>
      </c>
      <c r="AA148" s="1010" t="e">
        <f>'EMAD na UBS JD JAPÃO'!#REF!</f>
        <v>#REF!</v>
      </c>
      <c r="AB148" s="1016" t="e">
        <f t="shared" ref="AB148" si="360">AA148/$B148</f>
        <v>#REF!</v>
      </c>
      <c r="AC148" s="1010" t="e">
        <f>'EMAD na UBS JD JAPÃO'!#REF!</f>
        <v>#REF!</v>
      </c>
      <c r="AD148" s="1016" t="e">
        <f t="shared" ref="AD148" si="361">AC148/$B148</f>
        <v>#REF!</v>
      </c>
      <c r="AE148" s="1010" t="e">
        <f>'EMAD na UBS JD JAPÃO'!#REF!</f>
        <v>#REF!</v>
      </c>
      <c r="AF148" s="1016" t="e">
        <f t="shared" ref="AF148" si="362">AE148/$B148</f>
        <v>#REF!</v>
      </c>
      <c r="AG148" s="1025" t="e">
        <f>SUM(AA148,AC148,AE148)</f>
        <v>#REF!</v>
      </c>
      <c r="AH148" s="1013" t="e">
        <f>AG148/($B148*3)</f>
        <v>#REF!</v>
      </c>
    </row>
    <row r="149" spans="1:34" ht="15" customHeight="1" x14ac:dyDescent="0.25">
      <c r="A149" s="8" t="s">
        <v>151</v>
      </c>
      <c r="B149" s="1029"/>
      <c r="C149" s="1020"/>
      <c r="D149" s="1023"/>
      <c r="E149" s="1020"/>
      <c r="F149" s="1023"/>
      <c r="G149" s="1020"/>
      <c r="H149" s="1023"/>
      <c r="I149" s="1026"/>
      <c r="J149" s="1014"/>
      <c r="K149" s="1011"/>
      <c r="L149" s="1017"/>
      <c r="M149" s="1011"/>
      <c r="N149" s="1017"/>
      <c r="O149" s="1011"/>
      <c r="P149" s="1017"/>
      <c r="Q149" s="1026"/>
      <c r="R149" s="1014"/>
      <c r="S149" s="1011"/>
      <c r="T149" s="1017"/>
      <c r="U149" s="1011"/>
      <c r="V149" s="1017"/>
      <c r="W149" s="1011"/>
      <c r="X149" s="1017"/>
      <c r="Y149" s="1026"/>
      <c r="Z149" s="1014"/>
      <c r="AA149" s="1011"/>
      <c r="AB149" s="1017"/>
      <c r="AC149" s="1011"/>
      <c r="AD149" s="1017"/>
      <c r="AE149" s="1011"/>
      <c r="AF149" s="1017"/>
      <c r="AG149" s="1026"/>
      <c r="AH149" s="1014"/>
    </row>
    <row r="150" spans="1:34" ht="15" customHeight="1" x14ac:dyDescent="0.25">
      <c r="A150" s="8" t="s">
        <v>154</v>
      </c>
      <c r="B150" s="1029"/>
      <c r="C150" s="1020"/>
      <c r="D150" s="1023"/>
      <c r="E150" s="1020"/>
      <c r="F150" s="1023"/>
      <c r="G150" s="1020"/>
      <c r="H150" s="1023"/>
      <c r="I150" s="1026"/>
      <c r="J150" s="1014"/>
      <c r="K150" s="1011"/>
      <c r="L150" s="1017"/>
      <c r="M150" s="1011"/>
      <c r="N150" s="1017"/>
      <c r="O150" s="1011"/>
      <c r="P150" s="1017"/>
      <c r="Q150" s="1026"/>
      <c r="R150" s="1014"/>
      <c r="S150" s="1011"/>
      <c r="T150" s="1017"/>
      <c r="U150" s="1011"/>
      <c r="V150" s="1017"/>
      <c r="W150" s="1011"/>
      <c r="X150" s="1017"/>
      <c r="Y150" s="1026"/>
      <c r="Z150" s="1014"/>
      <c r="AA150" s="1011"/>
      <c r="AB150" s="1017"/>
      <c r="AC150" s="1011"/>
      <c r="AD150" s="1017"/>
      <c r="AE150" s="1011"/>
      <c r="AF150" s="1017"/>
      <c r="AG150" s="1026"/>
      <c r="AH150" s="1014"/>
    </row>
    <row r="151" spans="1:34" ht="15.75" customHeight="1" thickBot="1" x14ac:dyDescent="0.3">
      <c r="A151" s="96" t="s">
        <v>152</v>
      </c>
      <c r="B151" s="1030"/>
      <c r="C151" s="1021"/>
      <c r="D151" s="1024"/>
      <c r="E151" s="1021"/>
      <c r="F151" s="1024"/>
      <c r="G151" s="1021"/>
      <c r="H151" s="1024"/>
      <c r="I151" s="1027"/>
      <c r="J151" s="1015"/>
      <c r="K151" s="1012"/>
      <c r="L151" s="1018"/>
      <c r="M151" s="1012"/>
      <c r="N151" s="1018"/>
      <c r="O151" s="1012"/>
      <c r="P151" s="1018"/>
      <c r="Q151" s="1027"/>
      <c r="R151" s="1015"/>
      <c r="S151" s="1012"/>
      <c r="T151" s="1018"/>
      <c r="U151" s="1012"/>
      <c r="V151" s="1018"/>
      <c r="W151" s="1012"/>
      <c r="X151" s="1018"/>
      <c r="Y151" s="1027"/>
      <c r="Z151" s="1015"/>
      <c r="AA151" s="1012"/>
      <c r="AB151" s="1018"/>
      <c r="AC151" s="1012"/>
      <c r="AD151" s="1018"/>
      <c r="AE151" s="1012"/>
      <c r="AF151" s="1018"/>
      <c r="AG151" s="1027"/>
      <c r="AH151" s="1015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1003" t="s">
        <v>446</v>
      </c>
      <c r="B154" s="995"/>
      <c r="C154" s="995"/>
      <c r="D154" s="995"/>
      <c r="E154" s="995"/>
      <c r="F154" s="995"/>
      <c r="G154" s="995"/>
      <c r="H154" s="995"/>
      <c r="I154" s="995"/>
      <c r="J154" s="995"/>
      <c r="K154" s="995"/>
      <c r="L154" s="995"/>
      <c r="M154" s="995"/>
      <c r="N154" s="995"/>
      <c r="O154" s="995"/>
      <c r="P154" s="995"/>
      <c r="Q154" s="995"/>
      <c r="R154" s="995"/>
      <c r="S154" s="995"/>
      <c r="T154" s="995"/>
      <c r="U154" s="995"/>
      <c r="V154" s="995"/>
      <c r="W154" s="995"/>
      <c r="X154" s="995"/>
      <c r="Y154" s="995"/>
      <c r="Z154" s="995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Ede'!B9</f>
        <v>783</v>
      </c>
      <c r="C156" s="91">
        <f>'UBS Vila Ede'!C9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Ede'!B10</f>
        <v>117</v>
      </c>
      <c r="C157" s="92">
        <f>'UBS Vila Ede'!C10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Ede'!B12</f>
        <v>792</v>
      </c>
      <c r="C158" s="92">
        <f>'UBS Vila Ede'!C12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Ede'!B13</f>
        <v>528</v>
      </c>
      <c r="C159" s="92">
        <f>'UBS Vila Ede'!C13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Ede'!B14</f>
        <v>160</v>
      </c>
      <c r="C160" s="92">
        <f>'UBS Vila Ede'!C14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Ede'!B15</f>
        <v>528</v>
      </c>
      <c r="C161" s="97">
        <f>'UBS Vila Ede'!C15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1003" t="s">
        <v>447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  <c r="T164" s="995"/>
      <c r="U164" s="995"/>
      <c r="V164" s="995"/>
      <c r="W164" s="995"/>
      <c r="X164" s="995"/>
      <c r="Y164" s="995"/>
      <c r="Z164" s="995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Leonor'!B9</f>
        <v>522</v>
      </c>
      <c r="C166" s="91">
        <f>'UBS Vila Leonor'!C9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Leonor'!B10</f>
        <v>78</v>
      </c>
      <c r="C167" s="92">
        <f>'UBS Vila Leonor'!C10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Leonor'!B12</f>
        <v>660</v>
      </c>
      <c r="C168" s="92">
        <f>'UBS Vila Leonor'!C12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Leonor'!B13</f>
        <v>396</v>
      </c>
      <c r="C169" s="92">
        <f>'UBS Vila Leonor'!C13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Leonor'!B15</f>
        <v>528</v>
      </c>
      <c r="C170" s="97">
        <f>'UBS Vila Leonor'!C15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1003" t="s">
        <v>448</v>
      </c>
      <c r="B173" s="995"/>
      <c r="C173" s="995"/>
      <c r="D173" s="995"/>
      <c r="E173" s="995"/>
      <c r="F173" s="995"/>
      <c r="G173" s="995"/>
      <c r="H173" s="995"/>
      <c r="I173" s="995"/>
      <c r="J173" s="995"/>
      <c r="K173" s="995"/>
      <c r="L173" s="995"/>
      <c r="M173" s="995"/>
      <c r="N173" s="995"/>
      <c r="O173" s="995"/>
      <c r="P173" s="995"/>
      <c r="Q173" s="995"/>
      <c r="R173" s="995"/>
      <c r="S173" s="995"/>
      <c r="T173" s="995"/>
      <c r="U173" s="995"/>
      <c r="V173" s="995"/>
      <c r="W173" s="995"/>
      <c r="X173" s="995"/>
      <c r="Y173" s="995"/>
      <c r="Z173" s="995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Sabrina'!B9</f>
        <v>522</v>
      </c>
      <c r="C175" s="91">
        <f>'UBS Vila Sabrina'!C9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Sabrina'!B10</f>
        <v>78</v>
      </c>
      <c r="C176" s="92">
        <f>'UBS Vila Sabrina'!C10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Sabrina'!B12</f>
        <v>792</v>
      </c>
      <c r="C177" s="92">
        <f>'UBS Vila Sabrina'!C12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Sabrina'!B13</f>
        <v>396</v>
      </c>
      <c r="C178" s="92">
        <f>'UBS Vila Sabrina'!C13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Sabrina'!B14</f>
        <v>528</v>
      </c>
      <c r="C179" s="97">
        <f>'UBS Vila Sabrina'!C14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1003" t="s">
        <v>449</v>
      </c>
      <c r="B182" s="995"/>
      <c r="C182" s="995"/>
      <c r="D182" s="995"/>
      <c r="E182" s="995"/>
      <c r="F182" s="995"/>
      <c r="G182" s="995"/>
      <c r="H182" s="995"/>
      <c r="I182" s="995"/>
      <c r="J182" s="995"/>
      <c r="K182" s="995"/>
      <c r="L182" s="995"/>
      <c r="M182" s="995"/>
      <c r="N182" s="995"/>
      <c r="O182" s="995"/>
      <c r="P182" s="995"/>
      <c r="Q182" s="995"/>
      <c r="R182" s="995"/>
      <c r="S182" s="995"/>
      <c r="T182" s="995"/>
      <c r="U182" s="995"/>
      <c r="V182" s="995"/>
      <c r="W182" s="995"/>
      <c r="X182" s="995"/>
      <c r="Y182" s="995"/>
      <c r="Z182" s="995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Carandiru'!B9</f>
        <v>783</v>
      </c>
      <c r="C184" s="91">
        <f>'UBS Carandiru'!C9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Carandiru'!B10</f>
        <v>117</v>
      </c>
      <c r="C185" s="92">
        <f>'UBS Carandiru'!C10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Carandiru'!B12</f>
        <v>792</v>
      </c>
      <c r="C186" s="92">
        <f>'UBS Carandiru'!C12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Carandiru'!B13</f>
        <v>396</v>
      </c>
      <c r="C187" s="92">
        <f>'UBS Carandiru'!C13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Carandiru'!B14</f>
        <v>160</v>
      </c>
      <c r="C188" s="92">
        <f>'UBS Carandiru'!C14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Carandiru'!B15</f>
        <v>528</v>
      </c>
      <c r="C190" s="92">
        <f>'UBS Carandiru'!C15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Carandiru'!B16</f>
        <v>120</v>
      </c>
      <c r="C191" s="97">
        <f>'UBS Carandiru'!C16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1003" t="s">
        <v>450</v>
      </c>
      <c r="B194" s="995"/>
      <c r="C194" s="995"/>
      <c r="D194" s="995"/>
      <c r="E194" s="995"/>
      <c r="F194" s="995"/>
      <c r="G194" s="995"/>
      <c r="H194" s="995"/>
      <c r="I194" s="995"/>
      <c r="J194" s="995"/>
      <c r="K194" s="995"/>
      <c r="L194" s="995"/>
      <c r="M194" s="995"/>
      <c r="N194" s="995"/>
      <c r="O194" s="995"/>
      <c r="P194" s="995"/>
      <c r="Q194" s="995"/>
      <c r="R194" s="995"/>
      <c r="S194" s="995"/>
      <c r="T194" s="995"/>
      <c r="U194" s="995"/>
      <c r="V194" s="995"/>
      <c r="W194" s="995"/>
      <c r="X194" s="995"/>
      <c r="Y194" s="995"/>
      <c r="Z194" s="995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Carandiru'!B9</f>
        <v>40</v>
      </c>
      <c r="C196" s="46">
        <f>'CER Carandiru'!C9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Carandiru'!B10</f>
        <v>30</v>
      </c>
      <c r="C197" s="155">
        <f>'CER Carandiru'!C10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1003" t="s">
        <v>451</v>
      </c>
      <c r="B200" s="995"/>
      <c r="C200" s="995"/>
      <c r="D200" s="995"/>
      <c r="E200" s="995"/>
      <c r="F200" s="995"/>
      <c r="G200" s="995"/>
      <c r="H200" s="995"/>
      <c r="I200" s="995"/>
      <c r="J200" s="995"/>
      <c r="K200" s="995"/>
      <c r="L200" s="995"/>
      <c r="M200" s="995"/>
      <c r="N200" s="995"/>
      <c r="O200" s="995"/>
      <c r="P200" s="995"/>
      <c r="Q200" s="995"/>
      <c r="R200" s="995"/>
      <c r="S200" s="995"/>
      <c r="T200" s="995"/>
      <c r="U200" s="995"/>
      <c r="V200" s="995"/>
      <c r="W200" s="995"/>
      <c r="X200" s="995"/>
      <c r="Y200" s="995"/>
      <c r="Z200" s="995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Carandiru'!B9</f>
        <v>80</v>
      </c>
      <c r="C202" s="186">
        <f>'APD no CER III Carandiru'!C9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1003" t="s">
        <v>452</v>
      </c>
      <c r="B205" s="995"/>
      <c r="C205" s="995"/>
      <c r="D205" s="995"/>
      <c r="E205" s="995"/>
      <c r="F205" s="995"/>
      <c r="G205" s="995"/>
      <c r="H205" s="995"/>
      <c r="I205" s="995"/>
      <c r="J205" s="995"/>
      <c r="K205" s="995"/>
      <c r="L205" s="995"/>
      <c r="M205" s="995"/>
      <c r="N205" s="995"/>
      <c r="O205" s="995"/>
      <c r="P205" s="995"/>
      <c r="Q205" s="995"/>
      <c r="R205" s="995"/>
      <c r="S205" s="995"/>
      <c r="T205" s="995"/>
      <c r="U205" s="995"/>
      <c r="V205" s="995"/>
      <c r="W205" s="995"/>
      <c r="X205" s="995"/>
      <c r="Y205" s="995"/>
      <c r="Z205" s="995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1003" t="s">
        <v>453</v>
      </c>
      <c r="B216" s="995"/>
      <c r="C216" s="995"/>
      <c r="D216" s="995"/>
      <c r="E216" s="995"/>
      <c r="F216" s="995"/>
      <c r="G216" s="995"/>
      <c r="H216" s="995"/>
      <c r="I216" s="995"/>
      <c r="J216" s="995"/>
      <c r="K216" s="995"/>
      <c r="L216" s="995"/>
      <c r="M216" s="995"/>
      <c r="N216" s="995"/>
      <c r="O216" s="995"/>
      <c r="P216" s="995"/>
      <c r="Q216" s="995"/>
      <c r="R216" s="995"/>
      <c r="S216" s="995"/>
      <c r="T216" s="995"/>
      <c r="U216" s="995"/>
      <c r="V216" s="995"/>
      <c r="W216" s="995"/>
      <c r="X216" s="995"/>
      <c r="Y216" s="995"/>
      <c r="Z216" s="995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Gnecco'!B9</f>
        <v>522</v>
      </c>
      <c r="C218" s="91">
        <f>'UBS Vila Maria P Gnecco'!C9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Gnecco'!B11</f>
        <v>24</v>
      </c>
      <c r="C219" s="92">
        <f>'UBS Vila Maria P Gnecco'!C11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Gnecco'!B12</f>
        <v>792</v>
      </c>
      <c r="C220" s="92">
        <f>'UBS Vila Maria P Gnecco'!C12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Gnecco'!B13</f>
        <v>396</v>
      </c>
      <c r="C221" s="92">
        <f>'UBS Vila Maria P Gnecco'!C13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Gnecco'!B15</f>
        <v>396</v>
      </c>
      <c r="C222" s="92">
        <f>'UBS Vila Maria P Gnecco'!C15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1003" t="s">
        <v>454</v>
      </c>
      <c r="B225" s="995"/>
      <c r="C225" s="995"/>
      <c r="D225" s="995"/>
      <c r="E225" s="995"/>
      <c r="F225" s="995"/>
      <c r="G225" s="995"/>
      <c r="H225" s="995"/>
      <c r="I225" s="995"/>
      <c r="J225" s="995"/>
      <c r="K225" s="995"/>
      <c r="L225" s="995"/>
      <c r="M225" s="995"/>
      <c r="N225" s="995"/>
      <c r="O225" s="995"/>
      <c r="P225" s="995"/>
      <c r="Q225" s="995"/>
      <c r="R225" s="995"/>
      <c r="S225" s="995"/>
      <c r="T225" s="995"/>
      <c r="U225" s="995"/>
      <c r="V225" s="995"/>
      <c r="W225" s="995"/>
      <c r="X225" s="995"/>
      <c r="Y225" s="995"/>
      <c r="Z225" s="995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Julieta'!B14</f>
        <v>660</v>
      </c>
      <c r="C227" s="92">
        <f>'UBS Jardim Julieta'!C14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Julieta'!B15</f>
        <v>396</v>
      </c>
      <c r="C228" s="92">
        <f>'UBS Jardim Julieta'!C15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Julieta'!B16</f>
        <v>396</v>
      </c>
      <c r="C229" s="97">
        <f>'UBS Jardim Julieta'!C16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1003" t="s">
        <v>455</v>
      </c>
      <c r="B232" s="995"/>
      <c r="C232" s="995"/>
      <c r="D232" s="995"/>
      <c r="E232" s="995"/>
      <c r="F232" s="995"/>
      <c r="G232" s="995"/>
      <c r="H232" s="995"/>
      <c r="I232" s="995"/>
      <c r="J232" s="995"/>
      <c r="K232" s="995"/>
      <c r="L232" s="995"/>
      <c r="M232" s="995"/>
      <c r="N232" s="995"/>
      <c r="O232" s="995"/>
      <c r="P232" s="995"/>
      <c r="Q232" s="995"/>
      <c r="R232" s="995"/>
      <c r="S232" s="995"/>
      <c r="T232" s="995"/>
      <c r="U232" s="995"/>
      <c r="V232" s="995"/>
      <c r="W232" s="995"/>
      <c r="X232" s="995"/>
      <c r="Y232" s="995"/>
      <c r="Z232" s="995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VM-VG'!B9</f>
        <v>155</v>
      </c>
      <c r="C234" s="169">
        <f>'CAPS INF II VM-VG'!C9</f>
        <v>270</v>
      </c>
      <c r="D234" s="160">
        <f t="shared" ref="D234" si="570">C234/$B234</f>
        <v>1.7419354838709677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270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1003" t="s">
        <v>456</v>
      </c>
      <c r="B237" s="995"/>
      <c r="C237" s="995"/>
      <c r="D237" s="995"/>
      <c r="E237" s="995"/>
      <c r="F237" s="995"/>
      <c r="G237" s="995"/>
      <c r="H237" s="995"/>
      <c r="I237" s="995"/>
      <c r="J237" s="995"/>
      <c r="K237" s="995"/>
      <c r="L237" s="995"/>
      <c r="M237" s="995"/>
      <c r="N237" s="995"/>
      <c r="O237" s="995"/>
      <c r="P237" s="995"/>
      <c r="Q237" s="995"/>
      <c r="R237" s="995"/>
      <c r="S237" s="995"/>
      <c r="T237" s="995"/>
      <c r="U237" s="995"/>
      <c r="V237" s="995"/>
      <c r="W237" s="995"/>
      <c r="X237" s="995"/>
      <c r="Y237" s="995"/>
      <c r="Z237" s="995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CERTA'!A9</f>
        <v>Angiologista (consulta) - 12hrs</v>
      </c>
      <c r="B239" s="4">
        <f>'HORA CERTA'!B9</f>
        <v>396</v>
      </c>
      <c r="C239" s="685">
        <f>'HORA CERTA'!C9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CERTA'!N9</f>
        <v>2376</v>
      </c>
      <c r="AG239" s="69">
        <f>'HORA CERTA'!O9</f>
        <v>2231</v>
      </c>
      <c r="AH239" s="172">
        <f>'HORA CERTA'!P9</f>
        <v>0.93897306397306401</v>
      </c>
    </row>
    <row r="240" spans="1:34" ht="15" x14ac:dyDescent="0.25">
      <c r="A240" s="2" t="str">
        <f>'HORA CERTA'!A10</f>
        <v>Cardiologista (consulta) - 12hrs</v>
      </c>
      <c r="B240" s="4">
        <f>'HORA CERTA'!B10</f>
        <v>792</v>
      </c>
      <c r="C240" s="685">
        <f>'HORA CERTA'!C10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CERTA'!N10</f>
        <v>4752</v>
      </c>
      <c r="AG240" s="69">
        <f>'HORA CERTA'!O10</f>
        <v>3255</v>
      </c>
      <c r="AH240" s="172">
        <f>'HORA CERTA'!P10</f>
        <v>0.68497474747474751</v>
      </c>
    </row>
    <row r="241" spans="1:34" ht="15" x14ac:dyDescent="0.25">
      <c r="A241" s="705" t="str">
        <f>'HORA CERTA'!A21</f>
        <v>Cirurgia Geral (consulta) - 12hrs</v>
      </c>
      <c r="B241" s="699" t="str">
        <f>'HORA CERTA'!B21</f>
        <v>s/ meta</v>
      </c>
      <c r="C241" s="685">
        <f>'HORA CERTA'!C21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CERTA'!N21</f>
        <v>s/ meta</v>
      </c>
      <c r="AG241" s="701">
        <f>'HORA CERTA'!O21</f>
        <v>10128</v>
      </c>
      <c r="AH241" s="702" t="str">
        <f>'HORA CERTA'!P21</f>
        <v>-</v>
      </c>
    </row>
    <row r="242" spans="1:34" ht="15" x14ac:dyDescent="0.25">
      <c r="A242" s="705" t="str">
        <f>'HORA CERTA'!A22</f>
        <v>Cirurgia Pediátrica (consulta) - 12hrs</v>
      </c>
      <c r="B242" s="699" t="str">
        <f>'HORA CERTA'!B22</f>
        <v>s/ meta</v>
      </c>
      <c r="C242" s="685">
        <f>'HORA CERTA'!C22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CERTA'!N22</f>
        <v>s/ meta</v>
      </c>
      <c r="AG242" s="701">
        <f>'HORA CERTA'!O22</f>
        <v>584</v>
      </c>
      <c r="AH242" s="702" t="str">
        <f>'HORA CERTA'!P22</f>
        <v>-</v>
      </c>
    </row>
    <row r="243" spans="1:34" ht="15" x14ac:dyDescent="0.25">
      <c r="A243" s="2" t="str">
        <f>'HORA CERTA'!A11</f>
        <v>Endocrinologista (consulta) - 12hrs</v>
      </c>
      <c r="B243" s="4">
        <f>'HORA CERTA'!B11</f>
        <v>660</v>
      </c>
      <c r="C243" s="685">
        <f>'HORA CERTA'!C11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CERTA'!N11</f>
        <v>3960</v>
      </c>
      <c r="AG243" s="69">
        <f>'HORA CERTA'!O11</f>
        <v>3746</v>
      </c>
      <c r="AH243" s="172">
        <f>'HORA CERTA'!P11</f>
        <v>0.945959595959596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4">
        <f>'HORA CERTA'!B23</f>
        <v>132</v>
      </c>
      <c r="C246" s="685">
        <f>'HORA CERTA'!C23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CERTA'!N23</f>
        <v>792</v>
      </c>
      <c r="AG246" s="69">
        <f>'HORA CERTA'!O23</f>
        <v>899</v>
      </c>
      <c r="AH246" s="172">
        <f>'HORA CERTA'!P23</f>
        <v>1.1351010101010102</v>
      </c>
    </row>
    <row r="247" spans="1:34" ht="15" x14ac:dyDescent="0.25">
      <c r="A247" s="2" t="str">
        <f>'HORA CERTA'!A14</f>
        <v>Reumatologista (consulta) - 12hrs</v>
      </c>
      <c r="B247" s="4">
        <f>'HORA CERTA'!B14</f>
        <v>264</v>
      </c>
      <c r="C247" s="685">
        <f>'HORA CERTA'!C14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CERTA'!N14</f>
        <v>1584</v>
      </c>
      <c r="AG247" s="69">
        <f>'HORA CERTA'!O14</f>
        <v>1300</v>
      </c>
      <c r="AH247" s="172">
        <f>'HORA CERTA'!P14</f>
        <v>0.82070707070707072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4">
        <f>'HORA CERTA'!B15</f>
        <v>504</v>
      </c>
      <c r="C249" s="685">
        <f>'HORA CERTA'!C15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CERTA'!N15</f>
        <v>3024</v>
      </c>
      <c r="AG249" s="69">
        <f>'HORA CERTA'!O15</f>
        <v>2261</v>
      </c>
      <c r="AH249" s="172">
        <f>'HORA CERTA'!P15</f>
        <v>0.74768518518518523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CERTA'!A13</f>
        <v>Proctologia (consulta) - 12hrs</v>
      </c>
      <c r="B251" s="704">
        <f>'HORA CERTA'!B13</f>
        <v>132</v>
      </c>
      <c r="C251" s="686">
        <f>'HORA CERTA'!C13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CERTA'!N13</f>
        <v>792</v>
      </c>
      <c r="AG251" s="701">
        <f>'HORA CERTA'!O13</f>
        <v>767</v>
      </c>
      <c r="AH251" s="702">
        <f>'HORA CERTA'!P13</f>
        <v>0.96843434343434343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CERTA'!A26</f>
        <v>TOTAL DE CONSULTAS</v>
      </c>
      <c r="B253" s="708">
        <f>'HORA CERTA'!B26</f>
        <v>3910</v>
      </c>
      <c r="C253" s="690">
        <f>'HORA CERTA'!C26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CERTA'!N26</f>
        <v>21980</v>
      </c>
      <c r="AG253" s="696">
        <f>'HORA CERTA'!O26</f>
        <v>31712</v>
      </c>
      <c r="AH253" s="697">
        <f>'HORA CERTA'!P26</f>
        <v>1.4427661510464058</v>
      </c>
    </row>
    <row r="254" spans="1:34" ht="15" x14ac:dyDescent="0.25">
      <c r="A254" s="713" t="str">
        <f>'HORA CERTA'!A32</f>
        <v>Cirurgia Urológica</v>
      </c>
      <c r="B254" s="699">
        <f>'HORA CERTA'!B32</f>
        <v>40</v>
      </c>
      <c r="C254" s="716">
        <f>'HORA CERTA'!C32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CERTA'!N32</f>
        <v>80</v>
      </c>
      <c r="AG254" s="701">
        <f>'HORA CERTA'!O32</f>
        <v>283</v>
      </c>
      <c r="AH254" s="702">
        <f>'HORA CERTA'!P32</f>
        <v>3.5375000000000001</v>
      </c>
    </row>
    <row r="255" spans="1:34" ht="15" x14ac:dyDescent="0.25">
      <c r="A255" s="713" t="str">
        <f>'HORA CERTA'!A30</f>
        <v>Cirurgia Geral (colecistectomia)</v>
      </c>
      <c r="B255" s="699">
        <f>'HORA CERTA'!B30</f>
        <v>130</v>
      </c>
      <c r="C255" s="716">
        <f>'HORA CERTA'!C30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CERTA'!N30</f>
        <v>260</v>
      </c>
      <c r="AG255" s="701">
        <f>'HORA CERTA'!O30</f>
        <v>874</v>
      </c>
      <c r="AH255" s="702">
        <f>'HORA CERTA'!P30</f>
        <v>3.3615384615384616</v>
      </c>
    </row>
    <row r="256" spans="1:34" ht="15" x14ac:dyDescent="0.25">
      <c r="A256" s="713" t="str">
        <f>'HORA CERTA'!A31</f>
        <v>Cirurgia Geral (outras)</v>
      </c>
      <c r="B256" s="699">
        <f>'HORA CERTA'!B31</f>
        <v>40</v>
      </c>
      <c r="C256" s="716">
        <f>'HORA CERTA'!C31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CERTA'!N31</f>
        <v>80</v>
      </c>
      <c r="AG256" s="701">
        <f>'HORA CERTA'!O31</f>
        <v>250</v>
      </c>
      <c r="AH256" s="702">
        <f>'HORA CERTA'!P31</f>
        <v>3.125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CERTA'!A33</f>
        <v>Cirurgia Pediátrica</v>
      </c>
      <c r="B258" s="704">
        <f>'HORA CERTA'!B33</f>
        <v>40</v>
      </c>
      <c r="C258" s="717">
        <f>'HORA CERTA'!C33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CERTA'!N33</f>
        <v>80</v>
      </c>
      <c r="AG258" s="701">
        <f>'HORA CERTA'!O33</f>
        <v>261</v>
      </c>
      <c r="AH258" s="702">
        <f>'HORA CERTA'!P33</f>
        <v>3.2625000000000002</v>
      </c>
    </row>
    <row r="259" spans="1:34" ht="15" x14ac:dyDescent="0.25">
      <c r="A259" s="714" t="str">
        <f>'HORA CERTA'!A34</f>
        <v>Cirurgia Ginecológica (histeroscopia cirúrgica com ressectoscopia)</v>
      </c>
      <c r="B259" s="704">
        <f>'HORA CERTA'!B34</f>
        <v>25</v>
      </c>
      <c r="C259" s="717">
        <f>'HORA CERTA'!C34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CERTA'!N34</f>
        <v>50</v>
      </c>
      <c r="AG259" s="701">
        <f>'HORA CERTA'!O34</f>
        <v>59</v>
      </c>
      <c r="AH259" s="702">
        <f>'HORA CERTA'!P34</f>
        <v>1.18</v>
      </c>
    </row>
    <row r="260" spans="1:34" ht="15" x14ac:dyDescent="0.25">
      <c r="A260" s="714" t="str">
        <f>'HORA CERTA'!A36</f>
        <v>Pequenas Cirurgias</v>
      </c>
      <c r="B260" s="704">
        <f>'HORA CERTA'!B36</f>
        <v>130</v>
      </c>
      <c r="C260" s="717">
        <f>'HORA CERTA'!C36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CERTA'!N36</f>
        <v>260</v>
      </c>
      <c r="AG260" s="701">
        <f>'HORA CERTA'!O36</f>
        <v>7042</v>
      </c>
      <c r="AH260" s="702">
        <f>'HORA CERTA'!P36</f>
        <v>27.084615384615386</v>
      </c>
    </row>
    <row r="261" spans="1:34" thickBot="1" x14ac:dyDescent="0.3">
      <c r="A261" s="715" t="str">
        <f>'HORA CERTA'!A35</f>
        <v>Procedimentos de Odontologia Pacientes Especiais (sob anestesia)</v>
      </c>
      <c r="B261" s="709">
        <f>'HORA CERTA'!B35</f>
        <v>8</v>
      </c>
      <c r="C261" s="718">
        <f>'HORA CERTA'!C35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CERTA'!N35</f>
        <v>16</v>
      </c>
      <c r="AG261" s="711">
        <f>'HORA CERTA'!O35</f>
        <v>54</v>
      </c>
      <c r="AH261" s="712">
        <f>'HORA CERTA'!P35</f>
        <v>3.375</v>
      </c>
    </row>
    <row r="262" spans="1:34" thickBot="1" x14ac:dyDescent="0.3">
      <c r="A262" s="719" t="str">
        <f>'HORA CERTA'!A37</f>
        <v xml:space="preserve">TOTAL DE CIRURGIAS </v>
      </c>
      <c r="B262" s="708">
        <f>'HORA CERTA'!B37</f>
        <v>413</v>
      </c>
      <c r="C262" s="690">
        <f>'HORA CERTA'!C37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CERTA'!N37</f>
        <v>826</v>
      </c>
      <c r="AG262" s="696">
        <f>'HORA CERTA'!O37</f>
        <v>8823</v>
      </c>
      <c r="AH262" s="697">
        <f>'HORA CERTA'!P37</f>
        <v>10.681598062953995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1003" t="s">
        <v>436</v>
      </c>
      <c r="B265" s="995"/>
      <c r="C265" s="995"/>
      <c r="D265" s="995"/>
      <c r="E265" s="995"/>
      <c r="F265" s="995"/>
      <c r="G265" s="995"/>
      <c r="H265" s="995"/>
      <c r="I265" s="995"/>
      <c r="J265" s="995"/>
      <c r="K265" s="995"/>
      <c r="L265" s="995"/>
      <c r="M265" s="995"/>
      <c r="N265" s="995"/>
      <c r="O265" s="995"/>
      <c r="P265" s="995"/>
      <c r="Q265" s="995"/>
      <c r="R265" s="995"/>
      <c r="S265" s="995"/>
      <c r="T265" s="995"/>
      <c r="U265" s="995"/>
      <c r="V265" s="995"/>
      <c r="W265" s="995"/>
      <c r="X265" s="995"/>
      <c r="Y265" s="995"/>
      <c r="Z265" s="995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1003" t="str">
        <f>'PAI IZO'!A6</f>
        <v>PAI IZOLINA (PROGRAMA DE ACOMPANHANTE IDOSOS) - 2025</v>
      </c>
      <c r="B277" s="995"/>
      <c r="C277" s="995"/>
      <c r="D277" s="995"/>
      <c r="E277" s="995"/>
      <c r="F277" s="995"/>
      <c r="G277" s="995"/>
      <c r="H277" s="995"/>
      <c r="I277" s="995"/>
      <c r="J277" s="995"/>
      <c r="K277" s="995"/>
      <c r="L277" s="995"/>
      <c r="M277" s="995"/>
      <c r="N277" s="995"/>
      <c r="O277" s="995"/>
      <c r="P277" s="995"/>
      <c r="Q277" s="995"/>
      <c r="R277" s="995"/>
      <c r="S277" s="995"/>
      <c r="T277" s="995"/>
      <c r="U277" s="995"/>
      <c r="V277" s="995"/>
      <c r="W277" s="995"/>
      <c r="X277" s="995"/>
      <c r="Y277" s="995"/>
      <c r="Z277" s="995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IZO'!A9</f>
        <v>Nº Idosos em acompanhamento</v>
      </c>
      <c r="B279" s="47">
        <f>'PAI IZO'!B9</f>
        <v>120</v>
      </c>
      <c r="C279" s="783">
        <f>'PAI IZO'!C9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IZO'!N9</f>
        <v>720</v>
      </c>
      <c r="AG279" s="87">
        <f>'PAI IZO'!O9</f>
        <v>694</v>
      </c>
      <c r="AH279" s="52">
        <f>'PAI IZO'!P9</f>
        <v>0.96388888888888891</v>
      </c>
    </row>
    <row r="280" spans="1:34" thickBot="1" x14ac:dyDescent="0.3">
      <c r="A280" s="5" t="str">
        <f>'PAI IZO'!A10</f>
        <v>TOTAL</v>
      </c>
      <c r="B280" s="6">
        <f>'PAI IZO'!B10</f>
        <v>120</v>
      </c>
      <c r="C280" s="22">
        <f>'PAI IZO'!C10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IZO'!N10</f>
        <v>720</v>
      </c>
      <c r="AG280" s="31">
        <f>'PAI IZO'!O10</f>
        <v>694</v>
      </c>
      <c r="AH280" s="72">
        <f>'PAI IZO'!P10</f>
        <v>0.96388888888888891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</row>
    <row r="2" spans="1:19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35" t="s">
        <v>394</v>
      </c>
      <c r="B4" s="1036"/>
      <c r="C4" s="1036"/>
      <c r="D4" s="1036"/>
      <c r="E4" s="1036"/>
      <c r="F4" s="1036"/>
      <c r="G4" s="1036"/>
      <c r="H4" s="1036"/>
      <c r="I4" s="1037"/>
      <c r="J4" s="1037"/>
      <c r="K4" s="1036"/>
      <c r="L4" s="1036"/>
      <c r="M4" s="1036"/>
      <c r="N4" s="1036"/>
      <c r="O4" s="1036"/>
      <c r="P4" s="1036"/>
      <c r="Q4" s="1036"/>
      <c r="R4" s="1036"/>
      <c r="S4" s="1038"/>
    </row>
    <row r="5" spans="1:19" ht="34.5" thickBot="1" x14ac:dyDescent="0.3">
      <c r="A5" s="547" t="s">
        <v>14</v>
      </c>
      <c r="B5" s="548" t="s">
        <v>15</v>
      </c>
      <c r="C5" s="549" t="str">
        <f>'Pque N Mundo I'!C8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5412</v>
      </c>
      <c r="C12" s="92">
        <f>SUM(C30,C45,C55,C63,C85,C95,C106,C123,C133,C142,C151,C185,C192,)</f>
        <v>3458</v>
      </c>
      <c r="D12" s="103">
        <f t="shared" si="6"/>
        <v>0.63895048041389502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16236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994" t="s">
        <v>259</v>
      </c>
      <c r="B22" s="995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I'!B9</f>
        <v>7200</v>
      </c>
      <c r="C24" s="91">
        <f>'Pque N Mundo I'!C9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I'!B10</f>
        <v>2496</v>
      </c>
      <c r="C25" s="92">
        <f>'Pque N Mundo I'!C10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I'!B12</f>
        <v>1080</v>
      </c>
      <c r="C26" s="92">
        <f>'Pque N Mundo I'!C12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I'!B17</f>
        <v>261</v>
      </c>
      <c r="C27" s="92">
        <f>'Pque N Mundo I'!C17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I'!B18</f>
        <v>39</v>
      </c>
      <c r="C28" s="92">
        <f>'Pque N Mundo I'!C18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I'!B20</f>
        <v>528</v>
      </c>
      <c r="C29" s="92">
        <f>'Pque N Mundo I'!C20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I'!B21</f>
        <v>264</v>
      </c>
      <c r="C30" s="92">
        <f>'Pque N Mundo I'!C21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I'!B22</f>
        <v>320</v>
      </c>
      <c r="C31" s="92">
        <f>'Pque N Mundo I'!C22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I'!B23</f>
        <v>396</v>
      </c>
      <c r="C32" s="97">
        <f>'Pque N Mundo I'!C23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994" t="s">
        <v>261</v>
      </c>
      <c r="B35" s="995"/>
      <c r="C35" s="995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II'!B9</f>
        <v>6000</v>
      </c>
      <c r="C37" s="91">
        <f>'Pque N Mundo II'!C9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II'!B10</f>
        <v>2080</v>
      </c>
      <c r="C38" s="92">
        <f>'Pque N Mundo II'!C10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II'!B12</f>
        <v>900</v>
      </c>
      <c r="C39" s="92">
        <f>'Pque N Mundo II'!C12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II'!B14</f>
        <v>384</v>
      </c>
      <c r="C40" s="92">
        <f>'Pque N Mundo II'!C14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II'!B15</f>
        <v>58</v>
      </c>
      <c r="C41" s="92">
        <f>'Pque N Mundo II'!C15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II'!B17</f>
        <v>174</v>
      </c>
      <c r="C42" s="92">
        <f>'Pque N Mundo II'!C17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II'!B18</f>
        <v>26</v>
      </c>
      <c r="C43" s="92">
        <f>'Pque N Mundo II'!C18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II'!B20</f>
        <v>528</v>
      </c>
      <c r="C44" s="92">
        <f>'Pque N Mundo II'!C20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II'!B21</f>
        <v>264</v>
      </c>
      <c r="C45" s="92">
        <f>'Pque N Mundo II'!C21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II'!B25</f>
        <v>528</v>
      </c>
      <c r="C46" s="97">
        <f>'Pque N Mundo II'!C25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994" t="s">
        <v>263</v>
      </c>
      <c r="B50" s="995"/>
      <c r="C50" s="995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Brasil'!B17</f>
        <v>435</v>
      </c>
      <c r="C52" s="91">
        <f>'AMA_UBS J Brasil'!C17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Brasil'!B18</f>
        <v>65</v>
      </c>
      <c r="C53" s="92">
        <f>'AMA_UBS J Brasil'!C18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Brasil'!B20</f>
        <v>792</v>
      </c>
      <c r="C54" s="92">
        <f>'AMA_UBS J Brasil'!C20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Brasil'!B21</f>
        <v>528</v>
      </c>
      <c r="C55" s="92">
        <f>'AMA_UBS J Brasil'!C21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Brasil'!B22</f>
        <v>160</v>
      </c>
      <c r="C56" s="92">
        <f>'AMA_UBS J Brasil'!C22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Brasil'!B25</f>
        <v>792</v>
      </c>
      <c r="C57" s="97">
        <f>'AMA_UBS J Brasil'!C25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994" t="s">
        <v>265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Guilherme'!B12</f>
        <v>660</v>
      </c>
      <c r="C62" s="92">
        <f>'UBS V Guilherme'!C12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Guilherme'!B13</f>
        <v>528</v>
      </c>
      <c r="C63" s="92">
        <f>'UBS V Guilherme'!C13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Guilherme'!B14</f>
        <v>160</v>
      </c>
      <c r="C64" s="92">
        <f>'UBS V Guilherme'!C14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Guilherme'!B15</f>
        <v>554</v>
      </c>
      <c r="C65" s="97">
        <f>'UBS V Guilherme'!C15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994" t="s">
        <v>267</v>
      </c>
      <c r="B68" s="995"/>
      <c r="C68" s="995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VG'!B10</f>
        <v>160</v>
      </c>
      <c r="C70" s="91">
        <f>'CEO II VG'!C10</f>
        <v>140</v>
      </c>
      <c r="D70" s="18">
        <f t="shared" ref="D70:D78" si="71">C70/$B70</f>
        <v>0.875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480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VG'!B9</f>
        <v>44</v>
      </c>
      <c r="C71" s="92">
        <f>'CEO II VG'!C9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VG'!B11</f>
        <v>120</v>
      </c>
      <c r="C72" s="92">
        <f>'CEO II VG'!C11</f>
        <v>250</v>
      </c>
      <c r="D72" s="18">
        <f t="shared" si="71"/>
        <v>2.0833333333333335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360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VG'!B12</f>
        <v>108</v>
      </c>
      <c r="C73" s="92">
        <f>'CEO II VG'!C12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VG'!B13</f>
        <v>80</v>
      </c>
      <c r="C74" s="92">
        <f>'CEO II VG'!C13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VG'!B15</f>
        <v>63</v>
      </c>
      <c r="C75" s="92">
        <f>'CEO II VG'!C15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VG'!B16</f>
        <v>10</v>
      </c>
      <c r="C76" s="92">
        <f>'CEO II VG'!C16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994" t="s">
        <v>269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Medeiros'!B9</f>
        <v>522</v>
      </c>
      <c r="C82" s="91">
        <f>'AMA_UBS V Medeiros'!C9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Medeiros'!B10</f>
        <v>78</v>
      </c>
      <c r="C83" s="92">
        <f>'AMA_UBS V Medeiros'!C10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Medeiros'!B12</f>
        <v>1320</v>
      </c>
      <c r="C84" s="92">
        <f>'AMA_UBS V Medeiros'!C12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Medeiros'!B13</f>
        <v>264</v>
      </c>
      <c r="C85" s="92">
        <f>'AMA_UBS V Medeiros'!C13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792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Medeiros'!B14</f>
        <v>320</v>
      </c>
      <c r="C86" s="92">
        <f>'AMA_UBS V Medeiros'!C14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Medeiros'!B18</f>
        <v>792</v>
      </c>
      <c r="C87" s="97">
        <f>'AMA_UBS V Medeiros'!C18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3296</v>
      </c>
      <c r="C88" s="7">
        <f>SUM(C82:C87)</f>
        <v>2208</v>
      </c>
      <c r="D88" s="21">
        <f t="shared" si="85"/>
        <v>0.66990291262135926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9888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994" t="s">
        <v>271</v>
      </c>
      <c r="B90" s="995"/>
      <c r="C90" s="995"/>
      <c r="D90" s="995"/>
      <c r="E90" s="995"/>
      <c r="F90" s="995"/>
      <c r="G90" s="995"/>
      <c r="H90" s="995"/>
      <c r="I90" s="995"/>
      <c r="J90" s="995"/>
      <c r="K90" s="995"/>
      <c r="L90" s="995"/>
      <c r="M90" s="995"/>
      <c r="N90" s="995"/>
      <c r="O90" s="995"/>
      <c r="P90" s="995"/>
      <c r="Q90" s="995"/>
      <c r="R90" s="995"/>
      <c r="S90" s="995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Mazzei'!B9</f>
        <v>783</v>
      </c>
      <c r="C92" s="91">
        <f>'UBS Izolina Mazzei'!C9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Mazzei'!B10</f>
        <v>117</v>
      </c>
      <c r="C93" s="92">
        <f>'UBS Izolina Mazzei'!C10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Mazzei'!B12</f>
        <v>1056</v>
      </c>
      <c r="C94" s="92">
        <f>'UBS Izolina Mazzei'!C12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Mazzei'!B13</f>
        <v>528</v>
      </c>
      <c r="C95" s="92">
        <f>'UBS Izolina Mazzei'!C13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Mazzei'!B14</f>
        <v>125</v>
      </c>
      <c r="C96" s="101">
        <f>'UBS Izolina Mazzei'!C14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Mazzei'!B15</f>
        <v>662</v>
      </c>
      <c r="C97" s="182">
        <f>'UBS Izolina Mazzei'!C15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Medeiros'!B17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994" t="s">
        <v>273</v>
      </c>
      <c r="B101" s="995"/>
      <c r="C101" s="995"/>
      <c r="D101" s="995"/>
      <c r="E101" s="995"/>
      <c r="F101" s="995"/>
      <c r="G101" s="995"/>
      <c r="H101" s="995"/>
      <c r="I101" s="995"/>
      <c r="J101" s="995"/>
      <c r="K101" s="995"/>
      <c r="L101" s="995"/>
      <c r="M101" s="995"/>
      <c r="N101" s="995"/>
      <c r="O101" s="995"/>
      <c r="P101" s="995"/>
      <c r="Q101" s="995"/>
      <c r="R101" s="995"/>
      <c r="S101" s="995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Japão'!B9</f>
        <v>522</v>
      </c>
      <c r="C103" s="91">
        <f>'UBS Jardim Japão'!C9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Japão'!B10</f>
        <v>78</v>
      </c>
      <c r="C104" s="92">
        <f>'UBS Jardim Japão'!C10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Japão'!B12</f>
        <v>1056</v>
      </c>
      <c r="C105" s="92">
        <f>'UBS Jardim Japão'!C12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Japão'!B13</f>
        <v>528</v>
      </c>
      <c r="C106" s="92">
        <f>'UBS Jardim Japão'!C13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Japão'!B15</f>
        <v>792</v>
      </c>
      <c r="C107" s="97">
        <f>'UBS Jardim Japão'!C15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994" t="s">
        <v>275</v>
      </c>
      <c r="B110" s="995"/>
      <c r="C110" s="995"/>
      <c r="D110" s="995"/>
      <c r="E110" s="995"/>
      <c r="F110" s="995"/>
      <c r="G110" s="995"/>
      <c r="H110" s="995"/>
      <c r="I110" s="995"/>
      <c r="J110" s="995"/>
      <c r="K110" s="995"/>
      <c r="L110" s="995"/>
      <c r="M110" s="995"/>
      <c r="N110" s="995"/>
      <c r="O110" s="995"/>
      <c r="P110" s="995"/>
      <c r="Q110" s="995"/>
      <c r="R110" s="995"/>
      <c r="S110" s="995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42">
        <f>'EMAD na UBS JD JAPÃO'!$B$9</f>
        <v>220</v>
      </c>
      <c r="C112" s="1019">
        <f>'EMAD na UBS JD JAPÃO'!$C$9</f>
        <v>197</v>
      </c>
      <c r="D112" s="1022">
        <f t="shared" ref="D112:D115" si="121">C112/$B112</f>
        <v>0.8954545454545455</v>
      </c>
      <c r="E112" s="1019" t="e">
        <f>'EMAD na UBS JD JAPÃO'!#REF!</f>
        <v>#REF!</v>
      </c>
      <c r="F112" s="1022" t="e">
        <f t="shared" ref="F112:F115" si="122">E112/$B112</f>
        <v>#REF!</v>
      </c>
      <c r="G112" s="1019" t="e">
        <f>'EMAD na UBS JD JAPÃO'!#REF!</f>
        <v>#REF!</v>
      </c>
      <c r="H112" s="1022" t="e">
        <f t="shared" ref="H112:L115" si="123">G112/$B112</f>
        <v>#REF!</v>
      </c>
      <c r="I112" s="1025" t="e">
        <f t="shared" ref="I112:I116" si="124">SUM(C112,E112,G112)</f>
        <v>#REF!</v>
      </c>
      <c r="J112" s="1039" t="e">
        <f t="shared" ref="J112:J116" si="125">((I112/Q112))</f>
        <v>#REF!</v>
      </c>
      <c r="K112" s="1019" t="e">
        <f>'EMAD na UBS JD JAPÃO'!#REF!</f>
        <v>#REF!</v>
      </c>
      <c r="L112" s="1022" t="e">
        <f t="shared" si="123"/>
        <v>#REF!</v>
      </c>
      <c r="M112" s="1019" t="e">
        <f>'EMAD na UBS JD JAPÃO'!#REF!</f>
        <v>#REF!</v>
      </c>
      <c r="N112" s="1022" t="e">
        <f t="shared" ref="N112:N115" si="126">M112/$B112</f>
        <v>#REF!</v>
      </c>
      <c r="O112" s="1019" t="e">
        <f>'EMAD na UBS JD JAPÃO'!#REF!</f>
        <v>#REF!</v>
      </c>
      <c r="P112" s="1022" t="e">
        <f t="shared" ref="P112:P115" si="127">O112/$B112</f>
        <v>#REF!</v>
      </c>
      <c r="Q112" s="1045">
        <f t="shared" ref="Q112:Q116" si="128">B112*3</f>
        <v>660</v>
      </c>
      <c r="R112" s="1025" t="e">
        <f t="shared" ref="R112:R116" si="129">SUM(K112,M112,O112)</f>
        <v>#REF!</v>
      </c>
      <c r="S112" s="1039" t="e">
        <f>R112/($B112*3)</f>
        <v>#REF!</v>
      </c>
    </row>
    <row r="113" spans="1:19" hidden="1" x14ac:dyDescent="0.25">
      <c r="A113" s="8" t="s">
        <v>151</v>
      </c>
      <c r="B113" s="1043"/>
      <c r="C113" s="1020"/>
      <c r="D113" s="1023" t="e">
        <f t="shared" si="121"/>
        <v>#DIV/0!</v>
      </c>
      <c r="E113" s="1020"/>
      <c r="F113" s="1023" t="e">
        <f t="shared" si="122"/>
        <v>#DIV/0!</v>
      </c>
      <c r="G113" s="1020"/>
      <c r="H113" s="1023" t="e">
        <f t="shared" si="123"/>
        <v>#DIV/0!</v>
      </c>
      <c r="I113" s="1026">
        <f t="shared" si="124"/>
        <v>0</v>
      </c>
      <c r="J113" s="1040" t="e">
        <f t="shared" si="125"/>
        <v>#DIV/0!</v>
      </c>
      <c r="K113" s="1020"/>
      <c r="L113" s="1023" t="e">
        <f t="shared" si="123"/>
        <v>#DIV/0!</v>
      </c>
      <c r="M113" s="1020"/>
      <c r="N113" s="1023" t="e">
        <f t="shared" si="126"/>
        <v>#DIV/0!</v>
      </c>
      <c r="O113" s="1020"/>
      <c r="P113" s="1023" t="e">
        <f t="shared" si="127"/>
        <v>#DIV/0!</v>
      </c>
      <c r="Q113" s="1046">
        <f t="shared" si="128"/>
        <v>0</v>
      </c>
      <c r="R113" s="1026">
        <f t="shared" si="129"/>
        <v>0</v>
      </c>
      <c r="S113" s="1040" t="e">
        <f>R113/($B113*3)</f>
        <v>#DIV/0!</v>
      </c>
    </row>
    <row r="114" spans="1:19" hidden="1" x14ac:dyDescent="0.25">
      <c r="A114" s="8" t="s">
        <v>154</v>
      </c>
      <c r="B114" s="1043"/>
      <c r="C114" s="1020"/>
      <c r="D114" s="1023" t="e">
        <f t="shared" si="121"/>
        <v>#DIV/0!</v>
      </c>
      <c r="E114" s="1020"/>
      <c r="F114" s="1023" t="e">
        <f t="shared" si="122"/>
        <v>#DIV/0!</v>
      </c>
      <c r="G114" s="1020"/>
      <c r="H114" s="1023" t="e">
        <f t="shared" si="123"/>
        <v>#DIV/0!</v>
      </c>
      <c r="I114" s="1026">
        <f t="shared" si="124"/>
        <v>0</v>
      </c>
      <c r="J114" s="1040" t="e">
        <f t="shared" si="125"/>
        <v>#DIV/0!</v>
      </c>
      <c r="K114" s="1020"/>
      <c r="L114" s="1023" t="e">
        <f t="shared" si="123"/>
        <v>#DIV/0!</v>
      </c>
      <c r="M114" s="1020"/>
      <c r="N114" s="1023" t="e">
        <f t="shared" si="126"/>
        <v>#DIV/0!</v>
      </c>
      <c r="O114" s="1020"/>
      <c r="P114" s="1023" t="e">
        <f t="shared" si="127"/>
        <v>#DIV/0!</v>
      </c>
      <c r="Q114" s="1046">
        <f t="shared" si="128"/>
        <v>0</v>
      </c>
      <c r="R114" s="1026">
        <f t="shared" si="129"/>
        <v>0</v>
      </c>
      <c r="S114" s="1040" t="e">
        <f>R114/($B114*3)</f>
        <v>#DIV/0!</v>
      </c>
    </row>
    <row r="115" spans="1:19" ht="15.75" hidden="1" thickBot="1" x14ac:dyDescent="0.3">
      <c r="A115" s="96" t="s">
        <v>152</v>
      </c>
      <c r="B115" s="1044"/>
      <c r="C115" s="1021"/>
      <c r="D115" s="1024" t="e">
        <f t="shared" si="121"/>
        <v>#DIV/0!</v>
      </c>
      <c r="E115" s="1021"/>
      <c r="F115" s="1024" t="e">
        <f t="shared" si="122"/>
        <v>#DIV/0!</v>
      </c>
      <c r="G115" s="1021"/>
      <c r="H115" s="1024" t="e">
        <f t="shared" si="123"/>
        <v>#DIV/0!</v>
      </c>
      <c r="I115" s="1027">
        <f t="shared" si="124"/>
        <v>0</v>
      </c>
      <c r="J115" s="1041" t="e">
        <f t="shared" si="125"/>
        <v>#DIV/0!</v>
      </c>
      <c r="K115" s="1021"/>
      <c r="L115" s="1024" t="e">
        <f t="shared" si="123"/>
        <v>#DIV/0!</v>
      </c>
      <c r="M115" s="1021"/>
      <c r="N115" s="1024" t="e">
        <f t="shared" si="126"/>
        <v>#DIV/0!</v>
      </c>
      <c r="O115" s="1021"/>
      <c r="P115" s="1024" t="e">
        <f t="shared" si="127"/>
        <v>#DIV/0!</v>
      </c>
      <c r="Q115" s="1047">
        <f t="shared" si="128"/>
        <v>0</v>
      </c>
      <c r="R115" s="1027">
        <f t="shared" si="129"/>
        <v>0</v>
      </c>
      <c r="S115" s="1041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994" t="s">
        <v>276</v>
      </c>
      <c r="B118" s="995"/>
      <c r="C118" s="995"/>
      <c r="D118" s="995"/>
      <c r="E118" s="995"/>
      <c r="F118" s="995"/>
      <c r="G118" s="995"/>
      <c r="H118" s="995"/>
      <c r="I118" s="995"/>
      <c r="J118" s="995"/>
      <c r="K118" s="995"/>
      <c r="L118" s="995"/>
      <c r="M118" s="995"/>
      <c r="N118" s="995"/>
      <c r="O118" s="995"/>
      <c r="P118" s="995"/>
      <c r="Q118" s="995"/>
      <c r="R118" s="995"/>
      <c r="S118" s="995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Ede'!B9</f>
        <v>783</v>
      </c>
      <c r="C120" s="91">
        <f>'UBS Vila Ede'!C9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Ede'!B10</f>
        <v>117</v>
      </c>
      <c r="C121" s="92">
        <f>'UBS Vila Ede'!C10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Ede'!B12</f>
        <v>792</v>
      </c>
      <c r="C122" s="92">
        <f>'UBS Vila Ede'!C12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Ede'!B13</f>
        <v>528</v>
      </c>
      <c r="C123" s="92">
        <f>'UBS Vila Ede'!C13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Ede'!B14</f>
        <v>160</v>
      </c>
      <c r="C124" s="92">
        <f>'UBS Vila Ede'!C14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Ede'!B15</f>
        <v>528</v>
      </c>
      <c r="C125" s="97">
        <f>'UBS Vila Ede'!C15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994" t="s">
        <v>278</v>
      </c>
      <c r="B128" s="995"/>
      <c r="C128" s="995"/>
      <c r="D128" s="995"/>
      <c r="E128" s="995"/>
      <c r="F128" s="995"/>
      <c r="G128" s="995"/>
      <c r="H128" s="995"/>
      <c r="I128" s="995"/>
      <c r="J128" s="995"/>
      <c r="K128" s="995"/>
      <c r="L128" s="995"/>
      <c r="M128" s="995"/>
      <c r="N128" s="995"/>
      <c r="O128" s="995"/>
      <c r="P128" s="995"/>
      <c r="Q128" s="995"/>
      <c r="R128" s="995"/>
      <c r="S128" s="995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Leonor'!B9</f>
        <v>522</v>
      </c>
      <c r="C130" s="91">
        <f>'UBS Vila Leonor'!C9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Leonor'!B10</f>
        <v>78</v>
      </c>
      <c r="C131" s="92">
        <f>'UBS Vila Leonor'!C10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Leonor'!B12</f>
        <v>660</v>
      </c>
      <c r="C132" s="92">
        <f>'UBS Vila Leonor'!C12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Leonor'!B13</f>
        <v>396</v>
      </c>
      <c r="C133" s="92">
        <f>'UBS Vila Leonor'!C13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Leonor'!B15</f>
        <v>528</v>
      </c>
      <c r="C134" s="97">
        <f>'UBS Vila Leonor'!C15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994" t="s">
        <v>280</v>
      </c>
      <c r="B137" s="995"/>
      <c r="C137" s="995"/>
      <c r="D137" s="995"/>
      <c r="E137" s="995"/>
      <c r="F137" s="995"/>
      <c r="G137" s="995"/>
      <c r="H137" s="995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Sabrina'!B9</f>
        <v>522</v>
      </c>
      <c r="C139" s="91">
        <f>'UBS Vila Sabrina'!C9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Sabrina'!B10</f>
        <v>78</v>
      </c>
      <c r="C140" s="92">
        <f>'UBS Vila Sabrina'!C10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Sabrina'!B12</f>
        <v>792</v>
      </c>
      <c r="C141" s="92">
        <f>'UBS Vila Sabrina'!C12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Sabrina'!B13</f>
        <v>396</v>
      </c>
      <c r="C142" s="92">
        <f>'UBS Vila Sabrina'!C13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Sabrina'!B14</f>
        <v>528</v>
      </c>
      <c r="C143" s="97">
        <f>'UBS Vila Sabrina'!C14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994" t="s">
        <v>282</v>
      </c>
      <c r="B146" s="995"/>
      <c r="C146" s="995"/>
      <c r="D146" s="995"/>
      <c r="E146" s="995"/>
      <c r="F146" s="995"/>
      <c r="G146" s="995"/>
      <c r="H146" s="995"/>
      <c r="I146" s="995"/>
      <c r="J146" s="995"/>
      <c r="K146" s="995"/>
      <c r="L146" s="995"/>
      <c r="M146" s="995"/>
      <c r="N146" s="995"/>
      <c r="O146" s="995"/>
      <c r="P146" s="995"/>
      <c r="Q146" s="995"/>
      <c r="R146" s="995"/>
      <c r="S146" s="995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Carandiru'!B9</f>
        <v>783</v>
      </c>
      <c r="C148" s="91">
        <f>'UBS Carandiru'!C9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Carandiru'!B10</f>
        <v>117</v>
      </c>
      <c r="C149" s="92">
        <f>'UBS Carandiru'!C10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Carandiru'!B12</f>
        <v>792</v>
      </c>
      <c r="C150" s="92">
        <f>'UBS Carandiru'!C12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Carandiru'!B13</f>
        <v>396</v>
      </c>
      <c r="C151" s="92">
        <f>'UBS Carandiru'!C13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Carandiru'!B14</f>
        <v>160</v>
      </c>
      <c r="C152" s="92">
        <f>'UBS Carandiru'!C14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Carandiru'!B15</f>
        <v>528</v>
      </c>
      <c r="C154" s="92">
        <f>'UBS Carandiru'!C15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Carandiru'!B16</f>
        <v>120</v>
      </c>
      <c r="C155" s="97">
        <f>'UBS Carandiru'!C16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994" t="s">
        <v>286</v>
      </c>
      <c r="B158" s="995"/>
      <c r="C158" s="995"/>
      <c r="D158" s="995"/>
      <c r="E158" s="995"/>
      <c r="F158" s="995"/>
      <c r="G158" s="995"/>
      <c r="H158" s="995"/>
      <c r="I158" s="995"/>
      <c r="J158" s="995"/>
      <c r="K158" s="995"/>
      <c r="L158" s="995"/>
      <c r="M158" s="995"/>
      <c r="N158" s="995"/>
      <c r="O158" s="995"/>
      <c r="P158" s="995"/>
      <c r="Q158" s="995"/>
      <c r="R158" s="995"/>
      <c r="S158" s="995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Carandiru'!B9</f>
        <v>40</v>
      </c>
      <c r="C160" s="46">
        <f>'CER Carandiru'!C9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Carandiru'!B10</f>
        <v>30</v>
      </c>
      <c r="C161" s="155">
        <f>'CER Carandiru'!C10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994" t="s">
        <v>288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Carandiru'!B9</f>
        <v>80</v>
      </c>
      <c r="C166" s="186">
        <f>'APD no CER III Carandiru'!C9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994" t="s">
        <v>284</v>
      </c>
      <c r="B169" s="995"/>
      <c r="C169" s="995"/>
      <c r="D169" s="995"/>
      <c r="E169" s="995"/>
      <c r="F169" s="995"/>
      <c r="G169" s="995"/>
      <c r="H169" s="995"/>
      <c r="I169" s="995"/>
      <c r="J169" s="995"/>
      <c r="K169" s="995"/>
      <c r="L169" s="995"/>
      <c r="M169" s="995"/>
      <c r="N169" s="995"/>
      <c r="O169" s="995"/>
      <c r="P169" s="995"/>
      <c r="Q169" s="995"/>
      <c r="R169" s="995"/>
      <c r="S169" s="995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994" t="s">
        <v>290</v>
      </c>
      <c r="B180" s="995"/>
      <c r="C180" s="995"/>
      <c r="D180" s="995"/>
      <c r="E180" s="995"/>
      <c r="F180" s="995"/>
      <c r="G180" s="995"/>
      <c r="H180" s="995"/>
      <c r="I180" s="995"/>
      <c r="J180" s="995"/>
      <c r="K180" s="995"/>
      <c r="L180" s="995"/>
      <c r="M180" s="995"/>
      <c r="N180" s="995"/>
      <c r="O180" s="995"/>
      <c r="P180" s="995"/>
      <c r="Q180" s="995"/>
      <c r="R180" s="995"/>
      <c r="S180" s="995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Gnecco'!B9</f>
        <v>522</v>
      </c>
      <c r="C182" s="91">
        <f>'UBS Vila Maria P Gnecco'!C9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Gnecco'!B11</f>
        <v>24</v>
      </c>
      <c r="C183" s="92">
        <f>'UBS Vila Maria P Gnecco'!C11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Gnecco'!B12</f>
        <v>792</v>
      </c>
      <c r="C184" s="92">
        <f>'UBS Vila Maria P Gnecco'!C12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Gnecco'!B13</f>
        <v>396</v>
      </c>
      <c r="C185" s="92">
        <f>'UBS Vila Maria P Gnecco'!C13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Gnecco'!B15</f>
        <v>396</v>
      </c>
      <c r="C186" s="92">
        <f>'UBS Vila Maria P Gnecco'!C15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994" t="s">
        <v>292</v>
      </c>
      <c r="B189" s="995"/>
      <c r="C189" s="995"/>
      <c r="D189" s="995"/>
      <c r="E189" s="995"/>
      <c r="F189" s="995"/>
      <c r="G189" s="995"/>
      <c r="H189" s="995"/>
      <c r="I189" s="995"/>
      <c r="J189" s="995"/>
      <c r="K189" s="995"/>
      <c r="L189" s="995"/>
      <c r="M189" s="995"/>
      <c r="N189" s="995"/>
      <c r="O189" s="995"/>
      <c r="P189" s="995"/>
      <c r="Q189" s="995"/>
      <c r="R189" s="995"/>
      <c r="S189" s="995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Julieta'!B14</f>
        <v>660</v>
      </c>
      <c r="C191" s="92">
        <f>'UBS Jardim Julieta'!C14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Julieta'!B15</f>
        <v>396</v>
      </c>
      <c r="C192" s="92">
        <f>'UBS Jardim Julieta'!C15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Julieta'!B16</f>
        <v>396</v>
      </c>
      <c r="C193" s="97">
        <f>'UBS Jardim Julieta'!C16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994" t="s">
        <v>294</v>
      </c>
      <c r="B196" s="995"/>
      <c r="C196" s="995"/>
      <c r="D196" s="995"/>
      <c r="E196" s="995"/>
      <c r="F196" s="995"/>
      <c r="G196" s="995"/>
      <c r="H196" s="995"/>
      <c r="I196" s="995"/>
      <c r="J196" s="995"/>
      <c r="K196" s="995"/>
      <c r="L196" s="995"/>
      <c r="M196" s="995"/>
      <c r="N196" s="995"/>
      <c r="O196" s="995"/>
      <c r="P196" s="995"/>
      <c r="Q196" s="995"/>
      <c r="R196" s="995"/>
      <c r="S196" s="995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VM-VG'!B9</f>
        <v>155</v>
      </c>
      <c r="C198" s="169">
        <f>'CAPS INF II VM-VG'!C9</f>
        <v>270</v>
      </c>
      <c r="D198" s="160">
        <f t="shared" ref="D198" si="242">C198/$B198</f>
        <v>1.7419354838709677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270</v>
      </c>
      <c r="D199" s="21">
        <f>((C199/$B$25))-1</f>
        <v>-0.89182692307692313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994" t="s">
        <v>296</v>
      </c>
      <c r="B201" s="995"/>
      <c r="C201" s="995"/>
      <c r="D201" s="995"/>
      <c r="E201" s="995"/>
      <c r="F201" s="995"/>
      <c r="G201" s="995"/>
      <c r="H201" s="995"/>
      <c r="I201" s="995"/>
      <c r="J201" s="995"/>
      <c r="K201" s="995"/>
      <c r="L201" s="995"/>
      <c r="M201" s="995"/>
      <c r="N201" s="995"/>
      <c r="O201" s="995"/>
      <c r="P201" s="995"/>
      <c r="Q201" s="995"/>
      <c r="R201" s="995"/>
      <c r="S201" s="995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CERTA'!B9</f>
        <v>396</v>
      </c>
      <c r="C203" s="92">
        <f>'HORA CERTA'!C9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CERTA'!B10</f>
        <v>792</v>
      </c>
      <c r="C204" s="92">
        <f>'HORA CERTA'!C10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CERTA'!B11</f>
        <v>660</v>
      </c>
      <c r="C205" s="92">
        <f>'HORA CERTA'!C11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CERTA'!B23</f>
        <v>132</v>
      </c>
      <c r="C207" s="92">
        <f>'HORA CERTA'!C23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CERTA'!B14</f>
        <v>264</v>
      </c>
      <c r="C208" s="92">
        <f>'HORA CERTA'!C14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CERTA'!B15</f>
        <v>504</v>
      </c>
      <c r="C210" s="92">
        <f>'HORA CERTA'!C15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994" t="s">
        <v>298</v>
      </c>
      <c r="B215" s="995"/>
      <c r="C215" s="995"/>
      <c r="D215" s="995"/>
      <c r="E215" s="995"/>
      <c r="F215" s="995"/>
      <c r="G215" s="995"/>
      <c r="H215" s="995"/>
      <c r="I215" s="995"/>
      <c r="J215" s="995"/>
      <c r="K215" s="995"/>
      <c r="L215" s="995"/>
      <c r="M215" s="995"/>
      <c r="N215" s="995"/>
      <c r="O215" s="995"/>
      <c r="P215" s="995"/>
      <c r="Q215" s="995"/>
      <c r="R215" s="995"/>
      <c r="S215" s="995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67" t="s">
        <v>459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</row>
    <row r="2" spans="1:18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I'!B17</f>
        <v>261</v>
      </c>
      <c r="C6" s="92">
        <f>'Pque N Mundo I'!C17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I'!B18</f>
        <v>39</v>
      </c>
      <c r="C7" s="92">
        <f>'Pque N Mundo I'!C18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II'!B14</f>
        <v>384</v>
      </c>
      <c r="C9" s="92">
        <f>'Pque N Mundo II'!C14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II'!B15</f>
        <v>58</v>
      </c>
      <c r="C10" s="92">
        <f>'Pque N Mundo II'!C15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II'!B17</f>
        <v>174</v>
      </c>
      <c r="C11" s="92">
        <f>'Pque N Mundo II'!C17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II'!B18</f>
        <v>26</v>
      </c>
      <c r="C12" s="92">
        <f>'Pque N Mundo II'!C18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Brasil'!B17</f>
        <v>435</v>
      </c>
      <c r="C14" s="91">
        <f>'AMA_UBS J Brasil'!C17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Brasil'!B18</f>
        <v>65</v>
      </c>
      <c r="C15" s="92">
        <f>'AMA_UBS J Brasil'!C18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Medeiros'!B9</f>
        <v>522</v>
      </c>
      <c r="C18" s="91">
        <f>'AMA_UBS V Medeiros'!C9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Medeiros'!B10</f>
        <v>78</v>
      </c>
      <c r="C19" s="92">
        <f>'AMA_UBS V Medeiros'!C10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Mazzei'!B9</f>
        <v>783</v>
      </c>
      <c r="C21" s="91">
        <f>'UBS Izolina Mazzei'!C9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Mazzei'!B10</f>
        <v>117</v>
      </c>
      <c r="C22" s="92">
        <f>'UBS Izolina Mazzei'!C10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Japão'!B9</f>
        <v>522</v>
      </c>
      <c r="C24" s="91">
        <f>'UBS Jardim Japão'!C9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Japão'!B10</f>
        <v>78</v>
      </c>
      <c r="C25" s="92">
        <f>'UBS Jardim Japão'!C10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Ede'!B9</f>
        <v>783</v>
      </c>
      <c r="C28" s="91">
        <f>'UBS Vila Ede'!C9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Ede'!B10</f>
        <v>117</v>
      </c>
      <c r="C29" s="92">
        <f>'UBS Vila Ede'!C10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Leonor'!B9</f>
        <v>522</v>
      </c>
      <c r="C31" s="91">
        <f>'UBS Vila Leonor'!C9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Leonor'!B10</f>
        <v>78</v>
      </c>
      <c r="C32" s="92">
        <f>'UBS Vila Leonor'!C10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Sabrina'!B9</f>
        <v>522</v>
      </c>
      <c r="C34" s="91">
        <f>'UBS Vila Sabrina'!C9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Sabrina'!B10</f>
        <v>78</v>
      </c>
      <c r="C35" s="92">
        <f>'UBS Vila Sabrina'!C10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Carandiru'!B9</f>
        <v>783</v>
      </c>
      <c r="C37" s="91">
        <f>'UBS Carandiru'!C9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Carandiru'!B10</f>
        <v>117</v>
      </c>
      <c r="C38" s="92">
        <f>'UBS Carandiru'!C10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Gnecco'!B9</f>
        <v>522</v>
      </c>
      <c r="C40" s="91">
        <f>'UBS Vila Maria P Gnecco'!C9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Gnecco'!B11</f>
        <v>24</v>
      </c>
      <c r="C41" s="92">
        <f>'UBS Vila Maria P Gnecco'!C11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1003" t="s">
        <v>201</v>
      </c>
      <c r="B44" s="995"/>
      <c r="C44" s="995"/>
      <c r="D44" s="995"/>
      <c r="E44" s="995"/>
      <c r="F44" s="995"/>
      <c r="G44" s="995"/>
      <c r="H44" s="995"/>
      <c r="I44" s="995"/>
      <c r="J44" s="995"/>
      <c r="K44" s="995"/>
      <c r="L44" s="995"/>
      <c r="M44" s="995"/>
      <c r="N44" s="995"/>
      <c r="O44" s="995"/>
      <c r="P44" s="995"/>
      <c r="Q44" s="995"/>
      <c r="R44" s="995"/>
      <c r="S44" s="995"/>
      <c r="T44" s="995"/>
      <c r="U44" s="995"/>
      <c r="V44" s="995"/>
      <c r="W44" s="995"/>
      <c r="X44" s="995"/>
      <c r="Y44" s="995"/>
      <c r="Z44" s="995"/>
    </row>
    <row r="45" spans="1:26" ht="24.75" thickBot="1" x14ac:dyDescent="0.3">
      <c r="A45" s="220" t="s">
        <v>14</v>
      </c>
      <c r="B45" s="141" t="s">
        <v>15</v>
      </c>
      <c r="C45" s="207" t="str">
        <f>'Pque N Mundo I'!C8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48" t="s">
        <v>215</v>
      </c>
      <c r="B61" s="1049"/>
      <c r="C61" s="1049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</row>
    <row r="62" spans="1:26" ht="24.75" thickBot="1" x14ac:dyDescent="0.3">
      <c r="A62" s="220" t="s">
        <v>14</v>
      </c>
      <c r="B62" s="141" t="s">
        <v>15</v>
      </c>
      <c r="C62" s="207" t="str">
        <f>'Pque N Mundo I'!C8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1003" t="s">
        <v>267</v>
      </c>
      <c r="B78" s="995"/>
      <c r="C78" s="995"/>
      <c r="D78" s="995"/>
      <c r="E78" s="995"/>
      <c r="F78" s="995"/>
      <c r="G78" s="995"/>
      <c r="H78" s="995"/>
      <c r="I78" s="995"/>
      <c r="J78" s="995"/>
      <c r="K78" s="995"/>
      <c r="L78" s="995"/>
      <c r="M78" s="995"/>
      <c r="N78" s="995"/>
      <c r="O78" s="995"/>
      <c r="P78" s="995"/>
      <c r="Q78" s="995"/>
      <c r="R78" s="995"/>
      <c r="S78" s="995"/>
      <c r="T78" s="995"/>
      <c r="U78" s="995"/>
      <c r="V78" s="995"/>
      <c r="W78" s="995"/>
      <c r="X78" s="995"/>
      <c r="Y78" s="995"/>
      <c r="Z78" s="995"/>
    </row>
    <row r="79" spans="1:26" ht="24.75" thickBot="1" x14ac:dyDescent="0.3">
      <c r="A79" s="213" t="s">
        <v>14</v>
      </c>
      <c r="B79" s="141" t="s">
        <v>15</v>
      </c>
      <c r="C79" s="207" t="str">
        <f>'Pque N Mundo I'!C8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VG'!B10</f>
        <v>160</v>
      </c>
      <c r="C80" s="91">
        <f>'CEO II VG'!C10</f>
        <v>140</v>
      </c>
      <c r="D80" s="18">
        <f>C80/$B80</f>
        <v>0.875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VG'!B9</f>
        <v>44</v>
      </c>
      <c r="C81" s="92">
        <f>'CEO II VG'!C9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VG'!B11</f>
        <v>120</v>
      </c>
      <c r="C82" s="92">
        <f>'CEO II VG'!C11</f>
        <v>250</v>
      </c>
      <c r="D82" s="18">
        <f t="shared" ref="D82:D88" si="117">C82/$B82</f>
        <v>2.0833333333333335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VG'!B12</f>
        <v>108</v>
      </c>
      <c r="C83" s="92">
        <f>'CEO II VG'!C12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VG'!B13</f>
        <v>80</v>
      </c>
      <c r="C84" s="92">
        <f>'CEO II VG'!C13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VG'!B15</f>
        <v>63</v>
      </c>
      <c r="C85" s="92">
        <f>'CEO II VG'!C15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VG'!B16</f>
        <v>10</v>
      </c>
      <c r="C86" s="92">
        <f>'CEO II VG'!C16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</row>
    <row r="2" spans="1:19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</row>
    <row r="3" spans="1:19" x14ac:dyDescent="0.25">
      <c r="A3" s="89" t="s">
        <v>185</v>
      </c>
    </row>
    <row r="4" spans="1:19" ht="15.75" x14ac:dyDescent="0.25">
      <c r="A4" s="994" t="s">
        <v>200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</row>
    <row r="5" spans="1:19" ht="24.75" thickBot="1" x14ac:dyDescent="0.3">
      <c r="A5" s="74" t="s">
        <v>14</v>
      </c>
      <c r="B5" s="141" t="s">
        <v>15</v>
      </c>
      <c r="C5" s="74" t="str">
        <f>'Pque N Mundo I'!C8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92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92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Brasil'!B20,'UBS V Guilherme'!B12,'AMA_UBS V Medeiros'!B12,'UBS Izolina Mazzei'!B12,'UBS Jardim Japão'!B12,'UBS Vila Ede'!B12,'UBS Vila Leonor'!B12,'UBS Vila Sabrina'!B12,'UBS Carandiru'!B12,'UBS Vila Maria P Gnecco'!B12,'UBS Jardim Julieta'!B14)</f>
        <v>9372</v>
      </c>
      <c r="C8" s="92">
        <f>SUM('AMA_UBS J Brasil'!C20,'UBS V Guilherme'!C12,'AMA_UBS V Medeiros'!C12,'UBS Izolina Mazzei'!C12,'UBS Jardim Japão'!C12,'UBS Vila Ede'!C12,'UBS Vila Leonor'!C12,'UBS Vila Sabrina'!C12,'UBS Carandiru'!C12,'UBS Vila Maria P Gnecco'!C12,'UBS Jardim Julieta'!C14)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4884</v>
      </c>
      <c r="C9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3154</v>
      </c>
      <c r="D9" s="103">
        <f t="shared" si="0"/>
        <v>0.64578214578214577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Brasil'!B22,'UBS V Guilherme'!B14,'AMA_UBS V Medeiros'!B14,'AMA_UBS V Medeiros'!B17,'UBS Vila Ede'!B14,'UBS Carandiru'!B14)</f>
        <v>960</v>
      </c>
      <c r="C10" s="92">
        <f>SUM('AMA_UBS J Brasil'!C22,'UBS V Guilherme'!C14,'AMA_UBS V Medeiros'!C14,'AMA_UBS V Medeiros'!C17,'UBS Vila Ede'!C14,'UBS Carandiru'!C14)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Brasil'!B25,'UBS V Guilherme'!B15,'AMA_UBS V Medeiros'!B18,'UBS Izolina Mazzei'!B15,'UBS Jardim Japão'!B15,'UBS Vila Ede'!B15,'UBS Vila Leonor'!B15,'UBS Vila Sabrina'!B14,'UBS Carandiru'!B15,'UBS Vila Maria P Gnecco'!B15,'UBS Jardim Julieta'!B16)</f>
        <v>6496</v>
      </c>
      <c r="C11" s="177">
        <f>SUM('AMA_UBS J Brasil'!C25,'UBS V Guilherme'!C15,'AMA_UBS V Medeiros'!C18,'UBS Izolina Mazzei'!C15,'UBS Jardim Japão'!C15,'UBS Vila Ede'!C15,'UBS Vila Leonor'!C15,'UBS Vila Sabrina'!C14,'UBS Carandiru'!C15,'UBS Vila Maria P Gnecco'!C15,'UBS Jardim Julieta'!C16)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Mazzei'!B14</f>
        <v>125</v>
      </c>
      <c r="C12" s="177">
        <f>'UBS Izolina Mazzei'!C14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Carandiru'!B16</f>
        <v>120</v>
      </c>
      <c r="C13" s="171">
        <f>'UBS Carandiru'!C16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994" t="s">
        <v>197</v>
      </c>
      <c r="B17" s="995"/>
      <c r="C17" s="995"/>
      <c r="D17" s="995"/>
      <c r="E17" s="995"/>
      <c r="F17" s="995"/>
      <c r="G17" s="995"/>
      <c r="H17" s="995"/>
      <c r="I17" s="995"/>
      <c r="J17" s="995"/>
      <c r="K17" s="995"/>
      <c r="L17" s="995"/>
      <c r="M17" s="995"/>
      <c r="N17" s="995"/>
      <c r="O17" s="995"/>
      <c r="P17" s="995"/>
      <c r="Q17" s="995"/>
      <c r="R17" s="995"/>
      <c r="S17" s="995"/>
    </row>
    <row r="18" spans="1:19" ht="24.75" thickBot="1" x14ac:dyDescent="0.3">
      <c r="A18" s="74" t="s">
        <v>14</v>
      </c>
      <c r="B18" s="141" t="s">
        <v>15</v>
      </c>
      <c r="C18" s="74" t="str">
        <f>'Pque N Mundo I'!C8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I'!B9,'Pque N Mundo II'!B9)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I'!B10,'Pque N Mundo II'!B10)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I'!B12,'Pque N Mundo II'!B12)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II'!B14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II'!B15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I'!B17,'Pque N Mundo II'!B17)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I'!B18,'Pque N Mundo II'!B18)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I'!B20,'Pque N Mundo II'!B20)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I'!B21,'Pque N Mundo II'!B21)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I'!B22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I'!B23,'Pque N Mundo II'!B25)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994" t="s">
        <v>267</v>
      </c>
      <c r="B32" s="995"/>
      <c r="C32" s="995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</row>
    <row r="33" spans="1:19" ht="24.75" thickBot="1" x14ac:dyDescent="0.3">
      <c r="A33" s="74" t="s">
        <v>14</v>
      </c>
      <c r="B33" s="141" t="s">
        <v>15</v>
      </c>
      <c r="C33" s="74" t="str">
        <f>'Pque N Mundo I'!C8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VG'!B10</f>
        <v>160</v>
      </c>
      <c r="C34" s="91">
        <f>'CEO II VG'!C10</f>
        <v>140</v>
      </c>
      <c r="D34" s="18">
        <f t="shared" ref="D34:D42" si="40">C34/$B34</f>
        <v>0.875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VG'!B9</f>
        <v>44</v>
      </c>
      <c r="C35" s="92">
        <f>'CEO II VG'!C9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VG'!B11</f>
        <v>120</v>
      </c>
      <c r="C36" s="92">
        <f>'CEO II VG'!C11</f>
        <v>250</v>
      </c>
      <c r="D36" s="18">
        <f t="shared" si="40"/>
        <v>2.0833333333333335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VG'!B12</f>
        <v>108</v>
      </c>
      <c r="C37" s="92">
        <f>'CEO II VG'!C12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VG'!B13</f>
        <v>80</v>
      </c>
      <c r="C38" s="92">
        <f>'CEO II VG'!C13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VG'!B15</f>
        <v>63</v>
      </c>
      <c r="C39" s="92">
        <f>'CEO II VG'!C15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VG'!B16</f>
        <v>10</v>
      </c>
      <c r="C40" s="92">
        <f>'CEO II VG'!C16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994" t="s">
        <v>275</v>
      </c>
      <c r="B44" s="995"/>
      <c r="C44" s="995"/>
      <c r="D44" s="995"/>
      <c r="E44" s="995"/>
      <c r="F44" s="995"/>
      <c r="G44" s="995"/>
      <c r="H44" s="995"/>
      <c r="I44" s="995"/>
      <c r="J44" s="995"/>
      <c r="K44" s="995"/>
      <c r="L44" s="995"/>
      <c r="M44" s="995"/>
      <c r="N44" s="995"/>
      <c r="O44" s="995"/>
      <c r="P44" s="995"/>
      <c r="Q44" s="995"/>
      <c r="R44" s="995"/>
      <c r="S44" s="995"/>
    </row>
    <row r="45" spans="1:19" ht="24.75" thickBot="1" x14ac:dyDescent="0.3">
      <c r="A45" s="74" t="s">
        <v>14</v>
      </c>
      <c r="B45" s="141" t="s">
        <v>15</v>
      </c>
      <c r="C45" s="74" t="str">
        <f>'Pque N Mundo I'!C8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42">
        <f>'EMAD na UBS JD JAPÃO'!$B$9</f>
        <v>220</v>
      </c>
      <c r="C46" s="1019">
        <f>'EMAD na UBS JD JAPÃO'!$C$9</f>
        <v>197</v>
      </c>
      <c r="D46" s="1022">
        <f t="shared" ref="D46:D49" si="54">C46/$B46</f>
        <v>0.8954545454545455</v>
      </c>
      <c r="E46" s="1019" t="e">
        <f>'EMAD na UBS JD JAPÃO'!#REF!</f>
        <v>#REF!</v>
      </c>
      <c r="F46" s="1022" t="e">
        <f t="shared" ref="F46:F49" si="55">E46/$B46</f>
        <v>#REF!</v>
      </c>
      <c r="G46" s="1019" t="e">
        <f>'EMAD na UBS JD JAPÃO'!#REF!</f>
        <v>#REF!</v>
      </c>
      <c r="H46" s="1022" t="e">
        <f t="shared" ref="H46:L49" si="56">G46/$B46</f>
        <v>#REF!</v>
      </c>
      <c r="I46" s="1025" t="e">
        <f>SUM(C46,E46,G46)</f>
        <v>#REF!</v>
      </c>
      <c r="J46" s="1039" t="e">
        <f>I46/($B46*3)</f>
        <v>#REF!</v>
      </c>
      <c r="K46" s="1019" t="e">
        <f>'EMAD na UBS JD JAPÃO'!#REF!</f>
        <v>#REF!</v>
      </c>
      <c r="L46" s="1022" t="e">
        <f t="shared" si="56"/>
        <v>#REF!</v>
      </c>
      <c r="M46" s="1019" t="e">
        <f>'EMAD na UBS JD JAPÃO'!#REF!</f>
        <v>#REF!</v>
      </c>
      <c r="N46" s="1022" t="e">
        <f t="shared" ref="N46:N49" si="57">M46/$B46</f>
        <v>#REF!</v>
      </c>
      <c r="O46" s="1019" t="e">
        <f>'EMAD na UBS JD JAPÃO'!#REF!</f>
        <v>#REF!</v>
      </c>
      <c r="P46" s="1022" t="e">
        <f t="shared" ref="P46:P49" si="58">O46/$B46</f>
        <v>#REF!</v>
      </c>
      <c r="Q46" s="1025" t="e">
        <f>SUM(K46,M46,O46)</f>
        <v>#REF!</v>
      </c>
      <c r="R46" s="1039" t="e">
        <f>Q46/($B46*3)</f>
        <v>#REF!</v>
      </c>
      <c r="S46" s="1019" t="e">
        <f>SUM(C46,E46,G46,K46,M46,O46)</f>
        <v>#REF!</v>
      </c>
    </row>
    <row r="47" spans="1:19" x14ac:dyDescent="0.25">
      <c r="A47" s="8" t="s">
        <v>151</v>
      </c>
      <c r="B47" s="1043"/>
      <c r="C47" s="1020"/>
      <c r="D47" s="1023" t="e">
        <f t="shared" si="54"/>
        <v>#DIV/0!</v>
      </c>
      <c r="E47" s="1020"/>
      <c r="F47" s="1023" t="e">
        <f t="shared" si="55"/>
        <v>#DIV/0!</v>
      </c>
      <c r="G47" s="1020"/>
      <c r="H47" s="1023" t="e">
        <f t="shared" si="56"/>
        <v>#DIV/0!</v>
      </c>
      <c r="I47" s="1026">
        <f>SUM(C47,E47,G47)</f>
        <v>0</v>
      </c>
      <c r="J47" s="1040" t="e">
        <f>I47/($B47*3)</f>
        <v>#DIV/0!</v>
      </c>
      <c r="K47" s="1020"/>
      <c r="L47" s="1023" t="e">
        <f t="shared" si="56"/>
        <v>#DIV/0!</v>
      </c>
      <c r="M47" s="1020"/>
      <c r="N47" s="1023" t="e">
        <f t="shared" si="57"/>
        <v>#DIV/0!</v>
      </c>
      <c r="O47" s="1020"/>
      <c r="P47" s="1023" t="e">
        <f t="shared" si="58"/>
        <v>#DIV/0!</v>
      </c>
      <c r="Q47" s="1026">
        <f>SUM(K47,M47,O47)</f>
        <v>0</v>
      </c>
      <c r="R47" s="1040" t="e">
        <f>Q47/($B47*3)</f>
        <v>#DIV/0!</v>
      </c>
      <c r="S47" s="1020">
        <f>SUM(C47,E47,G47,K47,M47,O47)</f>
        <v>0</v>
      </c>
    </row>
    <row r="48" spans="1:19" x14ac:dyDescent="0.25">
      <c r="A48" s="8" t="s">
        <v>154</v>
      </c>
      <c r="B48" s="1043"/>
      <c r="C48" s="1020"/>
      <c r="D48" s="1023" t="e">
        <f t="shared" si="54"/>
        <v>#DIV/0!</v>
      </c>
      <c r="E48" s="1020"/>
      <c r="F48" s="1023" t="e">
        <f t="shared" si="55"/>
        <v>#DIV/0!</v>
      </c>
      <c r="G48" s="1020"/>
      <c r="H48" s="1023" t="e">
        <f t="shared" si="56"/>
        <v>#DIV/0!</v>
      </c>
      <c r="I48" s="1026">
        <f>SUM(C48,E48,G48)</f>
        <v>0</v>
      </c>
      <c r="J48" s="1040" t="e">
        <f>I48/($B48*3)</f>
        <v>#DIV/0!</v>
      </c>
      <c r="K48" s="1020"/>
      <c r="L48" s="1023" t="e">
        <f t="shared" si="56"/>
        <v>#DIV/0!</v>
      </c>
      <c r="M48" s="1020"/>
      <c r="N48" s="1023" t="e">
        <f t="shared" si="57"/>
        <v>#DIV/0!</v>
      </c>
      <c r="O48" s="1020"/>
      <c r="P48" s="1023" t="e">
        <f t="shared" si="58"/>
        <v>#DIV/0!</v>
      </c>
      <c r="Q48" s="1026">
        <f>SUM(K48,M48,O48)</f>
        <v>0</v>
      </c>
      <c r="R48" s="1040" t="e">
        <f>Q48/($B48*3)</f>
        <v>#DIV/0!</v>
      </c>
      <c r="S48" s="1020">
        <f>SUM(C48,E48,G48,K48,M48,O48)</f>
        <v>0</v>
      </c>
    </row>
    <row r="49" spans="1:19" ht="15.75" thickBot="1" x14ac:dyDescent="0.3">
      <c r="A49" s="96" t="s">
        <v>152</v>
      </c>
      <c r="B49" s="1044"/>
      <c r="C49" s="1021"/>
      <c r="D49" s="1024" t="e">
        <f t="shared" si="54"/>
        <v>#DIV/0!</v>
      </c>
      <c r="E49" s="1021"/>
      <c r="F49" s="1024" t="e">
        <f t="shared" si="55"/>
        <v>#DIV/0!</v>
      </c>
      <c r="G49" s="1021"/>
      <c r="H49" s="1024" t="e">
        <f t="shared" si="56"/>
        <v>#DIV/0!</v>
      </c>
      <c r="I49" s="1027">
        <f>SUM(C49,E49,G49)</f>
        <v>0</v>
      </c>
      <c r="J49" s="1041" t="e">
        <f>I49/($B49*3)</f>
        <v>#DIV/0!</v>
      </c>
      <c r="K49" s="1021"/>
      <c r="L49" s="1024" t="e">
        <f t="shared" si="56"/>
        <v>#DIV/0!</v>
      </c>
      <c r="M49" s="1021"/>
      <c r="N49" s="1024" t="e">
        <f t="shared" si="57"/>
        <v>#DIV/0!</v>
      </c>
      <c r="O49" s="1021"/>
      <c r="P49" s="1024" t="e">
        <f t="shared" si="58"/>
        <v>#DIV/0!</v>
      </c>
      <c r="Q49" s="1027">
        <f>SUM(K49,M49,O49)</f>
        <v>0</v>
      </c>
      <c r="R49" s="1041" t="e">
        <f>Q49/($B49*3)</f>
        <v>#DIV/0!</v>
      </c>
      <c r="S49" s="1021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994" t="s">
        <v>286</v>
      </c>
      <c r="B52" s="995"/>
      <c r="C52" s="995"/>
      <c r="D52" s="995"/>
      <c r="E52" s="995"/>
      <c r="F52" s="995"/>
      <c r="G52" s="995"/>
      <c r="H52" s="995"/>
      <c r="I52" s="995"/>
      <c r="J52" s="995"/>
      <c r="K52" s="995"/>
      <c r="L52" s="995"/>
      <c r="M52" s="995"/>
      <c r="N52" s="995"/>
      <c r="O52" s="995"/>
      <c r="P52" s="995"/>
      <c r="Q52" s="995"/>
      <c r="R52" s="995"/>
      <c r="S52" s="995"/>
    </row>
    <row r="53" spans="1:19" ht="24.75" thickBot="1" x14ac:dyDescent="0.3">
      <c r="A53" s="148" t="s">
        <v>97</v>
      </c>
      <c r="B53" s="141" t="s">
        <v>15</v>
      </c>
      <c r="C53" s="148" t="str">
        <f>'Pque N Mundo I'!C8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Carandiru'!B9</f>
        <v>40</v>
      </c>
      <c r="C54" s="46">
        <f>'CER Carandiru'!C9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Carandiru'!B10</f>
        <v>30</v>
      </c>
      <c r="C55" s="155">
        <f>'CER Carandiru'!C10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994" t="s">
        <v>288</v>
      </c>
      <c r="B58" s="995"/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</row>
    <row r="59" spans="1:19" ht="24.75" thickBot="1" x14ac:dyDescent="0.3">
      <c r="A59" s="74" t="s">
        <v>96</v>
      </c>
      <c r="B59" s="141" t="s">
        <v>15</v>
      </c>
      <c r="C59" s="74" t="str">
        <f>'Pque N Mundo I'!C8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Carandiru'!B9</f>
        <v>80</v>
      </c>
      <c r="C60" s="186">
        <f>'APD no CER III Carandiru'!C9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994" t="s">
        <v>284</v>
      </c>
      <c r="B63" s="995"/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</row>
    <row r="64" spans="1:19" ht="24.75" thickBot="1" x14ac:dyDescent="0.3">
      <c r="A64" s="74" t="s">
        <v>14</v>
      </c>
      <c r="B64" s="141" t="s">
        <v>15</v>
      </c>
      <c r="C64" s="74" t="str">
        <f>'Pque N Mundo I'!C8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994" t="s">
        <v>294</v>
      </c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5"/>
      <c r="M74" s="995"/>
      <c r="N74" s="995"/>
      <c r="O74" s="995"/>
      <c r="P74" s="995"/>
      <c r="Q74" s="995"/>
      <c r="R74" s="995"/>
      <c r="S74" s="995"/>
    </row>
    <row r="75" spans="1:19" ht="24.75" thickBot="1" x14ac:dyDescent="0.3">
      <c r="A75" s="74" t="s">
        <v>96</v>
      </c>
      <c r="B75" s="141" t="s">
        <v>15</v>
      </c>
      <c r="C75" s="74" t="str">
        <f>'Pque N Mundo I'!C8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VM-VG'!B9</f>
        <v>155</v>
      </c>
      <c r="C76" s="169">
        <f>'CAPS INF II VM-VG'!C9</f>
        <v>270</v>
      </c>
      <c r="D76" s="160">
        <f t="shared" ref="D76:P77" si="87">C76/$B76</f>
        <v>1.7419354838709677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270</v>
      </c>
      <c r="D77" s="21">
        <f t="shared" si="87"/>
        <v>1.7419354838709677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994" t="s">
        <v>296</v>
      </c>
      <c r="B79" s="995"/>
      <c r="C79" s="995"/>
      <c r="D79" s="995"/>
      <c r="E79" s="995"/>
      <c r="F79" s="995"/>
      <c r="G79" s="995"/>
      <c r="H79" s="995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</row>
    <row r="80" spans="1:19" ht="24.75" thickBot="1" x14ac:dyDescent="0.3">
      <c r="A80" s="74" t="s">
        <v>14</v>
      </c>
      <c r="B80" s="141" t="s">
        <v>15</v>
      </c>
      <c r="C80" s="74" t="str">
        <f>'Pque N Mundo I'!C8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CERTA'!B9</f>
        <v>396</v>
      </c>
      <c r="C81" s="92">
        <f>'HORA CERTA'!C9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CERTA'!B10</f>
        <v>792</v>
      </c>
      <c r="C82" s="92">
        <f>'HORA CERTA'!C10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CERTA'!B11</f>
        <v>660</v>
      </c>
      <c r="C83" s="92">
        <f>'HORA CERTA'!C11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CERTA'!B23</f>
        <v>132</v>
      </c>
      <c r="C85" s="92">
        <f>'HORA CERTA'!C23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CERTA'!B14</f>
        <v>264</v>
      </c>
      <c r="C86" s="92">
        <f>'HORA CERTA'!C14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CERTA'!B15</f>
        <v>504</v>
      </c>
      <c r="C88" s="92">
        <f>'HORA CERTA'!C15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994" t="s">
        <v>298</v>
      </c>
      <c r="B93" s="995"/>
      <c r="C93" s="995"/>
      <c r="D93" s="995"/>
      <c r="E93" s="995"/>
      <c r="F93" s="995"/>
      <c r="G93" s="995"/>
      <c r="H93" s="995"/>
      <c r="I93" s="995"/>
      <c r="J93" s="995"/>
      <c r="K93" s="995"/>
      <c r="L93" s="995"/>
      <c r="M93" s="995"/>
      <c r="N93" s="995"/>
      <c r="O93" s="995"/>
      <c r="P93" s="995"/>
      <c r="Q93" s="995"/>
      <c r="R93" s="995"/>
      <c r="S93" s="995"/>
    </row>
    <row r="94" spans="1:19" ht="24.75" thickBot="1" x14ac:dyDescent="0.3">
      <c r="A94" s="13" t="s">
        <v>14</v>
      </c>
      <c r="B94" s="11" t="s">
        <v>164</v>
      </c>
      <c r="C94" s="13" t="str">
        <f>'Pque N Mundo I'!C8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67" t="s">
        <v>183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1"/>
      <c r="M1" s="1"/>
    </row>
    <row r="2" spans="1:17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1"/>
      <c r="M2" s="1"/>
    </row>
    <row r="3" spans="1:17" x14ac:dyDescent="0.25">
      <c r="A3" s="89" t="s">
        <v>188</v>
      </c>
    </row>
    <row r="4" spans="1:17" ht="15.75" x14ac:dyDescent="0.25">
      <c r="A4" s="994" t="s">
        <v>260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994" t="s">
        <v>47</v>
      </c>
      <c r="B20" s="995"/>
      <c r="C20" s="995"/>
      <c r="D20" s="995"/>
      <c r="E20" s="995"/>
      <c r="F20" s="995"/>
      <c r="G20" s="995"/>
      <c r="H20" s="995"/>
      <c r="I20" s="995"/>
      <c r="J20" s="995"/>
      <c r="K20" s="995"/>
      <c r="L20" s="995"/>
      <c r="M20" s="995"/>
      <c r="N20" s="995"/>
      <c r="O20" s="995"/>
      <c r="P20" s="995"/>
      <c r="Q20" s="995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994" t="s">
        <v>262</v>
      </c>
      <c r="B36" s="995"/>
      <c r="C36" s="995"/>
      <c r="D36" s="995"/>
      <c r="E36" s="995"/>
      <c r="F36" s="995"/>
      <c r="G36" s="995"/>
      <c r="H36" s="995"/>
      <c r="I36" s="995"/>
      <c r="J36" s="995"/>
      <c r="K36" s="995"/>
      <c r="L36" s="995"/>
      <c r="M36" s="995"/>
      <c r="N36" s="995"/>
      <c r="O36" s="995"/>
      <c r="P36" s="995"/>
      <c r="Q36" s="995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994" t="s">
        <v>264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994" t="s">
        <v>266</v>
      </c>
      <c r="B61" s="995"/>
      <c r="C61" s="995"/>
      <c r="D61" s="995"/>
      <c r="E61" s="995"/>
      <c r="F61" s="995"/>
      <c r="G61" s="995"/>
      <c r="H61" s="995"/>
      <c r="I61" s="995"/>
      <c r="J61" s="995"/>
      <c r="K61" s="995"/>
      <c r="L61" s="995"/>
      <c r="M61" s="995"/>
      <c r="N61" s="995"/>
      <c r="O61" s="995"/>
      <c r="P61" s="995"/>
      <c r="Q61" s="995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994" t="s">
        <v>268</v>
      </c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5"/>
      <c r="M74" s="995"/>
      <c r="N74" s="995"/>
      <c r="O74" s="995"/>
      <c r="P74" s="995"/>
      <c r="Q74" s="995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994" t="s">
        <v>270</v>
      </c>
      <c r="B86" s="995"/>
      <c r="C86" s="995"/>
      <c r="D86" s="995"/>
      <c r="E86" s="995"/>
      <c r="F86" s="995"/>
      <c r="G86" s="995"/>
      <c r="H86" s="995"/>
      <c r="I86" s="995"/>
      <c r="J86" s="995"/>
      <c r="K86" s="995"/>
      <c r="L86" s="995"/>
      <c r="M86" s="995"/>
      <c r="N86" s="995"/>
      <c r="O86" s="995"/>
      <c r="P86" s="995"/>
      <c r="Q86" s="995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994" t="s">
        <v>272</v>
      </c>
      <c r="B101" s="995"/>
      <c r="C101" s="995"/>
      <c r="D101" s="995"/>
      <c r="E101" s="995"/>
      <c r="F101" s="995"/>
      <c r="G101" s="995"/>
      <c r="H101" s="995"/>
      <c r="I101" s="995"/>
      <c r="J101" s="995"/>
      <c r="K101" s="995"/>
      <c r="L101" s="995"/>
      <c r="M101" s="995"/>
      <c r="N101" s="995"/>
      <c r="O101" s="995"/>
      <c r="P101" s="995"/>
      <c r="Q101" s="995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Mazzei'!B53</f>
        <v>9</v>
      </c>
      <c r="C103" s="91">
        <f>'UBS Izolina Mazzei'!C53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Mazzei'!B55</f>
        <v>3</v>
      </c>
      <c r="C104" s="92">
        <f>'UBS Izolina Mazzei'!C55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Mazzei'!B56</f>
        <v>2</v>
      </c>
      <c r="C105" s="92">
        <f>'UBS Izolina Mazzei'!C56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Mazzei'!B57</f>
        <v>1</v>
      </c>
      <c r="C106" s="92">
        <f>'UBS Izolina Mazzei'!C57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Mazzei'!B58</f>
        <v>2</v>
      </c>
      <c r="C107" s="92">
        <f>'UBS Izolina Mazzei'!C58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Mazzei'!B62</f>
        <v>2</v>
      </c>
      <c r="C108" s="92">
        <f>'UBS Izolina Mazzei'!C62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Mazzei'!B63</f>
        <v>4</v>
      </c>
      <c r="C109" s="92">
        <f>'UBS Izolina Mazzei'!C63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Mazzei'!B64</f>
        <v>1</v>
      </c>
      <c r="C110" s="91">
        <f>'UBS Izolina Mazzei'!C64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Mazzei'!B65</f>
        <v>1</v>
      </c>
      <c r="C111" s="92">
        <f>'UBS Izolina Mazzei'!C65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Mazzei'!B66</f>
        <v>1</v>
      </c>
      <c r="C112" s="92">
        <f>'UBS Izolina Mazzei'!C66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Mazzei'!B67</f>
        <v>1</v>
      </c>
      <c r="C113" s="97">
        <f>'UBS Izolina Mazzei'!C67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994" t="s">
        <v>274</v>
      </c>
      <c r="B116" s="995"/>
      <c r="C116" s="995"/>
      <c r="D116" s="995"/>
      <c r="E116" s="995"/>
      <c r="F116" s="995"/>
      <c r="G116" s="995"/>
      <c r="H116" s="995"/>
      <c r="I116" s="995"/>
      <c r="J116" s="995"/>
      <c r="K116" s="995"/>
      <c r="L116" s="995"/>
      <c r="M116" s="995"/>
      <c r="N116" s="995"/>
      <c r="O116" s="995"/>
      <c r="P116" s="995"/>
      <c r="Q116" s="995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994" t="s">
        <v>302</v>
      </c>
      <c r="B130" s="995"/>
      <c r="C130" s="995"/>
      <c r="D130" s="995"/>
      <c r="E130" s="995"/>
      <c r="F130" s="995"/>
      <c r="G130" s="995"/>
      <c r="H130" s="995"/>
      <c r="I130" s="995"/>
      <c r="J130" s="995"/>
      <c r="K130" s="995"/>
      <c r="L130" s="995"/>
      <c r="M130" s="995"/>
      <c r="N130" s="995"/>
      <c r="O130" s="995"/>
      <c r="P130" s="995"/>
      <c r="Q130" s="995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994" t="s">
        <v>277</v>
      </c>
      <c r="B139" s="995"/>
      <c r="C139" s="995"/>
      <c r="D139" s="995"/>
      <c r="E139" s="995"/>
      <c r="F139" s="995"/>
      <c r="G139" s="995"/>
      <c r="H139" s="995"/>
      <c r="I139" s="995"/>
      <c r="J139" s="995"/>
      <c r="K139" s="995"/>
      <c r="L139" s="995"/>
      <c r="M139" s="995"/>
      <c r="N139" s="995"/>
      <c r="O139" s="995"/>
      <c r="P139" s="995"/>
      <c r="Q139" s="995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994" t="s">
        <v>279</v>
      </c>
      <c r="B151" s="995"/>
      <c r="C151" s="995"/>
      <c r="D151" s="995"/>
      <c r="E151" s="995"/>
      <c r="F151" s="995"/>
      <c r="G151" s="995"/>
      <c r="H151" s="995"/>
      <c r="I151" s="995"/>
      <c r="J151" s="995"/>
      <c r="K151" s="995"/>
      <c r="L151" s="995"/>
      <c r="M151" s="995"/>
      <c r="N151" s="995"/>
      <c r="O151" s="995"/>
      <c r="P151" s="995"/>
      <c r="Q151" s="995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994" t="s">
        <v>281</v>
      </c>
      <c r="B163" s="995"/>
      <c r="C163" s="995"/>
      <c r="D163" s="995"/>
      <c r="E163" s="995"/>
      <c r="F163" s="995"/>
      <c r="G163" s="995"/>
      <c r="H163" s="995"/>
      <c r="I163" s="995"/>
      <c r="J163" s="995"/>
      <c r="K163" s="995"/>
      <c r="L163" s="995"/>
      <c r="M163" s="995"/>
      <c r="N163" s="995"/>
      <c r="O163" s="995"/>
      <c r="P163" s="995"/>
      <c r="Q163" s="995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994" t="s">
        <v>283</v>
      </c>
      <c r="B174" s="995"/>
      <c r="C174" s="995"/>
      <c r="D174" s="995"/>
      <c r="E174" s="995"/>
      <c r="F174" s="995"/>
      <c r="G174" s="995"/>
      <c r="H174" s="995"/>
      <c r="I174" s="995"/>
      <c r="J174" s="995"/>
      <c r="K174" s="995"/>
      <c r="L174" s="995"/>
      <c r="M174" s="995"/>
      <c r="N174" s="995"/>
      <c r="O174" s="995"/>
      <c r="P174" s="995"/>
      <c r="Q174" s="995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994" t="s">
        <v>287</v>
      </c>
      <c r="B191" s="995"/>
      <c r="C191" s="995"/>
      <c r="D191" s="995"/>
      <c r="E191" s="995"/>
      <c r="F191" s="995"/>
      <c r="G191" s="995"/>
      <c r="H191" s="995"/>
      <c r="I191" s="995"/>
      <c r="J191" s="995"/>
      <c r="K191" s="995"/>
      <c r="L191" s="995"/>
      <c r="M191" s="995"/>
      <c r="N191" s="995"/>
      <c r="O191" s="995"/>
      <c r="P191" s="995"/>
      <c r="Q191" s="995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994" t="s">
        <v>289</v>
      </c>
      <c r="B205" s="995"/>
      <c r="C205" s="995"/>
      <c r="D205" s="995"/>
      <c r="E205" s="995"/>
      <c r="F205" s="995"/>
      <c r="G205" s="995"/>
      <c r="H205" s="995"/>
      <c r="I205" s="995"/>
      <c r="J205" s="995"/>
      <c r="K205" s="995"/>
      <c r="L205" s="995"/>
      <c r="M205" s="995"/>
      <c r="N205" s="995"/>
      <c r="O205" s="995"/>
      <c r="P205" s="995"/>
      <c r="Q205" s="995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994" t="s">
        <v>285</v>
      </c>
      <c r="B214" s="995"/>
      <c r="C214" s="995"/>
      <c r="D214" s="995"/>
      <c r="E214" s="995"/>
      <c r="F214" s="995"/>
      <c r="G214" s="995"/>
      <c r="H214" s="995"/>
      <c r="I214" s="995"/>
      <c r="J214" s="995"/>
      <c r="K214" s="995"/>
      <c r="L214" s="995"/>
      <c r="M214" s="995"/>
      <c r="N214" s="995"/>
      <c r="O214" s="995"/>
      <c r="P214" s="995"/>
      <c r="Q214" s="995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994" t="s">
        <v>291</v>
      </c>
      <c r="B225" s="995"/>
      <c r="C225" s="995"/>
      <c r="D225" s="995"/>
      <c r="E225" s="995"/>
      <c r="F225" s="995"/>
      <c r="G225" s="995"/>
      <c r="H225" s="995"/>
      <c r="I225" s="995"/>
      <c r="J225" s="995"/>
      <c r="K225" s="995"/>
      <c r="L225" s="995"/>
      <c r="M225" s="995"/>
      <c r="N225" s="995"/>
      <c r="O225" s="995"/>
      <c r="P225" s="995"/>
      <c r="Q225" s="995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994" t="s">
        <v>293</v>
      </c>
      <c r="B237" s="995"/>
      <c r="C237" s="995"/>
      <c r="D237" s="995"/>
      <c r="E237" s="995"/>
      <c r="F237" s="995"/>
      <c r="G237" s="995"/>
      <c r="H237" s="995"/>
      <c r="I237" s="995"/>
      <c r="J237" s="995"/>
      <c r="K237" s="995"/>
      <c r="L237" s="995"/>
      <c r="M237" s="995"/>
      <c r="N237" s="995"/>
      <c r="O237" s="995"/>
      <c r="P237" s="995"/>
      <c r="Q237" s="995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994" t="s">
        <v>295</v>
      </c>
      <c r="B248" s="995"/>
      <c r="C248" s="995"/>
      <c r="D248" s="995"/>
      <c r="E248" s="995"/>
      <c r="F248" s="995"/>
      <c r="G248" s="995"/>
      <c r="H248" s="995"/>
      <c r="I248" s="995"/>
      <c r="J248" s="995"/>
      <c r="K248" s="995"/>
      <c r="L248" s="995"/>
      <c r="M248" s="995"/>
      <c r="N248" s="995"/>
      <c r="O248" s="995"/>
      <c r="P248" s="995"/>
      <c r="Q248" s="995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994" t="s">
        <v>297</v>
      </c>
      <c r="B262" s="995"/>
      <c r="C262" s="995"/>
      <c r="D262" s="995"/>
      <c r="E262" s="995"/>
      <c r="F262" s="995"/>
      <c r="G262" s="995"/>
      <c r="H262" s="995"/>
      <c r="I262" s="995"/>
      <c r="J262" s="995"/>
      <c r="K262" s="995"/>
      <c r="L262" s="995"/>
      <c r="M262" s="995"/>
      <c r="N262" s="995"/>
      <c r="O262" s="995"/>
      <c r="P262" s="995"/>
      <c r="Q262" s="995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994" t="s">
        <v>257</v>
      </c>
      <c r="B278" s="995"/>
      <c r="C278" s="995"/>
      <c r="D278" s="995"/>
      <c r="E278" s="995"/>
      <c r="F278" s="995"/>
      <c r="G278" s="995"/>
      <c r="H278" s="995"/>
      <c r="I278" s="995"/>
      <c r="J278" s="995"/>
      <c r="K278" s="995"/>
      <c r="L278" s="995"/>
      <c r="M278" s="995"/>
      <c r="N278" s="995"/>
      <c r="O278" s="995"/>
      <c r="P278" s="995"/>
      <c r="Q278" s="995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UPA'!B9</f>
        <v>40</v>
      </c>
      <c r="C280" s="91">
        <f>' UPA'!C9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UPA'!B10</f>
        <v>1</v>
      </c>
      <c r="C281" s="92">
        <f>' UPA'!C10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UPA'!B11</f>
        <v>14</v>
      </c>
      <c r="C282" s="92">
        <f>' UPA'!C11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UPA'!B12</f>
        <v>28</v>
      </c>
      <c r="C283" s="92">
        <f>' UPA'!C12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UPA'!B13</f>
        <v>1</v>
      </c>
      <c r="C284" s="97">
        <f>' UPA'!C13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994" t="s">
        <v>299</v>
      </c>
      <c r="B287" s="995"/>
      <c r="C287" s="995"/>
      <c r="D287" s="995"/>
      <c r="E287" s="995"/>
      <c r="F287" s="995"/>
      <c r="G287" s="995"/>
      <c r="H287" s="995"/>
      <c r="I287" s="995"/>
      <c r="J287" s="995"/>
      <c r="K287" s="995"/>
      <c r="L287" s="995"/>
      <c r="M287" s="995"/>
      <c r="N287" s="995"/>
      <c r="O287" s="995"/>
      <c r="P287" s="995"/>
      <c r="Q287" s="995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994" t="s">
        <v>300</v>
      </c>
      <c r="B293" s="995"/>
      <c r="C293" s="995"/>
      <c r="D293" s="995"/>
      <c r="E293" s="995"/>
      <c r="F293" s="995"/>
      <c r="G293" s="995"/>
      <c r="H293" s="995"/>
      <c r="I293" s="995"/>
      <c r="J293" s="995"/>
      <c r="K293" s="995"/>
      <c r="L293" s="995"/>
      <c r="M293" s="995"/>
      <c r="N293" s="995"/>
      <c r="O293" s="995"/>
      <c r="P293" s="995"/>
      <c r="Q293" s="995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994" t="s">
        <v>301</v>
      </c>
      <c r="B299" s="995"/>
      <c r="C299" s="995"/>
      <c r="D299" s="995"/>
      <c r="E299" s="995"/>
      <c r="F299" s="995"/>
      <c r="G299" s="995"/>
      <c r="H299" s="995"/>
      <c r="I299" s="995"/>
      <c r="J299" s="995"/>
      <c r="K299" s="995"/>
      <c r="L299" s="995"/>
      <c r="M299" s="995"/>
      <c r="N299" s="995"/>
      <c r="O299" s="995"/>
      <c r="P299" s="995"/>
      <c r="Q299" s="995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503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994" t="s">
        <v>260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  <c r="T4" s="995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994" t="s">
        <v>47</v>
      </c>
      <c r="B21" s="995"/>
      <c r="C21" s="995"/>
      <c r="D21" s="995"/>
      <c r="E21" s="995"/>
      <c r="F21" s="995"/>
      <c r="G21" s="995"/>
      <c r="H21" s="995"/>
      <c r="I21" s="995"/>
      <c r="J21" s="995"/>
      <c r="K21" s="995"/>
      <c r="L21" s="995"/>
      <c r="M21" s="995"/>
      <c r="N21" s="995"/>
      <c r="O21" s="995"/>
      <c r="P21" s="995"/>
      <c r="Q21" s="995"/>
      <c r="R21" s="995"/>
      <c r="S21" s="995"/>
      <c r="T21" s="995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994" t="s">
        <v>262</v>
      </c>
      <c r="B37" s="995"/>
      <c r="C37" s="995"/>
      <c r="D37" s="995"/>
      <c r="E37" s="995"/>
      <c r="F37" s="995"/>
      <c r="G37" s="995"/>
      <c r="H37" s="995"/>
      <c r="I37" s="995"/>
      <c r="J37" s="995"/>
      <c r="K37" s="995"/>
      <c r="L37" s="995"/>
      <c r="M37" s="995"/>
      <c r="N37" s="995"/>
      <c r="O37" s="995"/>
      <c r="P37" s="995"/>
      <c r="Q37" s="995"/>
      <c r="R37" s="995"/>
      <c r="S37" s="995"/>
      <c r="T37" s="995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994" t="s">
        <v>264</v>
      </c>
      <c r="B48" s="995"/>
      <c r="C48" s="995"/>
      <c r="D48" s="995"/>
      <c r="E48" s="995"/>
      <c r="F48" s="995"/>
      <c r="G48" s="995"/>
      <c r="H48" s="995"/>
      <c r="I48" s="995"/>
      <c r="J48" s="995"/>
      <c r="K48" s="995"/>
      <c r="L48" s="995"/>
      <c r="M48" s="995"/>
      <c r="N48" s="995"/>
      <c r="O48" s="995"/>
      <c r="P48" s="995"/>
      <c r="Q48" s="995"/>
      <c r="R48" s="995"/>
      <c r="S48" s="995"/>
      <c r="T48" s="995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994" t="s">
        <v>266</v>
      </c>
      <c r="B62" s="995"/>
      <c r="C62" s="995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994" t="s">
        <v>268</v>
      </c>
      <c r="B76" s="995"/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994" t="s">
        <v>270</v>
      </c>
      <c r="B88" s="995"/>
      <c r="C88" s="995"/>
      <c r="D88" s="995"/>
      <c r="E88" s="995"/>
      <c r="F88" s="995"/>
      <c r="G88" s="995"/>
      <c r="H88" s="995"/>
      <c r="I88" s="995"/>
      <c r="J88" s="995"/>
      <c r="K88" s="995"/>
      <c r="L88" s="995"/>
      <c r="M88" s="995"/>
      <c r="N88" s="995"/>
      <c r="O88" s="995"/>
      <c r="P88" s="995"/>
      <c r="Q88" s="995"/>
      <c r="R88" s="995"/>
      <c r="S88" s="995"/>
      <c r="T88" s="995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994" t="s">
        <v>272</v>
      </c>
      <c r="B103" s="995"/>
      <c r="C103" s="995"/>
      <c r="D103" s="995"/>
      <c r="E103" s="995"/>
      <c r="F103" s="995"/>
      <c r="G103" s="995"/>
      <c r="H103" s="995"/>
      <c r="I103" s="995"/>
      <c r="J103" s="995"/>
      <c r="K103" s="995"/>
      <c r="L103" s="995"/>
      <c r="M103" s="995"/>
      <c r="N103" s="995"/>
      <c r="O103" s="995"/>
      <c r="P103" s="995"/>
      <c r="Q103" s="995"/>
      <c r="R103" s="995"/>
      <c r="S103" s="995"/>
      <c r="T103" s="995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Mazzei'!B53</f>
        <v>9</v>
      </c>
      <c r="D105" s="282">
        <f t="shared" ref="D105:D115" si="163">C105*B105</f>
        <v>180</v>
      </c>
      <c r="E105" s="483">
        <f>'UBS Izolina Mazzei'!C53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Mazzei'!B55</f>
        <v>3</v>
      </c>
      <c r="D106" s="283">
        <f t="shared" si="163"/>
        <v>60</v>
      </c>
      <c r="E106" s="95">
        <f>'UBS Izolina Mazzei'!C55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Mazzei'!B56</f>
        <v>2</v>
      </c>
      <c r="D107" s="283">
        <f t="shared" si="163"/>
        <v>40</v>
      </c>
      <c r="E107" s="95">
        <f>'UBS Izolina Mazzei'!C56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Mazzei'!B57</f>
        <v>1</v>
      </c>
      <c r="D108" s="283">
        <f t="shared" si="163"/>
        <v>20</v>
      </c>
      <c r="E108" s="95">
        <f>'UBS Izolina Mazzei'!C57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Mazzei'!B58</f>
        <v>2</v>
      </c>
      <c r="D109" s="283">
        <f t="shared" si="163"/>
        <v>40</v>
      </c>
      <c r="E109" s="95">
        <f>'UBS Izolina Mazzei'!C58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Mazzei'!B62</f>
        <v>2</v>
      </c>
      <c r="D110" s="283">
        <f t="shared" si="163"/>
        <v>60</v>
      </c>
      <c r="E110" s="95">
        <f>'UBS Izolina Mazzei'!C62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Mazzei'!B63</f>
        <v>4</v>
      </c>
      <c r="D111" s="290">
        <f t="shared" si="163"/>
        <v>120</v>
      </c>
      <c r="E111" s="95">
        <f>'UBS Izolina Mazzei'!C63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Mazzei'!B64</f>
        <v>1</v>
      </c>
      <c r="D112" s="291">
        <f t="shared" si="163"/>
        <v>40</v>
      </c>
      <c r="E112" s="483">
        <f>'UBS Izolina Mazzei'!C64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Mazzei'!B65</f>
        <v>1</v>
      </c>
      <c r="D113" s="283">
        <f t="shared" si="163"/>
        <v>40</v>
      </c>
      <c r="E113" s="95">
        <f>'UBS Izolina Mazzei'!C65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Mazzei'!B66</f>
        <v>1</v>
      </c>
      <c r="D114" s="290">
        <f t="shared" si="163"/>
        <v>30</v>
      </c>
      <c r="E114" s="95">
        <f>'UBS Izolina Mazzei'!C66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Mazzei'!B67</f>
        <v>1</v>
      </c>
      <c r="D115" s="285">
        <f t="shared" si="163"/>
        <v>40</v>
      </c>
      <c r="E115" s="484">
        <f>'UBS Izolina Mazzei'!C67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994" t="s">
        <v>274</v>
      </c>
      <c r="B118" s="995"/>
      <c r="C118" s="995"/>
      <c r="D118" s="995"/>
      <c r="E118" s="995"/>
      <c r="F118" s="995"/>
      <c r="G118" s="995"/>
      <c r="H118" s="995"/>
      <c r="I118" s="995"/>
      <c r="J118" s="995"/>
      <c r="K118" s="995"/>
      <c r="L118" s="995"/>
      <c r="M118" s="995"/>
      <c r="N118" s="995"/>
      <c r="O118" s="995"/>
      <c r="P118" s="995"/>
      <c r="Q118" s="995"/>
      <c r="R118" s="995"/>
      <c r="S118" s="995"/>
      <c r="T118" s="995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994" t="s">
        <v>302</v>
      </c>
      <c r="B132" s="995"/>
      <c r="C132" s="995"/>
      <c r="D132" s="995"/>
      <c r="E132" s="995"/>
      <c r="F132" s="995"/>
      <c r="G132" s="995"/>
      <c r="H132" s="995"/>
      <c r="I132" s="995"/>
      <c r="J132" s="995"/>
      <c r="K132" s="995"/>
      <c r="L132" s="995"/>
      <c r="M132" s="995"/>
      <c r="N132" s="995"/>
      <c r="O132" s="995"/>
      <c r="P132" s="995"/>
      <c r="Q132" s="995"/>
      <c r="R132" s="995"/>
      <c r="S132" s="995"/>
      <c r="T132" s="995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994" t="s">
        <v>277</v>
      </c>
      <c r="B142" s="995"/>
      <c r="C142" s="995"/>
      <c r="D142" s="995"/>
      <c r="E142" s="995"/>
      <c r="F142" s="995"/>
      <c r="G142" s="995"/>
      <c r="H142" s="995"/>
      <c r="I142" s="995"/>
      <c r="J142" s="995"/>
      <c r="K142" s="995"/>
      <c r="L142" s="995"/>
      <c r="M142" s="995"/>
      <c r="N142" s="995"/>
      <c r="O142" s="995"/>
      <c r="P142" s="995"/>
      <c r="Q142" s="995"/>
      <c r="R142" s="995"/>
      <c r="S142" s="995"/>
      <c r="T142" s="995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994" t="s">
        <v>279</v>
      </c>
      <c r="B154" s="995"/>
      <c r="C154" s="995"/>
      <c r="D154" s="995"/>
      <c r="E154" s="995"/>
      <c r="F154" s="995"/>
      <c r="G154" s="995"/>
      <c r="H154" s="995"/>
      <c r="I154" s="995"/>
      <c r="J154" s="995"/>
      <c r="K154" s="995"/>
      <c r="L154" s="995"/>
      <c r="M154" s="995"/>
      <c r="N154" s="995"/>
      <c r="O154" s="995"/>
      <c r="P154" s="995"/>
      <c r="Q154" s="995"/>
      <c r="R154" s="995"/>
      <c r="S154" s="995"/>
      <c r="T154" s="995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994" t="s">
        <v>281</v>
      </c>
      <c r="B166" s="995"/>
      <c r="C166" s="995"/>
      <c r="D166" s="995"/>
      <c r="E166" s="995"/>
      <c r="F166" s="995"/>
      <c r="G166" s="995"/>
      <c r="H166" s="995"/>
      <c r="I166" s="995"/>
      <c r="J166" s="995"/>
      <c r="K166" s="995"/>
      <c r="L166" s="995"/>
      <c r="M166" s="995"/>
      <c r="N166" s="995"/>
      <c r="O166" s="995"/>
      <c r="P166" s="995"/>
      <c r="Q166" s="995"/>
      <c r="R166" s="995"/>
      <c r="S166" s="995"/>
      <c r="T166" s="995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994" t="s">
        <v>283</v>
      </c>
      <c r="B177" s="995"/>
      <c r="C177" s="995"/>
      <c r="D177" s="995"/>
      <c r="E177" s="995"/>
      <c r="F177" s="995"/>
      <c r="G177" s="995"/>
      <c r="H177" s="995"/>
      <c r="I177" s="995"/>
      <c r="J177" s="995"/>
      <c r="K177" s="995"/>
      <c r="L177" s="995"/>
      <c r="M177" s="995"/>
      <c r="N177" s="995"/>
      <c r="O177" s="995"/>
      <c r="P177" s="995"/>
      <c r="Q177" s="995"/>
      <c r="R177" s="995"/>
      <c r="S177" s="995"/>
      <c r="T177" s="995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994" t="s">
        <v>287</v>
      </c>
      <c r="B194" s="995"/>
      <c r="C194" s="995"/>
      <c r="D194" s="995"/>
      <c r="E194" s="995"/>
      <c r="F194" s="995"/>
      <c r="G194" s="995"/>
      <c r="H194" s="995"/>
      <c r="I194" s="995"/>
      <c r="J194" s="995"/>
      <c r="K194" s="995"/>
      <c r="L194" s="995"/>
      <c r="M194" s="995"/>
      <c r="N194" s="995"/>
      <c r="O194" s="995"/>
      <c r="P194" s="995"/>
      <c r="Q194" s="995"/>
      <c r="R194" s="995"/>
      <c r="S194" s="995"/>
      <c r="T194" s="995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994" t="s">
        <v>289</v>
      </c>
      <c r="B208" s="995"/>
      <c r="C208" s="995"/>
      <c r="D208" s="995"/>
      <c r="E208" s="995"/>
      <c r="F208" s="995"/>
      <c r="G208" s="995"/>
      <c r="H208" s="995"/>
      <c r="I208" s="995"/>
      <c r="J208" s="995"/>
      <c r="K208" s="995"/>
      <c r="L208" s="995"/>
      <c r="M208" s="995"/>
      <c r="N208" s="995"/>
      <c r="O208" s="995"/>
      <c r="P208" s="995"/>
      <c r="Q208" s="995"/>
      <c r="R208" s="995"/>
      <c r="S208" s="995"/>
      <c r="T208" s="995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994" t="s">
        <v>285</v>
      </c>
      <c r="B217" s="995"/>
      <c r="C217" s="995"/>
      <c r="D217" s="995"/>
      <c r="E217" s="995"/>
      <c r="F217" s="995"/>
      <c r="G217" s="995"/>
      <c r="H217" s="995"/>
      <c r="I217" s="995"/>
      <c r="J217" s="995"/>
      <c r="K217" s="995"/>
      <c r="L217" s="995"/>
      <c r="M217" s="995"/>
      <c r="N217" s="995"/>
      <c r="O217" s="995"/>
      <c r="P217" s="995"/>
      <c r="Q217" s="995"/>
      <c r="R217" s="995"/>
      <c r="S217" s="995"/>
      <c r="T217" s="995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994" t="s">
        <v>291</v>
      </c>
      <c r="B228" s="995"/>
      <c r="C228" s="995"/>
      <c r="D228" s="995"/>
      <c r="E228" s="995"/>
      <c r="F228" s="995"/>
      <c r="G228" s="995"/>
      <c r="H228" s="995"/>
      <c r="I228" s="995"/>
      <c r="J228" s="995"/>
      <c r="K228" s="995"/>
      <c r="L228" s="995"/>
      <c r="M228" s="995"/>
      <c r="N228" s="995"/>
      <c r="O228" s="995"/>
      <c r="P228" s="995"/>
      <c r="Q228" s="995"/>
      <c r="R228" s="995"/>
      <c r="S228" s="995"/>
      <c r="T228" s="995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994" t="s">
        <v>293</v>
      </c>
      <c r="B240" s="995"/>
      <c r="C240" s="995"/>
      <c r="D240" s="995"/>
      <c r="E240" s="995"/>
      <c r="F240" s="995"/>
      <c r="G240" s="995"/>
      <c r="H240" s="995"/>
      <c r="I240" s="995"/>
      <c r="J240" s="995"/>
      <c r="K240" s="995"/>
      <c r="L240" s="995"/>
      <c r="M240" s="995"/>
      <c r="N240" s="995"/>
      <c r="O240" s="995"/>
      <c r="P240" s="995"/>
      <c r="Q240" s="995"/>
      <c r="R240" s="995"/>
      <c r="S240" s="995"/>
      <c r="T240" s="995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994" t="s">
        <v>295</v>
      </c>
      <c r="B251" s="995"/>
      <c r="C251" s="995"/>
      <c r="D251" s="995"/>
      <c r="E251" s="995"/>
      <c r="F251" s="995"/>
      <c r="G251" s="995"/>
      <c r="H251" s="995"/>
      <c r="I251" s="995"/>
      <c r="J251" s="995"/>
      <c r="K251" s="995"/>
      <c r="L251" s="995"/>
      <c r="M251" s="995"/>
      <c r="N251" s="995"/>
      <c r="O251" s="995"/>
      <c r="P251" s="995"/>
      <c r="Q251" s="995"/>
      <c r="R251" s="995"/>
      <c r="S251" s="995"/>
      <c r="T251" s="995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994" t="s">
        <v>297</v>
      </c>
      <c r="B265" s="995"/>
      <c r="C265" s="995"/>
      <c r="D265" s="995"/>
      <c r="E265" s="995"/>
      <c r="F265" s="995"/>
      <c r="G265" s="995"/>
      <c r="H265" s="995"/>
      <c r="I265" s="995"/>
      <c r="J265" s="995"/>
      <c r="K265" s="995"/>
      <c r="L265" s="995"/>
      <c r="M265" s="995"/>
      <c r="N265" s="995"/>
      <c r="O265" s="995"/>
      <c r="P265" s="995"/>
      <c r="Q265" s="995"/>
      <c r="R265" s="995"/>
      <c r="S265" s="995"/>
      <c r="T265" s="995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994" t="s">
        <v>257</v>
      </c>
      <c r="B281" s="995"/>
      <c r="C281" s="995"/>
      <c r="D281" s="995"/>
      <c r="E281" s="995"/>
      <c r="F281" s="995"/>
      <c r="G281" s="995"/>
      <c r="H281" s="995"/>
      <c r="I281" s="995"/>
      <c r="J281" s="995"/>
      <c r="K281" s="995"/>
      <c r="L281" s="995"/>
      <c r="M281" s="995"/>
      <c r="N281" s="995"/>
      <c r="O281" s="995"/>
      <c r="P281" s="995"/>
      <c r="Q281" s="995"/>
      <c r="R281" s="995"/>
      <c r="S281" s="995"/>
      <c r="T281" s="995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UPA'!B9</f>
        <v>40</v>
      </c>
      <c r="D283" s="282">
        <f t="shared" ref="D283:D287" si="377">C283*B283</f>
        <v>480</v>
      </c>
      <c r="E283" s="483">
        <f>' UPA'!C9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UPA'!B10</f>
        <v>1</v>
      </c>
      <c r="D284" s="283">
        <f t="shared" si="377"/>
        <v>30</v>
      </c>
      <c r="E284" s="95">
        <f>' UPA'!C10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UPA'!B11</f>
        <v>14</v>
      </c>
      <c r="D285" s="284">
        <f t="shared" si="377"/>
        <v>168</v>
      </c>
      <c r="E285" s="95">
        <f>' UPA'!C11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UPA'!B12</f>
        <v>28</v>
      </c>
      <c r="D286" s="283">
        <f t="shared" si="377"/>
        <v>336</v>
      </c>
      <c r="E286" s="95">
        <f>' UPA'!C12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UPA'!B13</f>
        <v>1</v>
      </c>
      <c r="D287" s="285">
        <f t="shared" si="377"/>
        <v>30</v>
      </c>
      <c r="E287" s="484">
        <f>' UPA'!C13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994" t="s">
        <v>299</v>
      </c>
      <c r="B290" s="995"/>
      <c r="C290" s="995"/>
      <c r="D290" s="995"/>
      <c r="E290" s="995"/>
      <c r="F290" s="995"/>
      <c r="G290" s="995"/>
      <c r="H290" s="995"/>
      <c r="I290" s="995"/>
      <c r="J290" s="995"/>
      <c r="K290" s="995"/>
      <c r="L290" s="995"/>
      <c r="M290" s="995"/>
      <c r="N290" s="995"/>
      <c r="O290" s="995"/>
      <c r="P290" s="995"/>
      <c r="Q290" s="995"/>
      <c r="R290" s="995"/>
      <c r="S290" s="995"/>
      <c r="T290" s="995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994" t="s">
        <v>300</v>
      </c>
      <c r="B296" s="995"/>
      <c r="C296" s="995"/>
      <c r="D296" s="995"/>
      <c r="E296" s="995"/>
      <c r="F296" s="995"/>
      <c r="G296" s="995"/>
      <c r="H296" s="995"/>
      <c r="I296" s="995"/>
      <c r="J296" s="995"/>
      <c r="K296" s="995"/>
      <c r="L296" s="995"/>
      <c r="M296" s="995"/>
      <c r="N296" s="995"/>
      <c r="O296" s="995"/>
      <c r="P296" s="995"/>
      <c r="Q296" s="995"/>
      <c r="R296" s="995"/>
      <c r="S296" s="995"/>
      <c r="T296" s="995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994" t="s">
        <v>301</v>
      </c>
      <c r="B302" s="995"/>
      <c r="C302" s="995"/>
      <c r="D302" s="995"/>
      <c r="E302" s="995"/>
      <c r="F302" s="995"/>
      <c r="G302" s="995"/>
      <c r="H302" s="995"/>
      <c r="I302" s="995"/>
      <c r="J302" s="995"/>
      <c r="K302" s="995"/>
      <c r="L302" s="995"/>
      <c r="M302" s="995"/>
      <c r="N302" s="995"/>
      <c r="O302" s="995"/>
      <c r="P302" s="995"/>
      <c r="Q302" s="995"/>
      <c r="R302" s="995"/>
      <c r="S302" s="995"/>
      <c r="T302" s="995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405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405"/>
    </row>
    <row r="3" spans="1:20" x14ac:dyDescent="0.25">
      <c r="A3" s="89"/>
      <c r="B3" s="278"/>
    </row>
    <row r="4" spans="1:20" ht="18.75" x14ac:dyDescent="0.3">
      <c r="A4" s="1050" t="s">
        <v>251</v>
      </c>
      <c r="B4" s="1050"/>
      <c r="C4" s="1050"/>
      <c r="D4" s="1050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51" t="s">
        <v>255</v>
      </c>
      <c r="B19" s="1051"/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52" t="s">
        <v>252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994" t="s">
        <v>226</v>
      </c>
      <c r="B38" s="995"/>
      <c r="C38" s="995"/>
      <c r="D38" s="995"/>
      <c r="E38" s="995"/>
      <c r="F38" s="995"/>
      <c r="G38" s="995"/>
      <c r="H38" s="995"/>
      <c r="I38" s="995"/>
      <c r="J38" s="995"/>
      <c r="K38" s="995"/>
      <c r="L38" s="995"/>
      <c r="M38" s="995"/>
      <c r="N38" s="995"/>
      <c r="O38" s="995"/>
      <c r="P38" s="995"/>
      <c r="Q38" s="995"/>
      <c r="R38" s="995"/>
      <c r="S38" s="995"/>
      <c r="T38" s="995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994" t="s">
        <v>227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994" t="s">
        <v>228</v>
      </c>
      <c r="B55" s="995"/>
      <c r="C55" s="995"/>
      <c r="D55" s="995"/>
      <c r="E55" s="995"/>
      <c r="F55" s="995"/>
      <c r="G55" s="995"/>
      <c r="H55" s="995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994" t="s">
        <v>229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994" t="s">
        <v>230</v>
      </c>
      <c r="B68" s="995"/>
      <c r="C68" s="995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  <c r="T68" s="995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994" t="s">
        <v>231</v>
      </c>
      <c r="B77" s="995"/>
      <c r="C77" s="995"/>
      <c r="D77" s="995"/>
      <c r="E77" s="995"/>
      <c r="F77" s="995"/>
      <c r="G77" s="995"/>
      <c r="H77" s="995"/>
      <c r="I77" s="995"/>
      <c r="J77" s="995"/>
      <c r="K77" s="995"/>
      <c r="L77" s="995"/>
      <c r="M77" s="995"/>
      <c r="N77" s="995"/>
      <c r="O77" s="995"/>
      <c r="P77" s="995"/>
      <c r="Q77" s="995"/>
      <c r="R77" s="995"/>
      <c r="S77" s="995"/>
      <c r="T77" s="995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994" t="s">
        <v>232</v>
      </c>
      <c r="B85" s="995"/>
      <c r="C85" s="995"/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995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Mazzei'!B55</f>
        <v>3</v>
      </c>
      <c r="D87" s="283">
        <f t="shared" ref="D87:D90" si="151">C87*B87</f>
        <v>60</v>
      </c>
      <c r="E87" s="386">
        <f>'UBS Izolina Mazzei'!C55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Mazzei'!B56</f>
        <v>2</v>
      </c>
      <c r="D88" s="283">
        <f t="shared" si="151"/>
        <v>40</v>
      </c>
      <c r="E88" s="386">
        <f>'UBS Izolina Mazzei'!C56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Mazzei'!B57</f>
        <v>1</v>
      </c>
      <c r="D89" s="283">
        <f t="shared" si="151"/>
        <v>20</v>
      </c>
      <c r="E89" s="386">
        <f>'UBS Izolina Mazzei'!C57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Mazzei'!B58</f>
        <v>2</v>
      </c>
      <c r="D90" s="283">
        <f t="shared" si="151"/>
        <v>40</v>
      </c>
      <c r="E90" s="386">
        <f>'UBS Izolina Mazzei'!C58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994" t="s">
        <v>233</v>
      </c>
      <c r="B93" s="995"/>
      <c r="C93" s="995"/>
      <c r="D93" s="995"/>
      <c r="E93" s="995"/>
      <c r="F93" s="995"/>
      <c r="G93" s="995"/>
      <c r="H93" s="995"/>
      <c r="I93" s="995"/>
      <c r="J93" s="995"/>
      <c r="K93" s="995"/>
      <c r="L93" s="995"/>
      <c r="M93" s="995"/>
      <c r="N93" s="995"/>
      <c r="O93" s="995"/>
      <c r="P93" s="995"/>
      <c r="Q93" s="995"/>
      <c r="R93" s="995"/>
      <c r="S93" s="995"/>
      <c r="T93" s="995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994" t="s">
        <v>234</v>
      </c>
      <c r="B100" s="995"/>
      <c r="C100" s="995"/>
      <c r="D100" s="995"/>
      <c r="E100" s="995"/>
      <c r="F100" s="995"/>
      <c r="G100" s="995"/>
      <c r="H100" s="995"/>
      <c r="I100" s="995"/>
      <c r="J100" s="995"/>
      <c r="K100" s="995"/>
      <c r="L100" s="995"/>
      <c r="M100" s="995"/>
      <c r="N100" s="995"/>
      <c r="O100" s="995"/>
      <c r="P100" s="995"/>
      <c r="Q100" s="995"/>
      <c r="R100" s="995"/>
      <c r="S100" s="995"/>
      <c r="T100" s="995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994" t="s">
        <v>235</v>
      </c>
      <c r="B105" s="995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994" t="s">
        <v>236</v>
      </c>
      <c r="B112" s="995"/>
      <c r="C112" s="995"/>
      <c r="D112" s="995"/>
      <c r="E112" s="995"/>
      <c r="F112" s="995"/>
      <c r="G112" s="995"/>
      <c r="H112" s="995"/>
      <c r="I112" s="995"/>
      <c r="J112" s="995"/>
      <c r="K112" s="995"/>
      <c r="L112" s="995"/>
      <c r="M112" s="995"/>
      <c r="N112" s="995"/>
      <c r="O112" s="995"/>
      <c r="P112" s="995"/>
      <c r="Q112" s="995"/>
      <c r="R112" s="995"/>
      <c r="S112" s="995"/>
      <c r="T112" s="995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994" t="s">
        <v>237</v>
      </c>
      <c r="B119" s="995"/>
      <c r="C119" s="995"/>
      <c r="D119" s="995"/>
      <c r="E119" s="995"/>
      <c r="F119" s="995"/>
      <c r="G119" s="995"/>
      <c r="H119" s="995"/>
      <c r="I119" s="995"/>
      <c r="J119" s="995"/>
      <c r="K119" s="995"/>
      <c r="L119" s="995"/>
      <c r="M119" s="995"/>
      <c r="N119" s="995"/>
      <c r="O119" s="995"/>
      <c r="P119" s="995"/>
      <c r="Q119" s="995"/>
      <c r="R119" s="995"/>
      <c r="S119" s="995"/>
      <c r="T119" s="995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994" t="s">
        <v>238</v>
      </c>
      <c r="B126" s="995"/>
      <c r="C126" s="995"/>
      <c r="D126" s="995"/>
      <c r="E126" s="995"/>
      <c r="F126" s="995"/>
      <c r="G126" s="995"/>
      <c r="H126" s="995"/>
      <c r="I126" s="995"/>
      <c r="J126" s="995"/>
      <c r="K126" s="995"/>
      <c r="L126" s="995"/>
      <c r="M126" s="995"/>
      <c r="N126" s="995"/>
      <c r="O126" s="995"/>
      <c r="P126" s="995"/>
      <c r="Q126" s="995"/>
      <c r="R126" s="995"/>
      <c r="S126" s="995"/>
      <c r="T126" s="995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994" t="s">
        <v>239</v>
      </c>
      <c r="B136" s="995"/>
      <c r="C136" s="995"/>
      <c r="D136" s="995"/>
      <c r="E136" s="995"/>
      <c r="F136" s="995"/>
      <c r="G136" s="995"/>
      <c r="H136" s="995"/>
      <c r="I136" s="995"/>
      <c r="J136" s="995"/>
      <c r="K136" s="995"/>
      <c r="L136" s="995"/>
      <c r="M136" s="995"/>
      <c r="N136" s="995"/>
      <c r="O136" s="995"/>
      <c r="P136" s="995"/>
      <c r="Q136" s="995"/>
      <c r="R136" s="995"/>
      <c r="S136" s="995"/>
      <c r="T136" s="995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994" t="s">
        <v>240</v>
      </c>
      <c r="B143" s="995"/>
      <c r="C143" s="995"/>
      <c r="D143" s="995"/>
      <c r="E143" s="995"/>
      <c r="F143" s="995"/>
      <c r="G143" s="995"/>
      <c r="H143" s="995"/>
      <c r="I143" s="995"/>
      <c r="J143" s="995"/>
      <c r="K143" s="995"/>
      <c r="L143" s="995"/>
      <c r="M143" s="995"/>
      <c r="N143" s="995"/>
      <c r="O143" s="995"/>
      <c r="P143" s="995"/>
      <c r="Q143" s="995"/>
      <c r="R143" s="995"/>
      <c r="S143" s="995"/>
      <c r="T143" s="995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994" t="s">
        <v>241</v>
      </c>
      <c r="B148" s="995"/>
      <c r="C148" s="995"/>
      <c r="D148" s="995"/>
      <c r="E148" s="995"/>
      <c r="F148" s="995"/>
      <c r="G148" s="995"/>
      <c r="H148" s="995"/>
      <c r="I148" s="995"/>
      <c r="J148" s="995"/>
      <c r="K148" s="995"/>
      <c r="L148" s="995"/>
      <c r="M148" s="995"/>
      <c r="N148" s="995"/>
      <c r="O148" s="995"/>
      <c r="P148" s="995"/>
      <c r="Q148" s="995"/>
      <c r="R148" s="995"/>
      <c r="S148" s="995"/>
      <c r="T148" s="995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994" t="s">
        <v>242</v>
      </c>
      <c r="B155" s="995"/>
      <c r="C155" s="995"/>
      <c r="D155" s="995"/>
      <c r="E155" s="995"/>
      <c r="F155" s="995"/>
      <c r="G155" s="995"/>
      <c r="H155" s="995"/>
      <c r="I155" s="995"/>
      <c r="J155" s="995"/>
      <c r="K155" s="995"/>
      <c r="L155" s="995"/>
      <c r="M155" s="995"/>
      <c r="N155" s="995"/>
      <c r="O155" s="995"/>
      <c r="P155" s="995"/>
      <c r="Q155" s="995"/>
      <c r="R155" s="995"/>
      <c r="S155" s="995"/>
      <c r="T155" s="995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994" t="s">
        <v>243</v>
      </c>
      <c r="B162" s="995"/>
      <c r="C162" s="995"/>
      <c r="D162" s="995"/>
      <c r="E162" s="995"/>
      <c r="F162" s="995"/>
      <c r="G162" s="995"/>
      <c r="H162" s="995"/>
      <c r="I162" s="995"/>
      <c r="J162" s="995"/>
      <c r="K162" s="995"/>
      <c r="L162" s="995"/>
      <c r="M162" s="995"/>
      <c r="N162" s="995"/>
      <c r="O162" s="995"/>
      <c r="P162" s="995"/>
      <c r="Q162" s="995"/>
      <c r="R162" s="995"/>
      <c r="S162" s="995"/>
      <c r="T162" s="995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994" t="s">
        <v>244</v>
      </c>
      <c r="B167" s="995"/>
      <c r="C167" s="995"/>
      <c r="D167" s="995"/>
      <c r="E167" s="995"/>
      <c r="F167" s="995"/>
      <c r="G167" s="995"/>
      <c r="H167" s="995"/>
      <c r="I167" s="995"/>
      <c r="J167" s="995"/>
      <c r="K167" s="995"/>
      <c r="L167" s="995"/>
      <c r="M167" s="995"/>
      <c r="N167" s="995"/>
      <c r="O167" s="995"/>
      <c r="P167" s="995"/>
      <c r="Q167" s="995"/>
      <c r="R167" s="995"/>
      <c r="S167" s="995"/>
      <c r="T167" s="995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994" t="s">
        <v>256</v>
      </c>
      <c r="B183" s="995"/>
      <c r="C183" s="995"/>
      <c r="D183" s="995"/>
      <c r="E183" s="995"/>
      <c r="F183" s="995"/>
      <c r="G183" s="995"/>
      <c r="H183" s="995"/>
      <c r="I183" s="995"/>
      <c r="J183" s="995"/>
      <c r="K183" s="995"/>
      <c r="L183" s="995"/>
      <c r="M183" s="995"/>
      <c r="N183" s="995"/>
      <c r="O183" s="995"/>
      <c r="P183" s="995"/>
      <c r="Q183" s="995"/>
      <c r="R183" s="995"/>
      <c r="S183" s="995"/>
      <c r="T183" s="995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UPA'!B9</f>
        <v>40</v>
      </c>
      <c r="D185" s="282">
        <f t="shared" ref="D185:D189" si="320">C185*B185</f>
        <v>480</v>
      </c>
      <c r="E185" s="397">
        <f>' UPA'!C9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UPA'!B10</f>
        <v>1</v>
      </c>
      <c r="D186" s="283">
        <f t="shared" si="320"/>
        <v>30</v>
      </c>
      <c r="E186" s="386">
        <f>' UPA'!C10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UPA'!B11</f>
        <v>14</v>
      </c>
      <c r="D187" s="284">
        <f t="shared" si="320"/>
        <v>168</v>
      </c>
      <c r="E187" s="386">
        <f>' UPA'!C11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UPA'!B12</f>
        <v>28</v>
      </c>
      <c r="D188" s="283">
        <f t="shared" si="320"/>
        <v>336</v>
      </c>
      <c r="E188" s="386">
        <f>' UPA'!C12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UPA'!B13</f>
        <v>1</v>
      </c>
      <c r="D189" s="285">
        <f t="shared" si="320"/>
        <v>30</v>
      </c>
      <c r="E189" s="403">
        <f>' UPA'!C13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994" t="s">
        <v>245</v>
      </c>
      <c r="B192" s="995"/>
      <c r="C192" s="995"/>
      <c r="D192" s="995"/>
      <c r="E192" s="995"/>
      <c r="F192" s="995"/>
      <c r="G192" s="995"/>
      <c r="H192" s="995"/>
      <c r="I192" s="995"/>
      <c r="J192" s="995"/>
      <c r="K192" s="995"/>
      <c r="L192" s="995"/>
      <c r="M192" s="995"/>
      <c r="N192" s="995"/>
      <c r="O192" s="995"/>
      <c r="P192" s="995"/>
      <c r="Q192" s="995"/>
      <c r="R192" s="995"/>
      <c r="S192" s="995"/>
      <c r="T192" s="995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994" t="s">
        <v>246</v>
      </c>
      <c r="B198" s="995"/>
      <c r="C198" s="995"/>
      <c r="D198" s="995"/>
      <c r="E198" s="995"/>
      <c r="F198" s="995"/>
      <c r="G198" s="995"/>
      <c r="H198" s="995"/>
      <c r="I198" s="995"/>
      <c r="J198" s="995"/>
      <c r="K198" s="995"/>
      <c r="L198" s="995"/>
      <c r="M198" s="995"/>
      <c r="N198" s="995"/>
      <c r="O198" s="995"/>
      <c r="P198" s="995"/>
      <c r="Q198" s="995"/>
      <c r="R198" s="995"/>
      <c r="S198" s="995"/>
      <c r="T198" s="995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994" t="s">
        <v>247</v>
      </c>
      <c r="B204" s="995"/>
      <c r="C204" s="995"/>
      <c r="D204" s="995"/>
      <c r="E204" s="995"/>
      <c r="F204" s="995"/>
      <c r="G204" s="995"/>
      <c r="H204" s="995"/>
      <c r="I204" s="995"/>
      <c r="J204" s="995"/>
      <c r="K204" s="995"/>
      <c r="L204" s="995"/>
      <c r="M204" s="995"/>
      <c r="N204" s="995"/>
      <c r="O204" s="995"/>
      <c r="P204" s="995"/>
      <c r="Q204" s="995"/>
      <c r="R204" s="995"/>
      <c r="S204" s="995"/>
      <c r="T204" s="995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1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53" t="s">
        <v>303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994" t="s">
        <v>260</v>
      </c>
      <c r="B22" s="995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994" t="s">
        <v>47</v>
      </c>
      <c r="B28" s="995"/>
      <c r="C28" s="995"/>
      <c r="D28" s="995"/>
      <c r="E28" s="995"/>
      <c r="F28" s="995"/>
      <c r="G28" s="995"/>
      <c r="H28" s="995"/>
      <c r="I28" s="995"/>
      <c r="J28" s="995"/>
      <c r="K28" s="995"/>
      <c r="L28" s="995"/>
      <c r="M28" s="995"/>
      <c r="N28" s="995"/>
      <c r="O28" s="995"/>
      <c r="P28" s="995"/>
      <c r="Q28" s="995"/>
      <c r="R28" s="995"/>
      <c r="S28" s="995"/>
      <c r="T28" s="995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994" t="s">
        <v>264</v>
      </c>
      <c r="B34" s="995"/>
      <c r="C34" s="995"/>
      <c r="D34" s="995"/>
      <c r="E34" s="995"/>
      <c r="F34" s="995"/>
      <c r="G34" s="995"/>
      <c r="H34" s="995"/>
      <c r="I34" s="995"/>
      <c r="J34" s="995"/>
      <c r="K34" s="995"/>
      <c r="L34" s="995"/>
      <c r="M34" s="995"/>
      <c r="N34" s="995"/>
      <c r="O34" s="995"/>
      <c r="P34" s="995"/>
      <c r="Q34" s="995"/>
      <c r="R34" s="995"/>
      <c r="S34" s="995"/>
      <c r="T34" s="995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53" t="s">
        <v>268</v>
      </c>
      <c r="B39" s="1049"/>
      <c r="C39" s="1049"/>
      <c r="D39" s="1049"/>
      <c r="E39" s="1049"/>
      <c r="F39" s="1049"/>
      <c r="G39" s="1049"/>
      <c r="H39" s="1049"/>
      <c r="I39" s="1049"/>
      <c r="J39" s="1049"/>
      <c r="K39" s="1049"/>
      <c r="L39" s="1049"/>
      <c r="M39" s="1049"/>
      <c r="N39" s="1049"/>
      <c r="O39" s="1049"/>
      <c r="P39" s="1049"/>
      <c r="Q39" s="1049"/>
      <c r="R39" s="1049"/>
      <c r="S39" s="1049"/>
      <c r="T39" s="1049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994" t="s">
        <v>270</v>
      </c>
      <c r="B50" s="995"/>
      <c r="C50" s="995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995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994" t="s">
        <v>272</v>
      </c>
      <c r="B55" s="995"/>
      <c r="C55" s="995"/>
      <c r="D55" s="995"/>
      <c r="E55" s="995"/>
      <c r="F55" s="995"/>
      <c r="G55" s="995"/>
      <c r="H55" s="995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Mazzei'!B53</f>
        <v>9</v>
      </c>
      <c r="D57" s="282">
        <f t="shared" ref="D57" si="100">C57*B57</f>
        <v>180</v>
      </c>
      <c r="E57" s="91">
        <f>'UBS Izolina Mazzei'!C53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994" t="s">
        <v>274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994" t="s">
        <v>277</v>
      </c>
      <c r="B65" s="995"/>
      <c r="C65" s="995"/>
      <c r="D65" s="995"/>
      <c r="E65" s="995"/>
      <c r="F65" s="995"/>
      <c r="G65" s="995"/>
      <c r="H65" s="995"/>
      <c r="I65" s="995"/>
      <c r="J65" s="995"/>
      <c r="K65" s="995"/>
      <c r="L65" s="995"/>
      <c r="M65" s="995"/>
      <c r="N65" s="995"/>
      <c r="O65" s="995"/>
      <c r="P65" s="995"/>
      <c r="Q65" s="995"/>
      <c r="R65" s="995"/>
      <c r="S65" s="995"/>
      <c r="T65" s="995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994" t="s">
        <v>279</v>
      </c>
      <c r="B70" s="995"/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994" t="s">
        <v>281</v>
      </c>
      <c r="B75" s="995"/>
      <c r="C75" s="995"/>
      <c r="D75" s="995"/>
      <c r="E75" s="995"/>
      <c r="F75" s="995"/>
      <c r="G75" s="995"/>
      <c r="H75" s="995"/>
      <c r="I75" s="995"/>
      <c r="J75" s="995"/>
      <c r="K75" s="995"/>
      <c r="L75" s="995"/>
      <c r="M75" s="995"/>
      <c r="N75" s="995"/>
      <c r="O75" s="995"/>
      <c r="P75" s="995"/>
      <c r="Q75" s="995"/>
      <c r="R75" s="995"/>
      <c r="S75" s="995"/>
      <c r="T75" s="995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994" t="s">
        <v>283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994" t="s">
        <v>291</v>
      </c>
      <c r="B85" s="995"/>
      <c r="C85" s="995"/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995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1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58" t="s">
        <v>324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54">
        <f>((E15*$B15)+(E16*$B16))-$D$15</f>
        <v>40</v>
      </c>
      <c r="G15" s="461" t="e">
        <f>G76</f>
        <v>#REF!</v>
      </c>
      <c r="H15" s="1054" t="e">
        <f>((G15*$B15)+(G16*$B16))-$D$15</f>
        <v>#REF!</v>
      </c>
      <c r="I15" s="461" t="e">
        <f>I76</f>
        <v>#REF!</v>
      </c>
      <c r="J15" s="1054" t="e">
        <f>((I15*$B15)+(I16*$B16))-$D$15</f>
        <v>#REF!</v>
      </c>
      <c r="K15" s="463" t="e">
        <f>SUM(E15,G15,I15)</f>
        <v>#REF!</v>
      </c>
      <c r="L15" s="1056" t="e">
        <f>((K15*$B15)+(K16*$B16)-$D15*3)</f>
        <v>#REF!</v>
      </c>
      <c r="M15" s="461" t="e">
        <f>M76</f>
        <v>#REF!</v>
      </c>
      <c r="N15" s="1054" t="e">
        <f>((M15*$B15)+(M16*$B16))-$D$15</f>
        <v>#REF!</v>
      </c>
      <c r="O15" s="461" t="e">
        <f>O76</f>
        <v>#REF!</v>
      </c>
      <c r="P15" s="1054" t="e">
        <f>((O15*$B15)+(O16*$B16))-$D$15</f>
        <v>#REF!</v>
      </c>
      <c r="Q15" s="461" t="e">
        <f>Q76</f>
        <v>#REF!</v>
      </c>
      <c r="R15" s="1054" t="e">
        <f>((Q15*$B15)+(Q16*$B16))-$D$15</f>
        <v>#REF!</v>
      </c>
      <c r="S15" s="463" t="e">
        <f>SUM(M15,O15,Q15)</f>
        <v>#REF!</v>
      </c>
      <c r="T15" s="1056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55"/>
      <c r="G16" s="442" t="e">
        <f>G77</f>
        <v>#REF!</v>
      </c>
      <c r="H16" s="1055"/>
      <c r="I16" s="442" t="e">
        <f>I77</f>
        <v>#REF!</v>
      </c>
      <c r="J16" s="1055"/>
      <c r="K16" s="444" t="e">
        <f>SUM(E16,G16,I16)</f>
        <v>#REF!</v>
      </c>
      <c r="L16" s="1057"/>
      <c r="M16" s="442" t="e">
        <f>M77</f>
        <v>#REF!</v>
      </c>
      <c r="N16" s="1055"/>
      <c r="O16" s="442" t="e">
        <f>O77</f>
        <v>#REF!</v>
      </c>
      <c r="P16" s="1055"/>
      <c r="Q16" s="442" t="e">
        <f>Q77</f>
        <v>#REF!</v>
      </c>
      <c r="R16" s="1055"/>
      <c r="S16" s="444" t="e">
        <f>SUM(M16,O16,Q16)</f>
        <v>#REF!</v>
      </c>
      <c r="T16" s="1057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994" t="s">
        <v>260</v>
      </c>
      <c r="B41" s="995"/>
      <c r="C41" s="995"/>
      <c r="D41" s="995"/>
      <c r="E41" s="995"/>
      <c r="F41" s="995"/>
      <c r="G41" s="995"/>
      <c r="H41" s="995"/>
      <c r="I41" s="995"/>
      <c r="J41" s="995"/>
      <c r="K41" s="995"/>
      <c r="L41" s="995"/>
      <c r="M41" s="995"/>
      <c r="N41" s="995"/>
      <c r="O41" s="995"/>
      <c r="P41" s="995"/>
      <c r="Q41" s="995"/>
      <c r="R41" s="995"/>
      <c r="S41" s="995"/>
      <c r="T41" s="995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994" t="s">
        <v>47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994" t="s">
        <v>264</v>
      </c>
      <c r="B53" s="995"/>
      <c r="C53" s="995"/>
      <c r="D53" s="995"/>
      <c r="E53" s="995"/>
      <c r="F53" s="995"/>
      <c r="G53" s="995"/>
      <c r="H53" s="995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994" t="s">
        <v>266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994" t="s">
        <v>270</v>
      </c>
      <c r="B67" s="995"/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994" t="s">
        <v>272</v>
      </c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5"/>
      <c r="M74" s="995"/>
      <c r="N74" s="995"/>
      <c r="O74" s="995"/>
      <c r="P74" s="995"/>
      <c r="Q74" s="995"/>
      <c r="R74" s="995"/>
      <c r="S74" s="995"/>
      <c r="T74" s="995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Mazzei'!B63</f>
        <v>4</v>
      </c>
      <c r="D76" s="290">
        <f t="shared" ref="D76:D77" si="245">C76*B76</f>
        <v>120</v>
      </c>
      <c r="E76" s="92">
        <f>'UBS Izolina Mazzei'!C63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Mazzei'!B64</f>
        <v>1</v>
      </c>
      <c r="D77" s="291">
        <f t="shared" si="245"/>
        <v>40</v>
      </c>
      <c r="E77" s="91">
        <f>'UBS Izolina Mazzei'!C64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994" t="s">
        <v>274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994" t="s">
        <v>302</v>
      </c>
      <c r="B86" s="995"/>
      <c r="C86" s="995"/>
      <c r="D86" s="995"/>
      <c r="E86" s="995"/>
      <c r="F86" s="995"/>
      <c r="G86" s="995"/>
      <c r="H86" s="995"/>
      <c r="I86" s="995"/>
      <c r="J86" s="995"/>
      <c r="K86" s="995"/>
      <c r="L86" s="995"/>
      <c r="M86" s="995"/>
      <c r="N86" s="995"/>
      <c r="O86" s="995"/>
      <c r="P86" s="995"/>
      <c r="Q86" s="995"/>
      <c r="R86" s="995"/>
      <c r="S86" s="995"/>
      <c r="T86" s="995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994" t="s">
        <v>277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994" t="s">
        <v>279</v>
      </c>
      <c r="B97" s="995"/>
      <c r="C97" s="995"/>
      <c r="D97" s="995"/>
      <c r="E97" s="995"/>
      <c r="F97" s="995"/>
      <c r="G97" s="995"/>
      <c r="H97" s="995"/>
      <c r="I97" s="995"/>
      <c r="J97" s="995"/>
      <c r="K97" s="995"/>
      <c r="L97" s="995"/>
      <c r="M97" s="995"/>
      <c r="N97" s="995"/>
      <c r="O97" s="995"/>
      <c r="P97" s="995"/>
      <c r="Q97" s="995"/>
      <c r="R97" s="995"/>
      <c r="S97" s="995"/>
      <c r="T97" s="995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994" t="s">
        <v>281</v>
      </c>
      <c r="B102" s="995"/>
      <c r="C102" s="995"/>
      <c r="D102" s="995"/>
      <c r="E102" s="995"/>
      <c r="F102" s="995"/>
      <c r="G102" s="995"/>
      <c r="H102" s="995"/>
      <c r="I102" s="995"/>
      <c r="J102" s="995"/>
      <c r="K102" s="995"/>
      <c r="L102" s="995"/>
      <c r="M102" s="995"/>
      <c r="N102" s="995"/>
      <c r="O102" s="995"/>
      <c r="P102" s="995"/>
      <c r="Q102" s="995"/>
      <c r="R102" s="995"/>
      <c r="S102" s="995"/>
      <c r="T102" s="995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994" t="s">
        <v>283</v>
      </c>
      <c r="B107" s="995"/>
      <c r="C107" s="995"/>
      <c r="D107" s="995"/>
      <c r="E107" s="995"/>
      <c r="F107" s="995"/>
      <c r="G107" s="995"/>
      <c r="H107" s="995"/>
      <c r="I107" s="995"/>
      <c r="J107" s="995"/>
      <c r="K107" s="995"/>
      <c r="L107" s="995"/>
      <c r="M107" s="995"/>
      <c r="N107" s="995"/>
      <c r="O107" s="995"/>
      <c r="P107" s="995"/>
      <c r="Q107" s="995"/>
      <c r="R107" s="995"/>
      <c r="S107" s="995"/>
      <c r="T107" s="995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994" t="s">
        <v>287</v>
      </c>
      <c r="B112" s="995"/>
      <c r="C112" s="995"/>
      <c r="D112" s="995"/>
      <c r="E112" s="995"/>
      <c r="F112" s="995"/>
      <c r="G112" s="995"/>
      <c r="H112" s="995"/>
      <c r="I112" s="995"/>
      <c r="J112" s="995"/>
      <c r="K112" s="995"/>
      <c r="L112" s="995"/>
      <c r="M112" s="995"/>
      <c r="N112" s="995"/>
      <c r="O112" s="995"/>
      <c r="P112" s="995"/>
      <c r="Q112" s="995"/>
      <c r="R112" s="995"/>
      <c r="S112" s="995"/>
      <c r="T112" s="995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994" t="s">
        <v>289</v>
      </c>
      <c r="B117" s="995"/>
      <c r="C117" s="995"/>
      <c r="D117" s="995"/>
      <c r="E117" s="995"/>
      <c r="F117" s="995"/>
      <c r="G117" s="995"/>
      <c r="H117" s="995"/>
      <c r="I117" s="995"/>
      <c r="J117" s="995"/>
      <c r="K117" s="995"/>
      <c r="L117" s="995"/>
      <c r="M117" s="995"/>
      <c r="N117" s="995"/>
      <c r="O117" s="995"/>
      <c r="P117" s="995"/>
      <c r="Q117" s="995"/>
      <c r="R117" s="995"/>
      <c r="S117" s="995"/>
      <c r="T117" s="995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994" t="s">
        <v>285</v>
      </c>
      <c r="B122" s="995"/>
      <c r="C122" s="995"/>
      <c r="D122" s="995"/>
      <c r="E122" s="995"/>
      <c r="F122" s="995"/>
      <c r="G122" s="995"/>
      <c r="H122" s="995"/>
      <c r="I122" s="995"/>
      <c r="J122" s="995"/>
      <c r="K122" s="995"/>
      <c r="L122" s="995"/>
      <c r="M122" s="995"/>
      <c r="N122" s="995"/>
      <c r="O122" s="995"/>
      <c r="P122" s="995"/>
      <c r="Q122" s="995"/>
      <c r="R122" s="995"/>
      <c r="S122" s="995"/>
      <c r="T122" s="995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994" t="s">
        <v>291</v>
      </c>
      <c r="B127" s="995"/>
      <c r="C127" s="995"/>
      <c r="D127" s="995"/>
      <c r="E127" s="995"/>
      <c r="F127" s="995"/>
      <c r="G127" s="995"/>
      <c r="H127" s="995"/>
      <c r="I127" s="995"/>
      <c r="J127" s="995"/>
      <c r="K127" s="995"/>
      <c r="L127" s="995"/>
      <c r="M127" s="995"/>
      <c r="N127" s="995"/>
      <c r="O127" s="995"/>
      <c r="P127" s="995"/>
      <c r="Q127" s="995"/>
      <c r="R127" s="995"/>
      <c r="S127" s="995"/>
      <c r="T127" s="995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994" t="s">
        <v>293</v>
      </c>
      <c r="B132" s="995"/>
      <c r="C132" s="995"/>
      <c r="D132" s="995"/>
      <c r="E132" s="995"/>
      <c r="F132" s="995"/>
      <c r="G132" s="995"/>
      <c r="H132" s="995"/>
      <c r="I132" s="995"/>
      <c r="J132" s="995"/>
      <c r="K132" s="995"/>
      <c r="L132" s="995"/>
      <c r="M132" s="995"/>
      <c r="N132" s="995"/>
      <c r="O132" s="995"/>
      <c r="P132" s="995"/>
      <c r="Q132" s="995"/>
      <c r="R132" s="995"/>
      <c r="S132" s="995"/>
      <c r="T132" s="995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994" t="s">
        <v>295</v>
      </c>
      <c r="B137" s="995"/>
      <c r="C137" s="995"/>
      <c r="D137" s="995"/>
      <c r="E137" s="995"/>
      <c r="F137" s="995"/>
      <c r="G137" s="995"/>
      <c r="H137" s="995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  <c r="T137" s="995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994" t="s">
        <v>297</v>
      </c>
      <c r="B143" s="995"/>
      <c r="C143" s="995"/>
      <c r="D143" s="995"/>
      <c r="E143" s="995"/>
      <c r="F143" s="995"/>
      <c r="G143" s="995"/>
      <c r="H143" s="995"/>
      <c r="I143" s="995"/>
      <c r="J143" s="995"/>
      <c r="K143" s="995"/>
      <c r="L143" s="995"/>
      <c r="M143" s="995"/>
      <c r="N143" s="995"/>
      <c r="O143" s="995"/>
      <c r="P143" s="995"/>
      <c r="Q143" s="995"/>
      <c r="R143" s="995"/>
      <c r="S143" s="995"/>
      <c r="T143" s="995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2025-07-10T19:49:05Z</cp:lastPrinted>
  <dcterms:created xsi:type="dcterms:W3CDTF">2015-09-23T12:00:25Z</dcterms:created>
  <dcterms:modified xsi:type="dcterms:W3CDTF">2025-07-10T19:49:10Z</dcterms:modified>
</cp:coreProperties>
</file>